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_372\"/>
    </mc:Choice>
  </mc:AlternateContent>
  <xr:revisionPtr revIDLastSave="0" documentId="13_ncr:1_{6CBA34D2-F11D-40ED-8C1C-D3941B148E28}" xr6:coauthVersionLast="44" xr6:coauthVersionMax="44" xr10:uidLastSave="{00000000-0000-0000-0000-000000000000}"/>
  <bookViews>
    <workbookView xWindow="38280" yWindow="-120" windowWidth="29040" windowHeight="15990" tabRatio="602" xr2:uid="{B9BC26E3-9D5F-4CBB-A389-45A66807F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" l="1"/>
  <c r="O71" i="1"/>
  <c r="K72" i="1"/>
  <c r="K67" i="1"/>
  <c r="J52" i="1"/>
  <c r="M67" i="1" s="1"/>
  <c r="K49" i="1"/>
  <c r="H56" i="1" s="1"/>
  <c r="K71" i="1"/>
  <c r="J49" i="1"/>
  <c r="O67" i="1" l="1"/>
  <c r="I56" i="1"/>
  <c r="I55" i="1"/>
  <c r="K56" i="1"/>
  <c r="J59" i="1" s="1"/>
  <c r="H64" i="1"/>
  <c r="K55" i="1"/>
  <c r="J58" i="1" s="1"/>
  <c r="H55" i="1"/>
  <c r="H63" i="1"/>
  <c r="D44" i="1"/>
  <c r="D27" i="1"/>
  <c r="H33" i="1"/>
  <c r="J14" i="1"/>
  <c r="C4" i="1"/>
  <c r="C6" i="1" s="1"/>
  <c r="B27" i="1"/>
  <c r="A51" i="1"/>
  <c r="A35" i="1"/>
  <c r="J33" i="1"/>
  <c r="N5" i="1"/>
  <c r="J18" i="1" s="1"/>
  <c r="L14" i="1"/>
  <c r="H14" i="1"/>
  <c r="A29" i="1"/>
  <c r="C9" i="1"/>
  <c r="C10" i="1" s="1"/>
  <c r="C11" i="1" s="1"/>
  <c r="C12" i="1" s="1"/>
  <c r="I64" i="1" l="1"/>
  <c r="H71" i="1"/>
  <c r="I63" i="1"/>
  <c r="M71" i="1" s="1"/>
  <c r="L33" i="1"/>
  <c r="C47" i="1"/>
  <c r="J16" i="1"/>
  <c r="J17" i="1"/>
  <c r="C29" i="1"/>
  <c r="C30" i="1" s="1"/>
  <c r="C5" i="1"/>
  <c r="C7" i="1"/>
  <c r="M72" i="1" l="1"/>
  <c r="H72" i="1"/>
  <c r="J19" i="1"/>
</calcChain>
</file>

<file path=xl/sharedStrings.xml><?xml version="1.0" encoding="utf-8"?>
<sst xmlns="http://schemas.openxmlformats.org/spreadsheetml/2006/main" count="253" uniqueCount="95">
  <si>
    <t>BITS BYTES CONVERTER</t>
  </si>
  <si>
    <t>b</t>
  </si>
  <si>
    <t>Kb</t>
  </si>
  <si>
    <t>Mb</t>
  </si>
  <si>
    <t>Gb</t>
  </si>
  <si>
    <t>B</t>
  </si>
  <si>
    <t>KiB</t>
  </si>
  <si>
    <t>MiB</t>
  </si>
  <si>
    <t>GiB</t>
  </si>
  <si>
    <t>Enter</t>
  </si>
  <si>
    <t>Result</t>
  </si>
  <si>
    <t>Packet Size</t>
  </si>
  <si>
    <t># Packets</t>
  </si>
  <si>
    <t>Unit</t>
  </si>
  <si>
    <t>Transmission Rate</t>
  </si>
  <si>
    <t>Which Packet?</t>
  </si>
  <si>
    <t>Packet in b</t>
  </si>
  <si>
    <t>Trans Rate in bps</t>
  </si>
  <si>
    <t>bps</t>
  </si>
  <si>
    <t>Kbps</t>
  </si>
  <si>
    <t>Mbps</t>
  </si>
  <si>
    <t>Gbps</t>
  </si>
  <si>
    <t>Bps</t>
  </si>
  <si>
    <t>KiBps</t>
  </si>
  <si>
    <t>MiBps</t>
  </si>
  <si>
    <t>GiBps</t>
  </si>
  <si>
    <t>s</t>
  </si>
  <si>
    <t>ms</t>
  </si>
  <si>
    <t>QUEUE DELAY</t>
  </si>
  <si>
    <t>VOICE OVER IP</t>
  </si>
  <si>
    <t>Packet Length</t>
  </si>
  <si>
    <t>Distance</t>
  </si>
  <si>
    <t>Propagation Speed</t>
  </si>
  <si>
    <t>Conversion Delay:</t>
  </si>
  <si>
    <t>Transmission Delay:</t>
  </si>
  <si>
    <t xml:space="preserve">Propogation Delay: </t>
  </si>
  <si>
    <t xml:space="preserve">Total Delay: </t>
  </si>
  <si>
    <t>km</t>
  </si>
  <si>
    <t>m</t>
  </si>
  <si>
    <t># of Users</t>
  </si>
  <si>
    <t>Link Setup Time</t>
  </si>
  <si>
    <t>File Size</t>
  </si>
  <si>
    <t>File Size in b</t>
  </si>
  <si>
    <t>Total File Send Time</t>
  </si>
  <si>
    <t>TRANSMISSION ACROSS MULTIPLE ROUTERS</t>
  </si>
  <si>
    <t># of Routers</t>
  </si>
  <si>
    <t>* 10^8</t>
  </si>
  <si>
    <t>Total Transmission Delay:</t>
  </si>
  <si>
    <t>Packet Size:</t>
  </si>
  <si>
    <t>Host A Convert Rate</t>
  </si>
  <si>
    <t>Link Transmission Rate</t>
  </si>
  <si>
    <t>TDM/FDM TRANSMISSION</t>
  </si>
  <si>
    <t>Trans Rate in bps/user</t>
  </si>
  <si>
    <t>FileX</t>
  </si>
  <si>
    <t>FileY</t>
  </si>
  <si>
    <t>Payload Size</t>
  </si>
  <si>
    <t>FileX in b</t>
  </si>
  <si>
    <t>FileY in b</t>
  </si>
  <si>
    <t>Payload in b</t>
  </si>
  <si>
    <t>1. Convert the size of the files to bits:</t>
  </si>
  <si>
    <t>2. Convert the payload size to bits:</t>
  </si>
  <si>
    <t>3. Divide the size of file by the payload to get # of packets</t>
  </si>
  <si>
    <t>=</t>
  </si>
  <si>
    <t>packets</t>
  </si>
  <si>
    <t>4. Round up the packets:</t>
  </si>
  <si>
    <t>FileX Packets:</t>
  </si>
  <si>
    <t>FileY Packets:</t>
  </si>
  <si>
    <t>5. The number of packets transmitted during transfer of the smaller file is:</t>
  </si>
  <si>
    <t xml:space="preserve">Smaller file is </t>
  </si>
  <si>
    <t>packets sent when file finishes transmitting</t>
  </si>
  <si>
    <t>Larger file is</t>
  </si>
  <si>
    <t>Header Size</t>
  </si>
  <si>
    <t>Header Size in b</t>
  </si>
  <si>
    <t>+</t>
  </si>
  <si>
    <t>Payload size in b</t>
  </si>
  <si>
    <t>Total Packet Size in b</t>
  </si>
  <si>
    <t xml:space="preserve">6. Add packet header to payload size: </t>
  </si>
  <si>
    <t>7. Calculate the time for each file to finish transmitting</t>
  </si>
  <si>
    <t>/</t>
  </si>
  <si>
    <t>FILE</t>
  </si>
  <si>
    <t>Total Packet size * total sent</t>
  </si>
  <si>
    <t>divided by</t>
  </si>
  <si>
    <t>Trans rate in bps</t>
  </si>
  <si>
    <t>equals</t>
  </si>
  <si>
    <t>(Note that the smaller file gets doubled)</t>
  </si>
  <si>
    <t>Total time</t>
  </si>
  <si>
    <t>seconds</t>
  </si>
  <si>
    <t>STATISTICAL MULTIPLEXING FOR TWO FILES X AND Y</t>
  </si>
  <si>
    <t>These formulas assume that:</t>
  </si>
  <si>
    <t>1. Processing and queuening delays are ignored.</t>
  </si>
  <si>
    <t>2. Partial packets are padded</t>
  </si>
  <si>
    <t>3. Coninuous alternating-packet transmission</t>
  </si>
  <si>
    <t>4. ComputerX gets the transmission medium first</t>
  </si>
  <si>
    <t>Total Time</t>
  </si>
  <si>
    <t>MiliSec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</si>
</sst>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0" fillId="0" borderId="4" xfId="0" applyFill="1" applyBorder="1"/>
    <xf numFmtId="0" fontId="1" fillId="0" borderId="4" xfId="0" applyFont="1" applyBorder="1"/>
    <xf numFmtId="165" fontId="1" fillId="0" borderId="7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2" fontId="1" fillId="0" borderId="4" xfId="0" applyNumberFormat="1" applyFont="1" applyBorder="1"/>
    <xf numFmtId="2" fontId="1" fillId="0" borderId="6" xfId="0" applyNumberFormat="1" applyFont="1" applyBorder="1" applyAlignment="1">
      <alignment horizontal="right"/>
    </xf>
    <xf numFmtId="0" fontId="1" fillId="0" borderId="1" xfId="0" applyFont="1" applyFill="1" applyBorder="1"/>
    <xf numFmtId="165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1980-FB3A-40B9-B572-DC802ADA3307}">
  <dimension ref="A1:P72"/>
  <sheetViews>
    <sheetView tabSelected="1" topLeftCell="A43" workbookViewId="0">
      <selection activeCell="K68" sqref="K67:K68"/>
    </sheetView>
  </sheetViews>
  <sheetFormatPr defaultRowHeight="15" x14ac:dyDescent="0.25"/>
  <cols>
    <col min="2" max="2" width="12.7109375" customWidth="1"/>
    <col min="3" max="3" width="15.28515625" customWidth="1"/>
    <col min="4" max="4" width="17.7109375" customWidth="1"/>
    <col min="6" max="6" width="14.42578125" customWidth="1"/>
    <col min="7" max="7" width="13" customWidth="1"/>
    <col min="8" max="8" width="11.85546875" customWidth="1"/>
    <col min="9" max="9" width="14.85546875" customWidth="1"/>
    <col min="10" max="10" width="10.7109375" customWidth="1"/>
    <col min="11" max="11" width="16.140625" customWidth="1"/>
    <col min="13" max="13" width="15.42578125" customWidth="1"/>
    <col min="15" max="15" width="12.140625" customWidth="1"/>
  </cols>
  <sheetData>
    <row r="1" spans="1:15" ht="15.75" thickBot="1" x14ac:dyDescent="0.3"/>
    <row r="2" spans="1:15" x14ac:dyDescent="0.25">
      <c r="A2" s="12" t="s">
        <v>0</v>
      </c>
      <c r="B2" s="1"/>
      <c r="C2" s="1"/>
      <c r="D2" s="2"/>
      <c r="H2" s="12" t="s">
        <v>29</v>
      </c>
      <c r="I2" s="1"/>
      <c r="J2" s="1"/>
      <c r="K2" s="1"/>
      <c r="L2" s="1"/>
      <c r="M2" s="1"/>
      <c r="N2" s="1"/>
      <c r="O2" s="2"/>
    </row>
    <row r="3" spans="1:15" ht="15.75" thickBot="1" x14ac:dyDescent="0.3">
      <c r="A3" s="3" t="s">
        <v>9</v>
      </c>
      <c r="B3" s="4"/>
      <c r="C3" s="4" t="s">
        <v>10</v>
      </c>
      <c r="D3" s="5"/>
      <c r="H3" s="3" t="s">
        <v>49</v>
      </c>
      <c r="I3" s="4"/>
      <c r="J3" s="4" t="s">
        <v>50</v>
      </c>
      <c r="K3" s="4"/>
      <c r="L3" s="9" t="s">
        <v>30</v>
      </c>
      <c r="M3" s="4"/>
      <c r="N3" s="4" t="s">
        <v>31</v>
      </c>
      <c r="O3" s="5"/>
    </row>
    <row r="4" spans="1:15" x14ac:dyDescent="0.25">
      <c r="A4" s="25"/>
      <c r="B4" s="4" t="s">
        <v>1</v>
      </c>
      <c r="C4" s="12">
        <f>(A4) + (A5*1000) +(A6 * 1000 * 1000) + (A7 * 1000 * 1000 * 1000) + (A9*8) + (A10 * 8 * 1024) + (A11 * 8 * 1024 * 1024) + (A12 * 8 * 1024 * 1024 * 1024)</f>
        <v>90112</v>
      </c>
      <c r="D4" s="20" t="s">
        <v>1</v>
      </c>
      <c r="H4" s="25">
        <v>1</v>
      </c>
      <c r="I4" s="4" t="s">
        <v>18</v>
      </c>
      <c r="J4" s="27">
        <v>1</v>
      </c>
      <c r="K4" s="4" t="s">
        <v>18</v>
      </c>
      <c r="L4" s="27">
        <v>1</v>
      </c>
      <c r="M4" s="4" t="s">
        <v>1</v>
      </c>
      <c r="N4" s="27">
        <v>1</v>
      </c>
      <c r="O4" s="5" t="s">
        <v>37</v>
      </c>
    </row>
    <row r="5" spans="1:15" x14ac:dyDescent="0.25">
      <c r="A5" s="25"/>
      <c r="B5" s="4" t="s">
        <v>2</v>
      </c>
      <c r="C5" s="14">
        <f>C4/1000</f>
        <v>90.111999999999995</v>
      </c>
      <c r="D5" s="30" t="s">
        <v>2</v>
      </c>
      <c r="H5" s="25"/>
      <c r="I5" s="4" t="s">
        <v>19</v>
      </c>
      <c r="J5" s="27"/>
      <c r="K5" s="4" t="s">
        <v>19</v>
      </c>
      <c r="L5" s="27"/>
      <c r="M5" s="4" t="s">
        <v>2</v>
      </c>
      <c r="N5" s="4">
        <f>N4*1000</f>
        <v>1000</v>
      </c>
      <c r="O5" s="5" t="s">
        <v>38</v>
      </c>
    </row>
    <row r="6" spans="1:15" x14ac:dyDescent="0.25">
      <c r="A6" s="25"/>
      <c r="B6" s="4" t="s">
        <v>3</v>
      </c>
      <c r="C6" s="14">
        <f>C4/1000/1000</f>
        <v>9.0111999999999998E-2</v>
      </c>
      <c r="D6" s="30" t="s">
        <v>3</v>
      </c>
      <c r="H6" s="25"/>
      <c r="I6" s="4" t="s">
        <v>20</v>
      </c>
      <c r="J6" s="27"/>
      <c r="K6" s="4" t="s">
        <v>20</v>
      </c>
      <c r="L6" s="27"/>
      <c r="M6" s="4" t="s">
        <v>3</v>
      </c>
      <c r="N6" s="9" t="s">
        <v>32</v>
      </c>
      <c r="O6" s="5"/>
    </row>
    <row r="7" spans="1:15" x14ac:dyDescent="0.25">
      <c r="A7" s="25"/>
      <c r="B7" s="4" t="s">
        <v>4</v>
      </c>
      <c r="C7" s="14">
        <f>C4/1000/1000/1000</f>
        <v>9.0111999999999994E-5</v>
      </c>
      <c r="D7" s="30" t="s">
        <v>4</v>
      </c>
      <c r="H7" s="25"/>
      <c r="I7" s="4" t="s">
        <v>21</v>
      </c>
      <c r="J7" s="27"/>
      <c r="K7" s="4" t="s">
        <v>21</v>
      </c>
      <c r="L7" s="27"/>
      <c r="M7" s="4" t="s">
        <v>4</v>
      </c>
      <c r="N7" s="27">
        <v>1</v>
      </c>
      <c r="O7" s="5" t="s">
        <v>46</v>
      </c>
    </row>
    <row r="8" spans="1:15" x14ac:dyDescent="0.25">
      <c r="A8" s="3"/>
      <c r="B8" s="4"/>
      <c r="C8" s="14"/>
      <c r="D8" s="30"/>
      <c r="H8" s="25"/>
      <c r="I8" s="4" t="s">
        <v>22</v>
      </c>
      <c r="J8" s="27"/>
      <c r="K8" s="4" t="s">
        <v>22</v>
      </c>
      <c r="L8" s="27"/>
      <c r="M8" s="4" t="s">
        <v>5</v>
      </c>
      <c r="N8" s="4"/>
      <c r="O8" s="5"/>
    </row>
    <row r="9" spans="1:15" x14ac:dyDescent="0.25">
      <c r="A9" s="25"/>
      <c r="B9" s="4" t="s">
        <v>5</v>
      </c>
      <c r="C9" s="14">
        <f xml:space="preserve"> (A4 *8) + (A5 * 8 * 1000) + (A6 * 8 * 1000 * 1000) + (A7 * 8 * 1000 * 1000 * 1000) + A9 + (A10 * 1024) + (A11 * 1024 * 1024) + (A12 * 1024 * 1024 * 1024)</f>
        <v>11264</v>
      </c>
      <c r="D9" s="30" t="s">
        <v>5</v>
      </c>
      <c r="H9" s="25"/>
      <c r="I9" s="4" t="s">
        <v>23</v>
      </c>
      <c r="J9" s="27"/>
      <c r="K9" s="4" t="s">
        <v>23</v>
      </c>
      <c r="L9" s="27"/>
      <c r="M9" s="4" t="s">
        <v>6</v>
      </c>
      <c r="N9" s="4"/>
      <c r="O9" s="5"/>
    </row>
    <row r="10" spans="1:15" x14ac:dyDescent="0.25">
      <c r="A10" s="25">
        <v>11</v>
      </c>
      <c r="B10" s="4" t="s">
        <v>6</v>
      </c>
      <c r="C10" s="14">
        <f>C9/1024</f>
        <v>11</v>
      </c>
      <c r="D10" s="30" t="s">
        <v>6</v>
      </c>
      <c r="H10" s="25"/>
      <c r="I10" s="4" t="s">
        <v>24</v>
      </c>
      <c r="J10" s="27"/>
      <c r="K10" s="4" t="s">
        <v>24</v>
      </c>
      <c r="L10" s="27"/>
      <c r="M10" s="4" t="s">
        <v>7</v>
      </c>
      <c r="N10" s="4"/>
      <c r="O10" s="5"/>
    </row>
    <row r="11" spans="1:15" x14ac:dyDescent="0.25">
      <c r="A11" s="25"/>
      <c r="B11" s="4" t="s">
        <v>7</v>
      </c>
      <c r="C11" s="14">
        <f>C10/1024</f>
        <v>1.07421875E-2</v>
      </c>
      <c r="D11" s="30" t="s">
        <v>7</v>
      </c>
      <c r="H11" s="25"/>
      <c r="I11" s="4" t="s">
        <v>25</v>
      </c>
      <c r="J11" s="27"/>
      <c r="K11" s="4" t="s">
        <v>25</v>
      </c>
      <c r="L11" s="27"/>
      <c r="M11" s="4" t="s">
        <v>8</v>
      </c>
      <c r="N11" s="4"/>
      <c r="O11" s="5"/>
    </row>
    <row r="12" spans="1:15" ht="15.75" thickBot="1" x14ac:dyDescent="0.3">
      <c r="A12" s="26"/>
      <c r="B12" s="7" t="s">
        <v>8</v>
      </c>
      <c r="C12" s="10">
        <f>C11/1024</f>
        <v>1.049041748046875E-5</v>
      </c>
      <c r="D12" s="22" t="s">
        <v>8</v>
      </c>
      <c r="H12" s="3"/>
      <c r="I12" s="4"/>
      <c r="J12" s="4"/>
      <c r="K12" s="4"/>
      <c r="L12" s="4"/>
      <c r="M12" s="4"/>
      <c r="N12" s="4"/>
      <c r="O12" s="5"/>
    </row>
    <row r="13" spans="1:15" x14ac:dyDescent="0.25">
      <c r="H13" s="3" t="s">
        <v>16</v>
      </c>
      <c r="I13" s="4"/>
      <c r="J13" s="4" t="s">
        <v>17</v>
      </c>
      <c r="K13" s="4"/>
      <c r="L13" s="4" t="s">
        <v>16</v>
      </c>
      <c r="M13" s="4"/>
      <c r="N13" s="4"/>
      <c r="O13" s="5"/>
    </row>
    <row r="14" spans="1:15" ht="15.75" thickBot="1" x14ac:dyDescent="0.3">
      <c r="H14" s="3">
        <f>(H4) + (H5*1000) +(H6 * 1000 * 1000) + (H7 * 1000 * 1000 * 1000) + (H8*8) + (H9 * 8 *1024) + (H10 * 8 * 1024 *1024) + (H11 * 8 * 1024 * 1024 * 1024)</f>
        <v>1</v>
      </c>
      <c r="I14" s="4"/>
      <c r="J14" s="4">
        <f>(J4) + (J5*1000) +(J6 * 1000 * 1000) + (J7 * 1000 * 1000 * 1000) + (J8*8) + (J9 * 8 *1024) + (J10 * 8 * 1024 *1024) + (J11 * 8 * 1024 * 1024 * 1024)</f>
        <v>1</v>
      </c>
      <c r="K14" s="4"/>
      <c r="L14" s="4">
        <f>(L4) + (L5*1000) +(L6 * 1000 * 1000) + (L7 * 1000 * 1000 * 1000) + (L8*8) + (L9 * 8 *1024) + (L10 * 8 * 1024 *1024) + (L11 * 8 * 1024 * 1024 * 1024)</f>
        <v>1</v>
      </c>
      <c r="M14" s="4"/>
      <c r="N14" s="4"/>
      <c r="O14" s="5"/>
    </row>
    <row r="15" spans="1:15" x14ac:dyDescent="0.25">
      <c r="A15" s="12" t="s">
        <v>28</v>
      </c>
      <c r="B15" s="1"/>
      <c r="C15" s="1"/>
      <c r="D15" s="1"/>
      <c r="E15" s="1"/>
      <c r="F15" s="2"/>
      <c r="H15" s="3"/>
      <c r="I15" s="4"/>
      <c r="J15" s="4"/>
      <c r="K15" s="4"/>
      <c r="L15" s="4"/>
      <c r="M15" s="4"/>
      <c r="N15" s="4"/>
      <c r="O15" s="5"/>
    </row>
    <row r="16" spans="1:15" x14ac:dyDescent="0.25">
      <c r="A16" s="3" t="s">
        <v>12</v>
      </c>
      <c r="B16" s="4" t="s">
        <v>11</v>
      </c>
      <c r="C16" s="4" t="s">
        <v>13</v>
      </c>
      <c r="D16" s="4" t="s">
        <v>14</v>
      </c>
      <c r="E16" s="4" t="s">
        <v>13</v>
      </c>
      <c r="F16" s="5" t="s">
        <v>15</v>
      </c>
      <c r="H16" s="3" t="s">
        <v>33</v>
      </c>
      <c r="I16" s="4"/>
      <c r="J16" s="4">
        <f>(L14/H14)*1000</f>
        <v>1000</v>
      </c>
      <c r="K16" s="4" t="s">
        <v>27</v>
      </c>
      <c r="L16" s="4"/>
      <c r="M16" s="4"/>
      <c r="N16" s="4"/>
      <c r="O16" s="5"/>
    </row>
    <row r="17" spans="1:15" x14ac:dyDescent="0.25">
      <c r="A17" s="28">
        <v>30</v>
      </c>
      <c r="B17" s="27"/>
      <c r="C17" s="4" t="s">
        <v>1</v>
      </c>
      <c r="D17" s="27"/>
      <c r="E17" s="4" t="s">
        <v>18</v>
      </c>
      <c r="F17" s="29">
        <v>2</v>
      </c>
      <c r="H17" s="3" t="s">
        <v>34</v>
      </c>
      <c r="I17" s="4"/>
      <c r="J17" s="4">
        <f>(L14/J14)*1000</f>
        <v>1000</v>
      </c>
      <c r="K17" s="4" t="s">
        <v>27</v>
      </c>
      <c r="L17" s="4"/>
      <c r="M17" s="4"/>
      <c r="N17" s="4"/>
      <c r="O17" s="5"/>
    </row>
    <row r="18" spans="1:15" ht="15.75" thickBot="1" x14ac:dyDescent="0.3">
      <c r="A18" s="3"/>
      <c r="B18" s="27"/>
      <c r="C18" s="4" t="s">
        <v>2</v>
      </c>
      <c r="D18" s="27"/>
      <c r="E18" s="4" t="s">
        <v>19</v>
      </c>
      <c r="F18" s="5"/>
      <c r="H18" s="3" t="s">
        <v>35</v>
      </c>
      <c r="I18" s="4"/>
      <c r="J18" s="4">
        <f>N5/(N7*10^8)*1000</f>
        <v>0.01</v>
      </c>
      <c r="K18" s="4" t="s">
        <v>27</v>
      </c>
      <c r="L18" s="4"/>
      <c r="M18" s="4"/>
      <c r="N18" s="4"/>
      <c r="O18" s="5"/>
    </row>
    <row r="19" spans="1:15" ht="15.75" thickBot="1" x14ac:dyDescent="0.3">
      <c r="A19" s="3"/>
      <c r="B19" s="27"/>
      <c r="C19" s="4" t="s">
        <v>3</v>
      </c>
      <c r="D19" s="27"/>
      <c r="E19" s="4" t="s">
        <v>20</v>
      </c>
      <c r="F19" s="5"/>
      <c r="H19" s="16" t="s">
        <v>36</v>
      </c>
      <c r="I19" s="17"/>
      <c r="J19" s="18">
        <f>J16+J17+J18</f>
        <v>2000.01</v>
      </c>
      <c r="K19" s="19" t="s">
        <v>27</v>
      </c>
      <c r="L19" s="7"/>
      <c r="M19" s="7"/>
      <c r="N19" s="7"/>
      <c r="O19" s="8"/>
    </row>
    <row r="20" spans="1:15" ht="15.75" thickBot="1" x14ac:dyDescent="0.3">
      <c r="A20" s="3"/>
      <c r="B20" s="27"/>
      <c r="C20" s="4" t="s">
        <v>4</v>
      </c>
      <c r="D20" s="27">
        <v>4.7</v>
      </c>
      <c r="E20" s="4" t="s">
        <v>21</v>
      </c>
      <c r="F20" s="5"/>
    </row>
    <row r="21" spans="1:15" x14ac:dyDescent="0.25">
      <c r="A21" s="3"/>
      <c r="B21" s="27"/>
      <c r="C21" s="4" t="s">
        <v>5</v>
      </c>
      <c r="D21" s="27"/>
      <c r="E21" s="4" t="s">
        <v>22</v>
      </c>
      <c r="F21" s="5"/>
      <c r="H21" s="12" t="s">
        <v>51</v>
      </c>
      <c r="I21" s="1"/>
      <c r="J21" s="1"/>
      <c r="K21" s="1"/>
      <c r="L21" s="1"/>
      <c r="M21" s="1"/>
      <c r="N21" s="1"/>
      <c r="O21" s="2"/>
    </row>
    <row r="22" spans="1:15" x14ac:dyDescent="0.25">
      <c r="A22" s="3"/>
      <c r="B22" s="27"/>
      <c r="C22" s="4" t="s">
        <v>6</v>
      </c>
      <c r="D22" s="27"/>
      <c r="E22" s="4" t="s">
        <v>23</v>
      </c>
      <c r="F22" s="5"/>
      <c r="H22" s="3" t="s">
        <v>14</v>
      </c>
      <c r="I22" s="4" t="s">
        <v>13</v>
      </c>
      <c r="J22" s="9" t="s">
        <v>39</v>
      </c>
      <c r="K22" s="9" t="s">
        <v>40</v>
      </c>
      <c r="L22" s="4"/>
      <c r="M22" s="4" t="s">
        <v>41</v>
      </c>
      <c r="N22" s="4"/>
      <c r="O22" s="5"/>
    </row>
    <row r="23" spans="1:15" x14ac:dyDescent="0.25">
      <c r="A23" s="3"/>
      <c r="B23" s="27">
        <v>7</v>
      </c>
      <c r="C23" s="4" t="s">
        <v>7</v>
      </c>
      <c r="D23" s="27"/>
      <c r="E23" s="4" t="s">
        <v>24</v>
      </c>
      <c r="F23" s="5"/>
      <c r="H23" s="25"/>
      <c r="I23" s="4" t="s">
        <v>18</v>
      </c>
      <c r="J23" s="27">
        <v>17</v>
      </c>
      <c r="K23" s="27">
        <v>80.099999999999994</v>
      </c>
      <c r="L23" s="4" t="s">
        <v>27</v>
      </c>
      <c r="M23" s="27"/>
      <c r="N23" s="4" t="s">
        <v>1</v>
      </c>
      <c r="O23" s="5"/>
    </row>
    <row r="24" spans="1:15" x14ac:dyDescent="0.25">
      <c r="A24" s="3"/>
      <c r="B24" s="27"/>
      <c r="C24" s="4" t="s">
        <v>8</v>
      </c>
      <c r="D24" s="27"/>
      <c r="E24" s="4" t="s">
        <v>25</v>
      </c>
      <c r="F24" s="5"/>
      <c r="H24" s="25"/>
      <c r="I24" s="4" t="s">
        <v>19</v>
      </c>
      <c r="J24" s="4"/>
      <c r="K24" s="4"/>
      <c r="L24" s="4"/>
      <c r="M24" s="27"/>
      <c r="N24" s="4" t="s">
        <v>2</v>
      </c>
      <c r="O24" s="5"/>
    </row>
    <row r="25" spans="1:15" x14ac:dyDescent="0.25">
      <c r="A25" s="3"/>
      <c r="B25" s="4"/>
      <c r="C25" s="4"/>
      <c r="D25" s="4"/>
      <c r="E25" s="4"/>
      <c r="F25" s="5"/>
      <c r="H25" s="25"/>
      <c r="I25" s="4" t="s">
        <v>20</v>
      </c>
      <c r="J25" s="4"/>
      <c r="K25" s="4"/>
      <c r="L25" s="4"/>
      <c r="M25" s="27"/>
      <c r="N25" s="4" t="s">
        <v>3</v>
      </c>
      <c r="O25" s="5"/>
    </row>
    <row r="26" spans="1:15" x14ac:dyDescent="0.25">
      <c r="A26" s="3"/>
      <c r="B26" s="4" t="s">
        <v>16</v>
      </c>
      <c r="C26" s="4"/>
      <c r="D26" s="4" t="s">
        <v>17</v>
      </c>
      <c r="E26" s="4"/>
      <c r="F26" s="5"/>
      <c r="H26" s="25">
        <v>44.2</v>
      </c>
      <c r="I26" s="4" t="s">
        <v>21</v>
      </c>
      <c r="J26" s="4"/>
      <c r="K26" s="4"/>
      <c r="L26" s="4"/>
      <c r="M26" s="27"/>
      <c r="N26" s="4" t="s">
        <v>4</v>
      </c>
      <c r="O26" s="5"/>
    </row>
    <row r="27" spans="1:15" x14ac:dyDescent="0.25">
      <c r="A27" s="3"/>
      <c r="B27" s="4">
        <f>(B17) + (B18*1000) +(B19 * 1000 * 1000) + (B20 * 1000 * 1000 * 1000) + (B21*8) + (B22 * 8 *1024) + (B23 * 8 * 1024 *1024) + (B24 * 8 * 1024 * 1024 * 1024)</f>
        <v>58720256</v>
      </c>
      <c r="C27" s="4"/>
      <c r="D27" s="4">
        <f>(D17) + (D18*1000) +(D19 * 1000 * 1000) + (D20 * 1000 * 1000 * 1000) + (D21*8) + (D22 * 8 *1024) + (D23 * 8 * 1024 *1024) + (D24 * 8 * 1024 * 1024 * 1024)</f>
        <v>4700000000</v>
      </c>
      <c r="E27" s="4"/>
      <c r="F27" s="5"/>
      <c r="H27" s="25"/>
      <c r="I27" s="4" t="s">
        <v>22</v>
      </c>
      <c r="J27" s="4"/>
      <c r="K27" s="4"/>
      <c r="L27" s="4"/>
      <c r="M27" s="27"/>
      <c r="N27" s="4" t="s">
        <v>5</v>
      </c>
      <c r="O27" s="5"/>
    </row>
    <row r="28" spans="1:15" ht="15.75" thickBot="1" x14ac:dyDescent="0.3">
      <c r="A28" s="3"/>
      <c r="B28" s="4"/>
      <c r="C28" s="4"/>
      <c r="D28" s="4"/>
      <c r="E28" s="4"/>
      <c r="F28" s="5"/>
      <c r="H28" s="25"/>
      <c r="I28" s="4" t="s">
        <v>23</v>
      </c>
      <c r="J28" s="4"/>
      <c r="K28" s="4"/>
      <c r="L28" s="4"/>
      <c r="M28" s="27"/>
      <c r="N28" s="4" t="s">
        <v>6</v>
      </c>
      <c r="O28" s="5"/>
    </row>
    <row r="29" spans="1:15" x14ac:dyDescent="0.25">
      <c r="A29" s="12" t="str">
        <f>"Packet Delay for " &amp; F17 &amp; " is :"</f>
        <v>Packet Delay for 2 is :</v>
      </c>
      <c r="B29" s="23"/>
      <c r="C29" s="24">
        <f>(F17-1)*(B27/D27)</f>
        <v>1.2493671489361702E-2</v>
      </c>
      <c r="D29" s="20" t="s">
        <v>26</v>
      </c>
      <c r="E29" s="4"/>
      <c r="F29" s="5"/>
      <c r="H29" s="25"/>
      <c r="I29" s="4" t="s">
        <v>24</v>
      </c>
      <c r="J29" s="4"/>
      <c r="K29" s="4"/>
      <c r="L29" s="4"/>
      <c r="M29" s="27">
        <v>5</v>
      </c>
      <c r="N29" s="4" t="s">
        <v>7</v>
      </c>
      <c r="O29" s="5"/>
    </row>
    <row r="30" spans="1:15" ht="15.75" thickBot="1" x14ac:dyDescent="0.3">
      <c r="A30" s="10"/>
      <c r="B30" s="11"/>
      <c r="C30" s="15">
        <f>C29*1000</f>
        <v>12.493671489361702</v>
      </c>
      <c r="D30" s="22" t="s">
        <v>27</v>
      </c>
      <c r="E30" s="7"/>
      <c r="F30" s="8"/>
      <c r="H30" s="25"/>
      <c r="I30" s="4" t="s">
        <v>25</v>
      </c>
      <c r="J30" s="4"/>
      <c r="K30" s="4"/>
      <c r="L30" s="4"/>
      <c r="M30" s="27"/>
      <c r="N30" s="4" t="s">
        <v>8</v>
      </c>
      <c r="O30" s="5"/>
    </row>
    <row r="31" spans="1:15" ht="15.75" thickBot="1" x14ac:dyDescent="0.3">
      <c r="H31" s="3"/>
      <c r="I31" s="4"/>
      <c r="J31" s="4"/>
      <c r="K31" s="4"/>
      <c r="L31" s="4"/>
      <c r="M31" s="4"/>
      <c r="N31" s="4"/>
      <c r="O31" s="5"/>
    </row>
    <row r="32" spans="1:15" x14ac:dyDescent="0.25">
      <c r="A32" s="12" t="s">
        <v>44</v>
      </c>
      <c r="B32" s="1"/>
      <c r="C32" s="1"/>
      <c r="D32" s="1"/>
      <c r="E32" s="2"/>
      <c r="H32" s="3" t="s">
        <v>52</v>
      </c>
      <c r="I32" s="4"/>
      <c r="J32" s="4" t="s">
        <v>42</v>
      </c>
      <c r="K32" s="4"/>
      <c r="L32" s="12" t="s">
        <v>43</v>
      </c>
      <c r="M32" s="20"/>
      <c r="N32" s="4"/>
      <c r="O32" s="5"/>
    </row>
    <row r="33" spans="1:16" ht="15.75" thickBot="1" x14ac:dyDescent="0.3">
      <c r="A33" s="3" t="s">
        <v>31</v>
      </c>
      <c r="B33" s="4"/>
      <c r="C33" s="4"/>
      <c r="D33" s="4" t="s">
        <v>14</v>
      </c>
      <c r="E33" s="5" t="s">
        <v>13</v>
      </c>
      <c r="H33" s="6">
        <f>((H23) + (H24*1000) +(H25 * 1000 * 1000) + (H26 * 1000 * 1000 * 1000) + (H27*8) + (H28 * 8 *1024) + (H29 * 8 * 1024 *1024) + (H30 * 8 * 1024 * 1024 * 1024))/J23</f>
        <v>2600000000</v>
      </c>
      <c r="I33" s="7"/>
      <c r="J33" s="7">
        <f>(M23) + (M24*1000) +(M25 * 1000 * 1000) + (M26 * 1000 * 1000 * 1000) + (M27*8) + (M28 * 8 *1024) + (M29 * 8 * 1024 *1024) + (M30 * 8 * 1024 * 1024 * 1024)</f>
        <v>41943040</v>
      </c>
      <c r="K33" s="7"/>
      <c r="L33" s="21">
        <f>((J33/H33)*1000) + K23</f>
        <v>96.231938461538448</v>
      </c>
      <c r="M33" s="22" t="s">
        <v>27</v>
      </c>
      <c r="N33" s="7"/>
      <c r="O33" s="8"/>
    </row>
    <row r="34" spans="1:16" x14ac:dyDescent="0.25">
      <c r="A34" s="27">
        <v>107.7</v>
      </c>
      <c r="B34" s="4" t="s">
        <v>37</v>
      </c>
      <c r="C34" s="4"/>
      <c r="D34" s="27"/>
      <c r="E34" s="5" t="s">
        <v>18</v>
      </c>
    </row>
    <row r="35" spans="1:16" ht="15.75" thickBot="1" x14ac:dyDescent="0.3">
      <c r="A35" s="27">
        <f>A34*1000</f>
        <v>107700</v>
      </c>
      <c r="B35" s="4" t="s">
        <v>38</v>
      </c>
      <c r="C35" s="4"/>
      <c r="D35" s="27"/>
      <c r="E35" s="5" t="s">
        <v>19</v>
      </c>
    </row>
    <row r="36" spans="1:16" x14ac:dyDescent="0.25">
      <c r="A36" s="3"/>
      <c r="B36" s="4"/>
      <c r="C36" s="4"/>
      <c r="D36" s="27">
        <v>8.4</v>
      </c>
      <c r="E36" s="5" t="s">
        <v>20</v>
      </c>
      <c r="G36" s="12" t="s">
        <v>87</v>
      </c>
      <c r="H36" s="1"/>
      <c r="I36" s="1"/>
      <c r="J36" s="1"/>
      <c r="K36" s="1"/>
      <c r="L36" s="1"/>
      <c r="M36" s="1"/>
      <c r="N36" s="1"/>
      <c r="O36" s="1"/>
      <c r="P36" s="2"/>
    </row>
    <row r="37" spans="1:16" x14ac:dyDescent="0.25">
      <c r="A37" s="13" t="s">
        <v>32</v>
      </c>
      <c r="B37" s="4"/>
      <c r="C37" s="4" t="s">
        <v>45</v>
      </c>
      <c r="D37" s="27"/>
      <c r="E37" s="5" t="s">
        <v>21</v>
      </c>
      <c r="G37" s="3" t="s">
        <v>53</v>
      </c>
      <c r="H37" s="4" t="s">
        <v>13</v>
      </c>
      <c r="I37" s="4" t="s">
        <v>54</v>
      </c>
      <c r="J37" s="4" t="s">
        <v>13</v>
      </c>
      <c r="K37" s="4" t="s">
        <v>14</v>
      </c>
      <c r="L37" s="4" t="s">
        <v>13</v>
      </c>
      <c r="M37" s="4" t="s">
        <v>55</v>
      </c>
      <c r="N37" s="4" t="s">
        <v>13</v>
      </c>
      <c r="O37" s="9" t="s">
        <v>71</v>
      </c>
      <c r="P37" s="5"/>
    </row>
    <row r="38" spans="1:16" x14ac:dyDescent="0.25">
      <c r="A38" s="27">
        <v>2.5</v>
      </c>
      <c r="B38" s="4" t="s">
        <v>46</v>
      </c>
      <c r="C38" s="27">
        <v>4</v>
      </c>
      <c r="D38" s="27"/>
      <c r="E38" s="5" t="s">
        <v>22</v>
      </c>
      <c r="G38" s="25"/>
      <c r="H38" s="4" t="s">
        <v>1</v>
      </c>
      <c r="I38" s="27"/>
      <c r="J38" s="4" t="s">
        <v>1</v>
      </c>
      <c r="K38" s="27"/>
      <c r="L38" s="4" t="s">
        <v>18</v>
      </c>
      <c r="M38" s="27"/>
      <c r="N38" s="4" t="s">
        <v>1</v>
      </c>
      <c r="O38" s="27"/>
      <c r="P38" s="5" t="s">
        <v>1</v>
      </c>
    </row>
    <row r="39" spans="1:16" x14ac:dyDescent="0.25">
      <c r="A39" s="3"/>
      <c r="B39" s="4"/>
      <c r="C39" s="4"/>
      <c r="D39" s="27"/>
      <c r="E39" s="5" t="s">
        <v>23</v>
      </c>
      <c r="G39" s="25"/>
      <c r="H39" s="4" t="s">
        <v>2</v>
      </c>
      <c r="I39" s="27"/>
      <c r="J39" s="4" t="s">
        <v>2</v>
      </c>
      <c r="K39" s="27"/>
      <c r="L39" s="4" t="s">
        <v>19</v>
      </c>
      <c r="M39" s="27"/>
      <c r="N39" s="4" t="s">
        <v>2</v>
      </c>
      <c r="O39" s="27"/>
      <c r="P39" s="5" t="s">
        <v>2</v>
      </c>
    </row>
    <row r="40" spans="1:16" x14ac:dyDescent="0.25">
      <c r="A40" s="3" t="s">
        <v>48</v>
      </c>
      <c r="B40" s="4"/>
      <c r="C40" s="4"/>
      <c r="D40" s="27"/>
      <c r="E40" s="5" t="s">
        <v>24</v>
      </c>
      <c r="G40" s="25"/>
      <c r="H40" s="4" t="s">
        <v>3</v>
      </c>
      <c r="I40" s="27"/>
      <c r="J40" s="4" t="s">
        <v>3</v>
      </c>
      <c r="K40" s="27">
        <v>22.2</v>
      </c>
      <c r="L40" s="4" t="s">
        <v>20</v>
      </c>
      <c r="M40" s="27"/>
      <c r="N40" s="4" t="s">
        <v>3</v>
      </c>
      <c r="O40" s="27"/>
      <c r="P40" s="5" t="s">
        <v>3</v>
      </c>
    </row>
    <row r="41" spans="1:16" x14ac:dyDescent="0.25">
      <c r="A41" s="27"/>
      <c r="B41" s="4" t="s">
        <v>1</v>
      </c>
      <c r="C41" s="4"/>
      <c r="D41" s="27"/>
      <c r="E41" s="5" t="s">
        <v>25</v>
      </c>
      <c r="G41" s="25"/>
      <c r="H41" s="4" t="s">
        <v>4</v>
      </c>
      <c r="I41" s="27"/>
      <c r="J41" s="4" t="s">
        <v>4</v>
      </c>
      <c r="K41" s="27"/>
      <c r="L41" s="4" t="s">
        <v>21</v>
      </c>
      <c r="M41" s="27"/>
      <c r="N41" s="4" t="s">
        <v>4</v>
      </c>
      <c r="O41" s="27"/>
      <c r="P41" s="5" t="s">
        <v>4</v>
      </c>
    </row>
    <row r="42" spans="1:16" x14ac:dyDescent="0.25">
      <c r="A42" s="27"/>
      <c r="B42" s="4" t="s">
        <v>2</v>
      </c>
      <c r="C42" s="4"/>
      <c r="D42" s="4"/>
      <c r="E42" s="5"/>
      <c r="G42" s="25"/>
      <c r="H42" s="4" t="s">
        <v>5</v>
      </c>
      <c r="I42" s="27"/>
      <c r="J42" s="4" t="s">
        <v>5</v>
      </c>
      <c r="K42" s="27"/>
      <c r="L42" s="4" t="s">
        <v>22</v>
      </c>
      <c r="M42" s="27">
        <v>1000</v>
      </c>
      <c r="N42" s="4" t="s">
        <v>5</v>
      </c>
      <c r="O42" s="27">
        <v>24</v>
      </c>
      <c r="P42" s="5" t="s">
        <v>5</v>
      </c>
    </row>
    <row r="43" spans="1:16" x14ac:dyDescent="0.25">
      <c r="A43" s="27"/>
      <c r="B43" s="4" t="s">
        <v>3</v>
      </c>
      <c r="C43" s="4"/>
      <c r="D43" s="4" t="s">
        <v>17</v>
      </c>
      <c r="E43" s="5"/>
      <c r="G43" s="25"/>
      <c r="H43" s="4" t="s">
        <v>6</v>
      </c>
      <c r="I43" s="27">
        <v>171</v>
      </c>
      <c r="J43" s="4" t="s">
        <v>6</v>
      </c>
      <c r="K43" s="27"/>
      <c r="L43" s="4" t="s">
        <v>23</v>
      </c>
      <c r="M43" s="27"/>
      <c r="N43" s="4" t="s">
        <v>6</v>
      </c>
      <c r="O43" s="27"/>
      <c r="P43" s="5" t="s">
        <v>6</v>
      </c>
    </row>
    <row r="44" spans="1:16" x14ac:dyDescent="0.25">
      <c r="A44" s="27"/>
      <c r="B44" s="4" t="s">
        <v>4</v>
      </c>
      <c r="C44" s="4"/>
      <c r="D44" s="4">
        <f>(D34) + (D35*1000) +(D36 * 1000 * 1000) + (D37 * 1000 * 1000 * 1000) + (D38*8) + (D39 * 8 *1024) + (D40 * 8 * 1024 *1024) + (D41 * 8 * 1024 * 1024 * 1024)</f>
        <v>8400000</v>
      </c>
      <c r="E44" s="5"/>
      <c r="G44" s="25">
        <v>15</v>
      </c>
      <c r="H44" s="4" t="s">
        <v>7</v>
      </c>
      <c r="I44" s="27"/>
      <c r="J44" s="4" t="s">
        <v>7</v>
      </c>
      <c r="K44" s="27"/>
      <c r="L44" s="4" t="s">
        <v>24</v>
      </c>
      <c r="M44" s="27"/>
      <c r="N44" s="4" t="s">
        <v>7</v>
      </c>
      <c r="O44" s="27"/>
      <c r="P44" s="5" t="s">
        <v>7</v>
      </c>
    </row>
    <row r="45" spans="1:16" ht="15.75" thickBot="1" x14ac:dyDescent="0.3">
      <c r="A45" s="27"/>
      <c r="B45" s="4" t="s">
        <v>5</v>
      </c>
      <c r="C45" s="4"/>
      <c r="D45" s="4"/>
      <c r="E45" s="5"/>
      <c r="G45" s="25"/>
      <c r="H45" s="4" t="s">
        <v>8</v>
      </c>
      <c r="I45" s="27"/>
      <c r="J45" s="4" t="s">
        <v>8</v>
      </c>
      <c r="K45" s="27"/>
      <c r="L45" s="4" t="s">
        <v>25</v>
      </c>
      <c r="M45" s="27"/>
      <c r="N45" s="4" t="s">
        <v>8</v>
      </c>
      <c r="O45" s="27"/>
      <c r="P45" s="5" t="s">
        <v>8</v>
      </c>
    </row>
    <row r="46" spans="1:16" x14ac:dyDescent="0.25">
      <c r="A46" s="27">
        <v>2</v>
      </c>
      <c r="B46" s="4" t="s">
        <v>6</v>
      </c>
      <c r="C46" s="12" t="s">
        <v>47</v>
      </c>
      <c r="D46" s="20"/>
      <c r="E46" s="5"/>
      <c r="G46" s="3"/>
      <c r="H46" s="4"/>
      <c r="I46" s="4"/>
      <c r="J46" s="4"/>
      <c r="K46" s="4"/>
      <c r="L46" s="4"/>
      <c r="M46" s="4"/>
      <c r="N46" s="4"/>
      <c r="O46" s="4"/>
      <c r="P46" s="5"/>
    </row>
    <row r="47" spans="1:16" ht="15.75" thickBot="1" x14ac:dyDescent="0.3">
      <c r="A47" s="27"/>
      <c r="B47" s="4" t="s">
        <v>7</v>
      </c>
      <c r="C47" s="21">
        <f>1000*(((C38+1)*(A51/D44))+(A35/(A38*10^8)))</f>
        <v>10.183180952380951</v>
      </c>
      <c r="D47" s="22" t="s">
        <v>27</v>
      </c>
      <c r="E47" s="5"/>
      <c r="G47" s="3"/>
      <c r="H47" s="4"/>
      <c r="I47" s="4"/>
      <c r="J47" s="4"/>
      <c r="K47" s="4"/>
      <c r="L47" s="4"/>
      <c r="M47" s="4" t="s">
        <v>88</v>
      </c>
      <c r="N47" s="4"/>
      <c r="O47" s="4"/>
      <c r="P47" s="5"/>
    </row>
    <row r="48" spans="1:16" x14ac:dyDescent="0.25">
      <c r="A48" s="27"/>
      <c r="B48" s="4" t="s">
        <v>8</v>
      </c>
      <c r="C48" s="4"/>
      <c r="D48" s="4"/>
      <c r="E48" s="5"/>
      <c r="G48" s="3" t="s">
        <v>59</v>
      </c>
      <c r="H48" s="4"/>
      <c r="I48" s="4"/>
      <c r="J48" s="4" t="s">
        <v>56</v>
      </c>
      <c r="K48" s="4" t="s">
        <v>57</v>
      </c>
      <c r="L48" s="4"/>
      <c r="M48" s="4" t="s">
        <v>89</v>
      </c>
      <c r="N48" s="4"/>
      <c r="O48" s="4"/>
      <c r="P48" s="5"/>
    </row>
    <row r="49" spans="1:16" x14ac:dyDescent="0.25">
      <c r="A49" s="3"/>
      <c r="B49" s="4"/>
      <c r="C49" s="4"/>
      <c r="D49" s="4"/>
      <c r="E49" s="5"/>
      <c r="G49" s="3"/>
      <c r="H49" s="4"/>
      <c r="I49" s="4"/>
      <c r="J49" s="4">
        <f>(G38) + (G39*1000) +(G40 * 1000 * 1000) + (G41 * 1000 * 1000 * 1000) + (G42*8) + (G43 * 8 *1024) + (G44 * 8 * 1024 *1024) + (G45 * 8 * 1024 * 1024 * 1024)</f>
        <v>125829120</v>
      </c>
      <c r="K49" s="4">
        <f>(I38) + (I39*1000) +(I40 * 1000 * 1000) + (I41 * 1000 * 1000 * 1000) + (I42*8) + (I43 * 8 *1024) + (I44 * 8 * 1024 *1024) + (I45 * 8 * 1024 * 1024 * 1024)</f>
        <v>1400832</v>
      </c>
      <c r="L49" s="4"/>
      <c r="M49" s="4" t="s">
        <v>90</v>
      </c>
      <c r="N49" s="4"/>
      <c r="O49" s="4"/>
      <c r="P49" s="5"/>
    </row>
    <row r="50" spans="1:16" x14ac:dyDescent="0.25">
      <c r="A50" s="3" t="s">
        <v>16</v>
      </c>
      <c r="B50" s="4"/>
      <c r="C50" s="4"/>
      <c r="D50" s="4"/>
      <c r="E50" s="5"/>
      <c r="G50" s="3"/>
      <c r="H50" s="4"/>
      <c r="I50" s="4"/>
      <c r="J50" s="4"/>
      <c r="K50" s="4"/>
      <c r="L50" s="4"/>
      <c r="M50" s="9" t="s">
        <v>91</v>
      </c>
      <c r="N50" s="4"/>
      <c r="O50" s="4"/>
      <c r="P50" s="5"/>
    </row>
    <row r="51" spans="1:16" ht="15.75" thickBot="1" x14ac:dyDescent="0.3">
      <c r="A51" s="6">
        <f>(A41) + (A42*1000) +(A43 * 1000 * 1000) + (A44 * 1000 * 1000 * 1000) + (A45*8) + (A46 * 8 *1024) + (A47 * 8 * 1024 *1024) + (A48 * 8 * 1024 * 1024 * 1024)</f>
        <v>16384</v>
      </c>
      <c r="B51" s="7"/>
      <c r="C51" s="7"/>
      <c r="D51" s="7"/>
      <c r="E51" s="8"/>
      <c r="G51" s="3" t="s">
        <v>60</v>
      </c>
      <c r="H51" s="4"/>
      <c r="I51" s="4"/>
      <c r="J51" s="4" t="s">
        <v>58</v>
      </c>
      <c r="K51" s="4"/>
      <c r="L51" s="4"/>
      <c r="M51" s="9" t="s">
        <v>92</v>
      </c>
      <c r="N51" s="4"/>
      <c r="O51" s="4"/>
      <c r="P51" s="5"/>
    </row>
    <row r="52" spans="1:16" x14ac:dyDescent="0.25">
      <c r="G52" s="3"/>
      <c r="H52" s="4"/>
      <c r="I52" s="4"/>
      <c r="J52" s="4">
        <f>(M38) + (M39*1000) +(M40 * 1000 * 1000) + (M41 * 1000 * 1000 * 1000) + (M42*8) + (M43 * 8 *1024) + (M44 * 8 * 1024 *1024) + (M45 * 8 * 1024 * 1024 * 1024)</f>
        <v>8000</v>
      </c>
      <c r="K52" s="4"/>
      <c r="L52" s="4"/>
      <c r="M52" s="4"/>
      <c r="N52" s="4"/>
      <c r="O52" s="4"/>
      <c r="P52" s="5"/>
    </row>
    <row r="53" spans="1:16" x14ac:dyDescent="0.25">
      <c r="G53" s="3"/>
      <c r="H53" s="4"/>
      <c r="I53" s="4"/>
      <c r="J53" s="4"/>
      <c r="K53" s="4"/>
      <c r="L53" s="4"/>
      <c r="M53" s="4"/>
      <c r="N53" s="4"/>
      <c r="O53" s="4"/>
      <c r="P53" s="5"/>
    </row>
    <row r="54" spans="1:16" x14ac:dyDescent="0.25">
      <c r="G54" s="3" t="s">
        <v>61</v>
      </c>
      <c r="H54" s="4"/>
      <c r="I54" s="4"/>
      <c r="J54" s="4"/>
      <c r="K54" s="4"/>
      <c r="L54" s="4"/>
      <c r="M54" s="4"/>
      <c r="N54" s="4"/>
      <c r="O54" s="4"/>
      <c r="P54" s="5"/>
    </row>
    <row r="55" spans="1:16" x14ac:dyDescent="0.25">
      <c r="G55" s="3" t="s">
        <v>53</v>
      </c>
      <c r="H55" s="4" t="str">
        <f>J49 &amp; "b /"</f>
        <v>125829120b /</v>
      </c>
      <c r="I55" s="4" t="str">
        <f>J52 &amp; "b"</f>
        <v>8000b</v>
      </c>
      <c r="J55" s="32" t="s">
        <v>62</v>
      </c>
      <c r="K55" s="4">
        <f>J49/J52</f>
        <v>15728.64</v>
      </c>
      <c r="L55" s="4" t="s">
        <v>63</v>
      </c>
      <c r="M55" s="4"/>
      <c r="N55" s="4"/>
      <c r="O55" s="4"/>
      <c r="P55" s="5"/>
    </row>
    <row r="56" spans="1:16" x14ac:dyDescent="0.25">
      <c r="G56" s="3" t="s">
        <v>54</v>
      </c>
      <c r="H56" s="4" t="str">
        <f>K49 &amp; "b /"</f>
        <v>1400832b /</v>
      </c>
      <c r="I56" s="4" t="str">
        <f>J52 &amp; "b"</f>
        <v>8000b</v>
      </c>
      <c r="J56" s="32" t="s">
        <v>62</v>
      </c>
      <c r="K56" s="4">
        <f>K49/J52</f>
        <v>175.10400000000001</v>
      </c>
      <c r="L56" s="4" t="s">
        <v>63</v>
      </c>
      <c r="M56" s="4"/>
      <c r="N56" s="4"/>
      <c r="O56" s="4"/>
      <c r="P56" s="5"/>
    </row>
    <row r="57" spans="1:16" x14ac:dyDescent="0.25">
      <c r="G57" s="3"/>
      <c r="H57" s="4"/>
      <c r="I57" s="4"/>
      <c r="J57" s="4"/>
      <c r="K57" s="4"/>
      <c r="L57" s="4"/>
      <c r="M57" s="4"/>
      <c r="N57" s="4"/>
      <c r="O57" s="4"/>
      <c r="P57" s="5"/>
    </row>
    <row r="58" spans="1:16" x14ac:dyDescent="0.25">
      <c r="G58" s="3" t="s">
        <v>64</v>
      </c>
      <c r="H58" s="4"/>
      <c r="I58" s="4" t="s">
        <v>65</v>
      </c>
      <c r="J58" s="4">
        <f>ROUNDUP(K55,0)</f>
        <v>15729</v>
      </c>
      <c r="K58" s="4" t="s">
        <v>63</v>
      </c>
      <c r="L58" s="4"/>
      <c r="M58" s="4"/>
      <c r="N58" s="4"/>
      <c r="O58" s="4"/>
      <c r="P58" s="5"/>
    </row>
    <row r="59" spans="1:16" x14ac:dyDescent="0.25">
      <c r="G59" s="3"/>
      <c r="H59" s="4"/>
      <c r="I59" s="4" t="s">
        <v>66</v>
      </c>
      <c r="J59" s="4">
        <f>ROUNDUP(K56,0)</f>
        <v>176</v>
      </c>
      <c r="K59" s="4" t="s">
        <v>63</v>
      </c>
      <c r="L59" s="4"/>
      <c r="M59" s="4"/>
      <c r="N59" s="4"/>
      <c r="O59" s="4"/>
      <c r="P59" s="5"/>
    </row>
    <row r="60" spans="1:16" x14ac:dyDescent="0.25">
      <c r="G60" s="3"/>
      <c r="H60" s="4"/>
      <c r="I60" s="4"/>
      <c r="J60" s="4"/>
      <c r="K60" s="4"/>
      <c r="L60" s="4"/>
      <c r="M60" s="4"/>
      <c r="N60" s="4"/>
      <c r="O60" s="4"/>
      <c r="P60" s="5"/>
    </row>
    <row r="61" spans="1:16" x14ac:dyDescent="0.25">
      <c r="G61" s="3" t="s">
        <v>67</v>
      </c>
      <c r="H61" s="4"/>
      <c r="I61" s="4"/>
      <c r="J61" s="4"/>
      <c r="K61" s="4"/>
      <c r="L61" s="4"/>
      <c r="M61" s="4"/>
      <c r="N61" s="4"/>
      <c r="O61" s="4"/>
      <c r="P61" s="5"/>
    </row>
    <row r="62" spans="1:16" x14ac:dyDescent="0.25">
      <c r="G62" s="3" t="s">
        <v>84</v>
      </c>
      <c r="H62" s="4"/>
      <c r="I62" s="4"/>
      <c r="J62" s="4"/>
      <c r="K62" s="4"/>
      <c r="L62" s="4"/>
      <c r="M62" s="4"/>
      <c r="N62" s="4"/>
      <c r="O62" s="4"/>
      <c r="P62" s="5"/>
    </row>
    <row r="63" spans="1:16" x14ac:dyDescent="0.25">
      <c r="G63" s="3" t="s">
        <v>68</v>
      </c>
      <c r="H63" s="4" t="str">
        <f>IF(J49&lt;K49,G37,I37) &amp; ":"</f>
        <v>FileY:</v>
      </c>
      <c r="I63" s="4">
        <f>IF(J49&lt;K49,J58*2,J59*2)</f>
        <v>352</v>
      </c>
      <c r="J63" s="4" t="s">
        <v>69</v>
      </c>
      <c r="K63" s="4"/>
      <c r="L63" s="4"/>
      <c r="M63" s="4"/>
      <c r="N63" s="4"/>
      <c r="O63" s="4"/>
      <c r="P63" s="5"/>
    </row>
    <row r="64" spans="1:16" x14ac:dyDescent="0.25">
      <c r="G64" s="3" t="s">
        <v>70</v>
      </c>
      <c r="H64" s="4" t="str">
        <f>IF(J49&gt;K49,G55,G56) &amp; ":"</f>
        <v>FileX:</v>
      </c>
      <c r="I64" s="4">
        <f>J58+J59</f>
        <v>15905</v>
      </c>
      <c r="J64" s="4" t="s">
        <v>69</v>
      </c>
      <c r="K64" s="4"/>
      <c r="L64" s="4"/>
      <c r="M64" s="4"/>
      <c r="N64" s="4"/>
      <c r="O64" s="4"/>
      <c r="P64" s="5"/>
    </row>
    <row r="65" spans="7:16" x14ac:dyDescent="0.25">
      <c r="G65" s="3"/>
      <c r="H65" s="4"/>
      <c r="I65" s="4"/>
      <c r="J65" s="4"/>
      <c r="K65" s="4"/>
      <c r="L65" s="4"/>
      <c r="M65" s="4"/>
      <c r="N65" s="4"/>
      <c r="O65" s="4"/>
      <c r="P65" s="5"/>
    </row>
    <row r="66" spans="7:16" x14ac:dyDescent="0.25">
      <c r="G66" s="3" t="s">
        <v>76</v>
      </c>
      <c r="H66" s="4"/>
      <c r="I66" s="4"/>
      <c r="J66" s="4"/>
      <c r="K66" s="4" t="s">
        <v>72</v>
      </c>
      <c r="L66" s="32" t="s">
        <v>73</v>
      </c>
      <c r="M66" s="4" t="s">
        <v>74</v>
      </c>
      <c r="N66" s="32" t="s">
        <v>62</v>
      </c>
      <c r="O66" s="4" t="s">
        <v>75</v>
      </c>
      <c r="P66" s="5"/>
    </row>
    <row r="67" spans="7:16" x14ac:dyDescent="0.25">
      <c r="G67" s="3"/>
      <c r="H67" s="4"/>
      <c r="I67" s="4"/>
      <c r="J67" s="4"/>
      <c r="K67" s="4">
        <f>(O38) + (O39*1000) +(O40 * 1000 * 1000) + (O41 * 1000 * 1000 * 1000) + (O42*8) + (O43 * 8 *1024) + (O44 * 8 * 1024 *1024) + (O45 * 8 * 1024 * 1024 * 1024)</f>
        <v>192</v>
      </c>
      <c r="L67" s="32" t="s">
        <v>73</v>
      </c>
      <c r="M67" s="4">
        <f>J52</f>
        <v>8000</v>
      </c>
      <c r="N67" s="32" t="s">
        <v>62</v>
      </c>
      <c r="O67" s="4">
        <f>K67+M67</f>
        <v>8192</v>
      </c>
      <c r="P67" s="5"/>
    </row>
    <row r="68" spans="7:16" x14ac:dyDescent="0.25">
      <c r="G68" s="3"/>
      <c r="H68" s="4"/>
      <c r="I68" s="4"/>
      <c r="J68" s="4"/>
      <c r="K68" s="4"/>
      <c r="L68" s="4"/>
      <c r="M68" s="4"/>
      <c r="N68" s="4"/>
      <c r="O68" s="4"/>
      <c r="P68" s="5"/>
    </row>
    <row r="69" spans="7:16" ht="15.75" thickBot="1" x14ac:dyDescent="0.3">
      <c r="G69" s="3" t="s">
        <v>77</v>
      </c>
      <c r="H69" s="4"/>
      <c r="I69" s="4"/>
      <c r="J69" s="4"/>
      <c r="K69" s="4"/>
      <c r="L69" s="4"/>
      <c r="M69" s="4"/>
      <c r="N69" s="4"/>
      <c r="O69" s="4"/>
      <c r="P69" s="5"/>
    </row>
    <row r="70" spans="7:16" x14ac:dyDescent="0.25">
      <c r="G70" s="3" t="s">
        <v>79</v>
      </c>
      <c r="H70" s="31" t="s">
        <v>80</v>
      </c>
      <c r="I70" s="31"/>
      <c r="J70" s="4" t="s">
        <v>81</v>
      </c>
      <c r="K70" s="4" t="s">
        <v>82</v>
      </c>
      <c r="L70" s="4" t="s">
        <v>83</v>
      </c>
      <c r="M70" s="12" t="s">
        <v>85</v>
      </c>
      <c r="N70" s="20" t="s">
        <v>86</v>
      </c>
      <c r="O70" s="37" t="s">
        <v>93</v>
      </c>
      <c r="P70" s="20" t="s">
        <v>94</v>
      </c>
    </row>
    <row r="71" spans="7:16" x14ac:dyDescent="0.25">
      <c r="G71" s="3" t="s">
        <v>53</v>
      </c>
      <c r="H71" s="31" t="str">
        <f>O67 &amp; "b * " &amp; IF(H63="FileX:",I63,I64) &amp; " packets"</f>
        <v>8192b * 15905 packets</v>
      </c>
      <c r="I71" s="31"/>
      <c r="J71" s="32" t="s">
        <v>78</v>
      </c>
      <c r="K71" s="4">
        <f>(K38) + (K39*1000) +(K40 * 1000 * 1000) + (K41 * 1000 * 1000 * 1000) + (K42*8) + (K43 * 8 *1024) + (K44 * 8 * 1024 *1024) + (K45 * 8 * 1024 * 1024 * 1024)</f>
        <v>22200000</v>
      </c>
      <c r="L71" s="32" t="s">
        <v>62</v>
      </c>
      <c r="M71" s="35">
        <f>(O67*IF(H63="FileX:",I63,I64))/K71</f>
        <v>5.869088288288288</v>
      </c>
      <c r="N71" s="30" t="s">
        <v>26</v>
      </c>
      <c r="O71" s="38">
        <f>M71*1000</f>
        <v>5869.0882882882879</v>
      </c>
      <c r="P71" s="30" t="s">
        <v>27</v>
      </c>
    </row>
    <row r="72" spans="7:16" ht="15.75" thickBot="1" x14ac:dyDescent="0.3">
      <c r="G72" s="6" t="s">
        <v>54</v>
      </c>
      <c r="H72" s="33" t="str">
        <f>O67 &amp; "b * " &amp; IF(H64="FileY:",I64,I63) &amp; " packets"</f>
        <v>8192b * 352 packets</v>
      </c>
      <c r="I72" s="33"/>
      <c r="J72" s="34" t="s">
        <v>78</v>
      </c>
      <c r="K72" s="7">
        <f>(K38) + (K39*1000) +(K40 * 1000 * 1000) + (K41 * 1000 * 1000 * 1000) + (K42*8) + (K43 * 8 *1024) + (K44 * 8 * 1024 *1024) + (K45 * 8 * 1024 * 1024 * 1024)</f>
        <v>22200000</v>
      </c>
      <c r="L72" s="34" t="s">
        <v>62</v>
      </c>
      <c r="M72" s="36">
        <f>(O67*IF(H64="FileY:",I64,I63))/K72</f>
        <v>0.12989117117117116</v>
      </c>
      <c r="N72" s="22" t="s">
        <v>26</v>
      </c>
      <c r="O72" s="21">
        <f>M72*1000</f>
        <v>129.89117117117115</v>
      </c>
      <c r="P72" s="22" t="s">
        <v>27</v>
      </c>
    </row>
  </sheetData>
  <mergeCells count="3">
    <mergeCell ref="H71:I71"/>
    <mergeCell ref="H72:I72"/>
    <mergeCell ref="H70:I70"/>
  </mergeCells>
  <dataValidations count="15">
    <dataValidation allowBlank="1" showErrorMessage="1" error="Only one cell can have a value. Delete other values first." sqref="A4:A12" xr:uid="{A5764647-3194-484C-9320-64EBC609DF05}"/>
    <dataValidation type="custom" allowBlank="1" showInputMessage="1" showErrorMessage="1" error="Only one cell can have a value. Delete other values." sqref="H4:H11" xr:uid="{469935C3-F627-4446-8717-0813528A5968}">
      <formula1>COUNTA($H$4:$H$11)&lt;2</formula1>
    </dataValidation>
    <dataValidation type="custom" allowBlank="1" showInputMessage="1" showErrorMessage="1" error="Only one cell can have a value. Delete other values." sqref="J4:J11" xr:uid="{EFC8AC73-A4F5-4C84-B27A-FADFEE7E9C21}">
      <formula1>COUNTA($J$4:$J$11)&lt;2</formula1>
    </dataValidation>
    <dataValidation type="custom" allowBlank="1" showInputMessage="1" showErrorMessage="1" error="Only one cell can have a value. Delete other values." sqref="L4:L11" xr:uid="{71841155-3805-4341-92A8-066AF55F6D3F}">
      <formula1>COUNTA($L$4:$L$11)&lt;2</formula1>
    </dataValidation>
    <dataValidation type="custom" allowBlank="1" showInputMessage="1" showErrorMessage="1" error="Only one cell can have a value. Delete other values." sqref="B17:B24" xr:uid="{4AA01E12-D618-4676-8DCA-093E0282FCD5}">
      <formula1>COUNTA($B$17:$B$24)&lt;2</formula1>
    </dataValidation>
    <dataValidation type="custom" allowBlank="1" showInputMessage="1" showErrorMessage="1" error="Only one cell can have a value. Delete other values." sqref="D17:D24" xr:uid="{73ADEA93-C12A-4BF4-BA85-4D344C6A9951}">
      <formula1>COUNTA($D$17:$D$24)&lt;2</formula1>
    </dataValidation>
    <dataValidation type="custom" allowBlank="1" showInputMessage="1" showErrorMessage="1" error="Only one cell can have a value. Delete other values." sqref="H23:H30" xr:uid="{35DA7E24-A3DE-4AE5-BA58-F610CB3BC036}">
      <formula1>COUNTA($H$23:$H$30)&lt;2</formula1>
    </dataValidation>
    <dataValidation type="custom" allowBlank="1" showInputMessage="1" showErrorMessage="1" error="Only one cell can have a value. Delete other values." sqref="M23:M30" xr:uid="{673E17C2-1902-4114-9FFD-86408517B26D}">
      <formula1>COUNTA($M$23:$M$30)&lt;2</formula1>
    </dataValidation>
    <dataValidation type="custom" allowBlank="1" showInputMessage="1" showErrorMessage="1" error="Only one cell can have a value. Delete other values." sqref="D34:D41" xr:uid="{464BE85F-8FAA-41CD-B39C-7DA54B4AAB2C}">
      <formula1>COUNTA($D$34:$D$41)&lt;2</formula1>
    </dataValidation>
    <dataValidation type="custom" allowBlank="1" showInputMessage="1" showErrorMessage="1" error="Only one cell can have a value. Delete other values." sqref="A41:A48" xr:uid="{12FE8697-DCF8-4192-9D51-1A55253BB1E8}">
      <formula1>COUNTA($A$41:$A$48)&lt;2</formula1>
    </dataValidation>
    <dataValidation type="custom" allowBlank="1" showInputMessage="1" showErrorMessage="1" error="Only one cell can have a value. Delete other values." sqref="G38:G45" xr:uid="{434205A8-4138-4C50-9E2A-BA821F0C968B}">
      <formula1>COUNTA($G$38:$G$45)&lt;2</formula1>
    </dataValidation>
    <dataValidation type="custom" allowBlank="1" showInputMessage="1" showErrorMessage="1" error="Only one cell can have a value. Delete other values." sqref="K38:K45" xr:uid="{BB940645-A382-470E-8C4A-CBB89C8000AC}">
      <formula1>COUNTA($K$38:$K$45)&lt;2</formula1>
    </dataValidation>
    <dataValidation type="custom" allowBlank="1" showInputMessage="1" showErrorMessage="1" error="Only one cell can have a value. Delete other values." sqref="I38:I45" xr:uid="{9602500F-FCA4-4A01-B272-A2FE49AEC9D1}">
      <formula1>COUNTA($I$38:$I$45)&lt;2</formula1>
    </dataValidation>
    <dataValidation type="custom" allowBlank="1" showInputMessage="1" showErrorMessage="1" error="Only one cell can have a value. Delete other values." sqref="M38:M45" xr:uid="{4E768D2D-8A19-4C00-AAC7-C6E2BBF8C229}">
      <formula1>COUNTA($M$38:$M$45)&lt;2</formula1>
    </dataValidation>
    <dataValidation type="custom" allowBlank="1" showInputMessage="1" showErrorMessage="1" error="Only one cell can have a value. Delete other values." sqref="O38:O45" xr:uid="{46AD7243-2113-4DF7-AFF7-390E466CF4BE}">
      <formula1>COUNTA($O$38:$O$45)&lt;2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Suter</dc:creator>
  <cp:lastModifiedBy>Ryan Suter</cp:lastModifiedBy>
  <dcterms:created xsi:type="dcterms:W3CDTF">2020-04-05T20:42:31Z</dcterms:created>
  <dcterms:modified xsi:type="dcterms:W3CDTF">2020-04-09T21:21:10Z</dcterms:modified>
</cp:coreProperties>
</file>