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cas\Documentos\VSCode\functionOptimization\"/>
    </mc:Choice>
  </mc:AlternateContent>
  <xr:revisionPtr revIDLastSave="0" documentId="8_{99F50A97-B7AB-46AF-AA81-C594600018B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riante-1" sheetId="1" r:id="rId1"/>
    <sheet name="variante-2" sheetId="2" r:id="rId2"/>
  </sheets>
  <definedNames>
    <definedName name="Excel_BuiltIn_Print_Area" localSheetId="0">#N/A</definedName>
    <definedName name="Excel_BuiltIn_Print_Area" localSheetId="1">#N/A</definedName>
    <definedName name="Excel_BuiltIn_Sheet_Title" localSheetId="0">"variante-1"</definedName>
    <definedName name="Excel_BuiltIn_Sheet_Title" localSheetId="1">"variante-2"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Q4" i="1"/>
  <c r="P5" i="1"/>
  <c r="P6" i="1"/>
  <c r="B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B8" i="1"/>
  <c r="B9" i="1"/>
  <c r="B10" i="1"/>
  <c r="B11" i="1"/>
  <c r="B12" i="1"/>
  <c r="B13" i="1"/>
  <c r="B14" i="1"/>
  <c r="N19" i="1"/>
  <c r="N20" i="1"/>
  <c r="N21" i="1"/>
  <c r="N22" i="1"/>
  <c r="N23" i="1"/>
  <c r="N24" i="1"/>
  <c r="N25" i="1"/>
  <c r="N26" i="1"/>
  <c r="N27" i="1"/>
  <c r="N28" i="1"/>
  <c r="A1" i="2"/>
  <c r="A2" i="2"/>
  <c r="J5" i="2"/>
  <c r="J6" i="2"/>
  <c r="J7" i="2"/>
  <c r="J8" i="2"/>
  <c r="J9" i="2"/>
  <c r="B7" i="2"/>
  <c r="B8" i="2"/>
  <c r="B9" i="2"/>
  <c r="B1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11" i="2"/>
  <c r="B12" i="2"/>
  <c r="B13" i="2"/>
  <c r="B14" i="2"/>
  <c r="B15" i="2"/>
  <c r="B16" i="2"/>
  <c r="B17" i="2"/>
  <c r="B18" i="2"/>
  <c r="B19" i="2"/>
  <c r="B20" i="2"/>
  <c r="H24" i="2"/>
  <c r="H25" i="2"/>
  <c r="H26" i="2"/>
  <c r="H27" i="2"/>
  <c r="H28" i="2"/>
  <c r="H29" i="2"/>
  <c r="H30" i="2"/>
  <c r="H31" i="2"/>
  <c r="H32" i="2"/>
  <c r="H33" i="2"/>
  <c r="A3" i="2"/>
  <c r="A4" i="1"/>
  <c r="A4" i="2"/>
  <c r="K4" i="2"/>
  <c r="A5" i="1"/>
  <c r="Q5" i="1"/>
  <c r="K6" i="1"/>
  <c r="M7" i="1"/>
  <c r="L6" i="1"/>
  <c r="J7" i="1"/>
  <c r="J6" i="1"/>
  <c r="L7" i="1"/>
  <c r="R4" i="1"/>
  <c r="M6" i="1"/>
  <c r="D6" i="1"/>
  <c r="R5" i="1"/>
  <c r="E6" i="1"/>
  <c r="A6" i="1"/>
  <c r="I6" i="1"/>
  <c r="Q6" i="1"/>
  <c r="L8" i="1"/>
  <c r="C6" i="1"/>
  <c r="M8" i="1"/>
  <c r="F6" i="1"/>
  <c r="J8" i="1"/>
  <c r="H6" i="1"/>
  <c r="K8" i="1"/>
  <c r="G6" i="1"/>
  <c r="L4" i="2"/>
  <c r="K5" i="2"/>
  <c r="A5" i="2"/>
  <c r="K7" i="1"/>
  <c r="L5" i="2"/>
  <c r="K6" i="2"/>
  <c r="A6" i="2"/>
  <c r="G6" i="2"/>
  <c r="D6" i="2"/>
  <c r="E6" i="2"/>
  <c r="N6" i="1"/>
  <c r="R6" i="1"/>
  <c r="Q7" i="1"/>
  <c r="A7" i="1"/>
  <c r="G7" i="1"/>
  <c r="C7" i="1"/>
  <c r="H7" i="1"/>
  <c r="I7" i="1"/>
  <c r="F7" i="1"/>
  <c r="D7" i="1"/>
  <c r="E7" i="1"/>
  <c r="R7" i="1"/>
  <c r="K10" i="1"/>
  <c r="J10" i="1"/>
  <c r="A8" i="1"/>
  <c r="Q8" i="1"/>
  <c r="L10" i="1"/>
  <c r="M10" i="1"/>
  <c r="S4" i="1"/>
  <c r="I8" i="1"/>
  <c r="F8" i="1"/>
  <c r="G8" i="1"/>
  <c r="D8" i="1"/>
  <c r="C8" i="1"/>
  <c r="H8" i="1"/>
  <c r="E8" i="1"/>
  <c r="A7" i="2"/>
  <c r="G7" i="2"/>
  <c r="D7" i="2"/>
  <c r="L6" i="2"/>
  <c r="K7" i="2"/>
  <c r="C6" i="2"/>
  <c r="H6" i="2"/>
  <c r="F7" i="2"/>
  <c r="E7" i="2"/>
  <c r="K9" i="1"/>
  <c r="J9" i="1"/>
  <c r="L9" i="1"/>
  <c r="F6" i="2"/>
  <c r="N7" i="1"/>
  <c r="M9" i="1"/>
  <c r="M4" i="2"/>
  <c r="G8" i="2"/>
  <c r="A8" i="2"/>
  <c r="K8" i="2"/>
  <c r="L7" i="2"/>
  <c r="D8" i="2"/>
  <c r="F8" i="2"/>
  <c r="C7" i="2"/>
  <c r="H7" i="2"/>
  <c r="N8" i="1"/>
  <c r="E9" i="2"/>
  <c r="A9" i="1"/>
  <c r="Q9" i="1"/>
  <c r="L11" i="1"/>
  <c r="M11" i="1"/>
  <c r="J11" i="1"/>
  <c r="K11" i="1"/>
  <c r="R8" i="1"/>
  <c r="S5" i="1"/>
  <c r="G9" i="1"/>
  <c r="H9" i="1"/>
  <c r="D9" i="1"/>
  <c r="I9" i="1"/>
  <c r="E9" i="1"/>
  <c r="C9" i="1"/>
  <c r="F9" i="1"/>
  <c r="E8" i="2"/>
  <c r="L8" i="2"/>
  <c r="K9" i="2"/>
  <c r="M5" i="2"/>
  <c r="D9" i="2"/>
  <c r="A9" i="2"/>
  <c r="F9" i="2"/>
  <c r="C8" i="2"/>
  <c r="H8" i="2"/>
  <c r="M12" i="1"/>
  <c r="S6" i="1"/>
  <c r="R9" i="1"/>
  <c r="A10" i="1"/>
  <c r="K12" i="1"/>
  <c r="Q10" i="1"/>
  <c r="J12" i="1"/>
  <c r="G10" i="1"/>
  <c r="C10" i="1"/>
  <c r="H10" i="1"/>
  <c r="E10" i="1"/>
  <c r="D10" i="1"/>
  <c r="F10" i="1"/>
  <c r="I10" i="1"/>
  <c r="E10" i="2"/>
  <c r="N9" i="1"/>
  <c r="N10" i="1"/>
  <c r="A10" i="2"/>
  <c r="G10" i="2"/>
  <c r="K10" i="2"/>
  <c r="M6" i="2"/>
  <c r="D10" i="2"/>
  <c r="L9" i="2"/>
  <c r="C9" i="2"/>
  <c r="R10" i="1"/>
  <c r="K13" i="1"/>
  <c r="T4" i="1"/>
  <c r="S7" i="1"/>
  <c r="M13" i="1"/>
  <c r="Q11" i="1"/>
  <c r="A11" i="1"/>
  <c r="J13" i="1"/>
  <c r="H11" i="1"/>
  <c r="D11" i="1"/>
  <c r="E11" i="1"/>
  <c r="F11" i="1"/>
  <c r="I11" i="1"/>
  <c r="G11" i="1"/>
  <c r="C11" i="1"/>
  <c r="E11" i="2"/>
  <c r="L12" i="1"/>
  <c r="G9" i="2"/>
  <c r="K11" i="2"/>
  <c r="A11" i="2"/>
  <c r="M7" i="2"/>
  <c r="L10" i="2"/>
  <c r="G11" i="2"/>
  <c r="D11" i="2"/>
  <c r="N4" i="2"/>
  <c r="C10" i="2"/>
  <c r="A12" i="1"/>
  <c r="J14" i="1"/>
  <c r="R11" i="1"/>
  <c r="T5" i="1"/>
  <c r="M14" i="1"/>
  <c r="Q12" i="1"/>
  <c r="S8" i="1"/>
  <c r="L14" i="1"/>
  <c r="F12" i="1"/>
  <c r="H12" i="1"/>
  <c r="D12" i="1"/>
  <c r="G12" i="1"/>
  <c r="C12" i="1"/>
  <c r="E12" i="1"/>
  <c r="I12" i="1"/>
  <c r="N11" i="1"/>
  <c r="F10" i="2"/>
  <c r="L13" i="1"/>
  <c r="H9" i="2"/>
  <c r="H10" i="2"/>
  <c r="L11" i="2"/>
  <c r="D12" i="2"/>
  <c r="A12" i="2"/>
  <c r="N5" i="2"/>
  <c r="M8" i="2"/>
  <c r="G12" i="2"/>
  <c r="K12" i="2"/>
  <c r="C11" i="2"/>
  <c r="F12" i="2"/>
  <c r="E12" i="2"/>
  <c r="N12" i="1"/>
  <c r="T6" i="1"/>
  <c r="A13" i="1"/>
  <c r="Q13" i="1"/>
  <c r="R12" i="1"/>
  <c r="S9" i="1"/>
  <c r="I13" i="1"/>
  <c r="E13" i="1"/>
  <c r="F13" i="1"/>
  <c r="D13" i="1"/>
  <c r="H13" i="1"/>
  <c r="G13" i="1"/>
  <c r="C13" i="1"/>
  <c r="K14" i="1"/>
  <c r="F11" i="2"/>
  <c r="H11" i="2"/>
  <c r="U4" i="1"/>
  <c r="R13" i="1"/>
  <c r="S10" i="1"/>
  <c r="T7" i="1"/>
  <c r="A14" i="1"/>
  <c r="Q14" i="1"/>
  <c r="H14" i="1"/>
  <c r="E14" i="1"/>
  <c r="C14" i="1"/>
  <c r="G14" i="1"/>
  <c r="F14" i="1"/>
  <c r="I14" i="1"/>
  <c r="D14" i="1"/>
  <c r="A13" i="2"/>
  <c r="E14" i="2"/>
  <c r="G13" i="2"/>
  <c r="L12" i="2"/>
  <c r="D13" i="2"/>
  <c r="N6" i="2"/>
  <c r="M9" i="2"/>
  <c r="K13" i="2"/>
  <c r="C12" i="2"/>
  <c r="H12" i="2"/>
  <c r="E13" i="2"/>
  <c r="F13" i="2"/>
  <c r="N13" i="1"/>
  <c r="N14" i="1"/>
  <c r="U5" i="1"/>
  <c r="A15" i="1"/>
  <c r="R14" i="1"/>
  <c r="T8" i="1"/>
  <c r="S11" i="1"/>
  <c r="Q15" i="1"/>
  <c r="N7" i="2"/>
  <c r="O4" i="2"/>
  <c r="L13" i="2"/>
  <c r="D14" i="2"/>
  <c r="M10" i="2"/>
  <c r="K14" i="2"/>
  <c r="A14" i="2"/>
  <c r="G14" i="2"/>
  <c r="C13" i="2"/>
  <c r="H13" i="2"/>
  <c r="T9" i="1"/>
  <c r="R15" i="1"/>
  <c r="U6" i="1"/>
  <c r="S12" i="1"/>
  <c r="Q16" i="1"/>
  <c r="A16" i="1"/>
  <c r="L14" i="2"/>
  <c r="O5" i="2"/>
  <c r="G15" i="2"/>
  <c r="K15" i="2"/>
  <c r="M11" i="2"/>
  <c r="N8" i="2"/>
  <c r="A15" i="2"/>
  <c r="D15" i="2"/>
  <c r="C14" i="2"/>
  <c r="H14" i="2"/>
  <c r="E15" i="2"/>
  <c r="F14" i="2"/>
  <c r="N2" i="1"/>
  <c r="N1" i="1"/>
  <c r="N3" i="1"/>
  <c r="U7" i="1"/>
  <c r="R16" i="1"/>
  <c r="T10" i="1"/>
  <c r="Q17" i="1"/>
  <c r="A17" i="1"/>
  <c r="S13" i="1"/>
  <c r="L15" i="2"/>
  <c r="A16" i="2"/>
  <c r="D16" i="2"/>
  <c r="N9" i="2"/>
  <c r="K16" i="2"/>
  <c r="O6" i="2"/>
  <c r="M12" i="2"/>
  <c r="C15" i="2"/>
  <c r="H15" i="2"/>
  <c r="E16" i="2"/>
  <c r="F15" i="2"/>
  <c r="N10" i="2"/>
  <c r="A17" i="2"/>
  <c r="G17" i="2"/>
  <c r="O7" i="2"/>
  <c r="L16" i="2"/>
  <c r="M13" i="2"/>
  <c r="D17" i="2"/>
  <c r="K17" i="2"/>
  <c r="C16" i="2"/>
  <c r="H16" i="2"/>
  <c r="T11" i="1"/>
  <c r="R17" i="1"/>
  <c r="S14" i="1"/>
  <c r="U8" i="1"/>
  <c r="Q18" i="1"/>
  <c r="A18" i="1"/>
  <c r="G16" i="2"/>
  <c r="E17" i="2"/>
  <c r="E18" i="2"/>
  <c r="F16" i="2"/>
  <c r="M14" i="2"/>
  <c r="O8" i="2"/>
  <c r="L17" i="2"/>
  <c r="A18" i="2"/>
  <c r="K18" i="2"/>
  <c r="N11" i="2"/>
  <c r="D18" i="2"/>
  <c r="C17" i="2"/>
  <c r="H17" i="2"/>
  <c r="T12" i="1"/>
  <c r="R18" i="1"/>
  <c r="S15" i="1"/>
  <c r="Q19" i="1"/>
  <c r="U9" i="1"/>
  <c r="A19" i="1"/>
  <c r="F17" i="2"/>
  <c r="G18" i="2"/>
  <c r="E20" i="2"/>
  <c r="E19" i="2"/>
  <c r="L18" i="2"/>
  <c r="O9" i="2"/>
  <c r="A19" i="2"/>
  <c r="G19" i="2"/>
  <c r="D19" i="2"/>
  <c r="M15" i="2"/>
  <c r="K19" i="2"/>
  <c r="N12" i="2"/>
  <c r="C18" i="2"/>
  <c r="F19" i="2"/>
  <c r="A20" i="1"/>
  <c r="R19" i="1"/>
  <c r="Q20" i="1"/>
  <c r="S16" i="1"/>
  <c r="T13" i="1"/>
  <c r="U10" i="1"/>
  <c r="F18" i="2"/>
  <c r="S17" i="1"/>
  <c r="U11" i="1"/>
  <c r="R20" i="1"/>
  <c r="Q21" i="1"/>
  <c r="A21" i="1"/>
  <c r="T14" i="1"/>
  <c r="H18" i="2"/>
  <c r="N13" i="2"/>
  <c r="A20" i="2"/>
  <c r="G20" i="2"/>
  <c r="O10" i="2"/>
  <c r="M16" i="2"/>
  <c r="K20" i="2"/>
  <c r="D20" i="2"/>
  <c r="L19" i="2"/>
  <c r="C19" i="2"/>
  <c r="H19" i="2"/>
  <c r="F20" i="2"/>
  <c r="R21" i="1"/>
  <c r="S18" i="1"/>
  <c r="Q22" i="1"/>
  <c r="U12" i="1"/>
  <c r="A22" i="1"/>
  <c r="T15" i="1"/>
  <c r="L20" i="2"/>
  <c r="K21" i="2"/>
  <c r="N14" i="2"/>
  <c r="O11" i="2"/>
  <c r="M17" i="2"/>
  <c r="A21" i="2"/>
  <c r="C20" i="2"/>
  <c r="H20" i="2"/>
  <c r="L21" i="2"/>
  <c r="M18" i="2"/>
  <c r="O12" i="2"/>
  <c r="A22" i="2"/>
  <c r="N15" i="2"/>
  <c r="K22" i="2"/>
  <c r="T16" i="1"/>
  <c r="A23" i="1"/>
  <c r="S19" i="1"/>
  <c r="U13" i="1"/>
  <c r="Q23" i="1"/>
  <c r="R22" i="1"/>
  <c r="H1" i="2"/>
  <c r="H2" i="2"/>
  <c r="H3" i="2"/>
  <c r="L22" i="2"/>
  <c r="K23" i="2"/>
  <c r="N16" i="2"/>
  <c r="A23" i="2"/>
  <c r="O13" i="2"/>
  <c r="M19" i="2"/>
  <c r="T17" i="1"/>
  <c r="R23" i="1"/>
  <c r="U14" i="1"/>
  <c r="A24" i="1"/>
  <c r="Q24" i="1"/>
  <c r="S20" i="1"/>
  <c r="U15" i="1"/>
  <c r="R24" i="1"/>
  <c r="T18" i="1"/>
  <c r="A25" i="1"/>
  <c r="S21" i="1"/>
  <c r="Q25" i="1"/>
  <c r="N17" i="2"/>
  <c r="A24" i="2"/>
  <c r="M20" i="2"/>
  <c r="O14" i="2"/>
  <c r="L23" i="2"/>
  <c r="K24" i="2"/>
  <c r="A26" i="1"/>
  <c r="R25" i="1"/>
  <c r="Q26" i="1"/>
  <c r="T19" i="1"/>
  <c r="S22" i="1"/>
  <c r="U16" i="1"/>
  <c r="M21" i="2"/>
  <c r="K25" i="2"/>
  <c r="A25" i="2"/>
  <c r="N18" i="2"/>
  <c r="O15" i="2"/>
  <c r="L24" i="2"/>
  <c r="K26" i="2"/>
  <c r="N19" i="2"/>
  <c r="A26" i="2"/>
  <c r="M22" i="2"/>
  <c r="O16" i="2"/>
  <c r="L25" i="2"/>
  <c r="T20" i="1"/>
  <c r="S23" i="1"/>
  <c r="R26" i="1"/>
  <c r="Q27" i="1"/>
  <c r="U17" i="1"/>
  <c r="A27" i="1"/>
  <c r="R27" i="1"/>
  <c r="S24" i="1"/>
  <c r="Q28" i="1"/>
  <c r="T21" i="1"/>
  <c r="A28" i="1"/>
  <c r="U18" i="1"/>
  <c r="N20" i="2"/>
  <c r="A27" i="2"/>
  <c r="O17" i="2"/>
  <c r="K27" i="2"/>
  <c r="M23" i="2"/>
  <c r="L26" i="2"/>
  <c r="A29" i="1"/>
  <c r="T22" i="1"/>
  <c r="S25" i="1"/>
  <c r="Q29" i="1"/>
  <c r="U19" i="1"/>
  <c r="R28" i="1"/>
  <c r="M24" i="2"/>
  <c r="K28" i="2"/>
  <c r="N21" i="2"/>
  <c r="A28" i="2"/>
  <c r="O18" i="2"/>
  <c r="L27" i="2"/>
  <c r="M25" i="2"/>
  <c r="O19" i="2"/>
  <c r="N22" i="2"/>
  <c r="K29" i="2"/>
  <c r="A29" i="2"/>
  <c r="L28" i="2"/>
  <c r="T23" i="1"/>
  <c r="Q30" i="1"/>
  <c r="S26" i="1"/>
  <c r="A30" i="1"/>
  <c r="U20" i="1"/>
  <c r="R29" i="1"/>
  <c r="L29" i="2"/>
  <c r="K30" i="2"/>
  <c r="N23" i="2"/>
  <c r="M26" i="2"/>
  <c r="A30" i="2"/>
  <c r="O20" i="2"/>
  <c r="U21" i="1"/>
  <c r="T24" i="1"/>
  <c r="Q31" i="1"/>
  <c r="R30" i="1"/>
  <c r="S27" i="1"/>
  <c r="A31" i="1"/>
  <c r="S28" i="1"/>
  <c r="U22" i="1"/>
  <c r="Q32" i="1"/>
  <c r="A32" i="1"/>
  <c r="R31" i="1"/>
  <c r="T25" i="1"/>
  <c r="M27" i="2"/>
  <c r="A31" i="2"/>
  <c r="N24" i="2"/>
  <c r="O21" i="2"/>
  <c r="L30" i="2"/>
  <c r="K31" i="2"/>
  <c r="T26" i="1"/>
  <c r="R32" i="1"/>
  <c r="Q33" i="1"/>
  <c r="S29" i="1"/>
  <c r="U23" i="1"/>
  <c r="A33" i="1"/>
  <c r="O22" i="2"/>
  <c r="A32" i="2"/>
  <c r="M28" i="2"/>
  <c r="K32" i="2"/>
  <c r="N25" i="2"/>
  <c r="L31" i="2"/>
  <c r="O23" i="2"/>
  <c r="L32" i="2"/>
  <c r="M29" i="2"/>
  <c r="K33" i="2"/>
  <c r="N26" i="2"/>
  <c r="A33" i="2"/>
  <c r="T27" i="1"/>
  <c r="S30" i="1"/>
  <c r="Q34" i="1"/>
  <c r="R33" i="1"/>
  <c r="U24" i="1"/>
  <c r="A34" i="1"/>
  <c r="S31" i="1"/>
  <c r="A35" i="1"/>
  <c r="U25" i="1"/>
  <c r="R34" i="1"/>
  <c r="T28" i="1"/>
  <c r="O24" i="2"/>
  <c r="A34" i="2"/>
  <c r="K34" i="2"/>
  <c r="N27" i="2"/>
  <c r="L33" i="2"/>
  <c r="M30" i="2"/>
  <c r="U26" i="1"/>
  <c r="S32" i="1"/>
  <c r="T29" i="1"/>
  <c r="A36" i="1"/>
  <c r="N28" i="2"/>
  <c r="A35" i="2"/>
  <c r="O25" i="2"/>
  <c r="M31" i="2"/>
  <c r="L34" i="2"/>
  <c r="O26" i="2"/>
  <c r="A36" i="2"/>
  <c r="M32" i="2"/>
  <c r="N29" i="2"/>
  <c r="T30" i="1"/>
  <c r="A37" i="1"/>
  <c r="U27" i="1"/>
  <c r="S33" i="1"/>
  <c r="T31" i="1"/>
  <c r="A38" i="1"/>
  <c r="S34" i="1"/>
  <c r="U28" i="1"/>
  <c r="O27" i="2"/>
  <c r="A37" i="2"/>
  <c r="M33" i="2"/>
  <c r="N30" i="2"/>
  <c r="N31" i="2"/>
  <c r="O28" i="2"/>
  <c r="M34" i="2"/>
  <c r="A38" i="2"/>
  <c r="U29" i="1"/>
  <c r="T32" i="1"/>
  <c r="A39" i="1"/>
  <c r="N32" i="2"/>
  <c r="A39" i="2"/>
  <c r="O29" i="2"/>
  <c r="T33" i="1"/>
  <c r="A40" i="1"/>
  <c r="U30" i="1"/>
  <c r="A40" i="2"/>
  <c r="O30" i="2"/>
  <c r="N33" i="2"/>
  <c r="A41" i="1"/>
  <c r="T34" i="1"/>
  <c r="U31" i="1"/>
  <c r="U32" i="1"/>
  <c r="A42" i="1"/>
  <c r="O31" i="2"/>
  <c r="A41" i="2"/>
  <c r="N34" i="2"/>
  <c r="A42" i="2"/>
  <c r="O32" i="2"/>
  <c r="A43" i="1"/>
  <c r="U33" i="1"/>
  <c r="A44" i="1"/>
  <c r="A45" i="1"/>
  <c r="A46" i="1"/>
  <c r="A47" i="1"/>
  <c r="A48" i="1"/>
  <c r="A49" i="1"/>
  <c r="A50" i="1"/>
  <c r="U34" i="1"/>
  <c r="O33" i="2"/>
  <c r="A43" i="2"/>
  <c r="O34" i="2"/>
  <c r="A44" i="2"/>
  <c r="A45" i="2"/>
  <c r="A46" i="2"/>
  <c r="A47" i="2"/>
  <c r="A48" i="2"/>
  <c r="A49" i="2"/>
  <c r="A50" i="2"/>
</calcChain>
</file>

<file path=xl/sharedStrings.xml><?xml version="1.0" encoding="utf-8"?>
<sst xmlns="http://schemas.openxmlformats.org/spreadsheetml/2006/main" count="60" uniqueCount="36">
  <si>
    <r>
      <rPr>
        <b/>
        <sz val="10"/>
        <color indexed="8"/>
        <rFont val="Sans"/>
      </rPr>
      <t>&lt;-- nº DNI</t>
    </r>
    <r>
      <rPr>
        <sz val="10"/>
        <color indexed="8"/>
        <rFont val="Sans"/>
      </rPr>
      <t>,</t>
    </r>
    <r>
      <rPr>
        <sz val="9"/>
        <color indexed="8"/>
        <rFont val="Sans"/>
      </rPr>
      <t xml:space="preserve"> NIE o pasaporte</t>
    </r>
  </si>
  <si>
    <t>máximo=</t>
  </si>
  <si>
    <r>
      <rPr>
        <sz val="10"/>
        <color indexed="8"/>
        <rFont val="Sans"/>
      </rPr>
      <t xml:space="preserve">Tablas de números </t>
    </r>
    <r>
      <rPr>
        <b/>
        <sz val="10"/>
        <color indexed="8"/>
        <rFont val="Sans"/>
      </rPr>
      <t>aleatorios</t>
    </r>
    <r>
      <rPr>
        <sz val="10"/>
        <color indexed="8"/>
        <rFont val="Sans"/>
      </rPr>
      <t xml:space="preserve"> para </t>
    </r>
    <r>
      <rPr>
        <b/>
        <sz val="10"/>
        <color indexed="8"/>
        <rFont val="Sans"/>
      </rPr>
      <t>variante-1</t>
    </r>
  </si>
  <si>
    <t>media =</t>
  </si>
  <si>
    <t>aleatorios</t>
  </si>
  <si>
    <t>mínimo =</t>
  </si>
  <si>
    <t>idx</t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</si>
  <si>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0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</si>
  <si>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11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</si>
  <si>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10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</si>
  <si>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9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</si>
  <si>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8</t>
    </r>
  </si>
  <si>
    <r>
      <rPr>
        <sz val="10"/>
        <color indexed="8"/>
        <rFont val="Sans"/>
      </rPr>
      <t xml:space="preserve">Población inicial </t>
    </r>
    <r>
      <rPr>
        <b/>
        <sz val="10"/>
        <color indexed="8"/>
        <rFont val="Sans"/>
      </rPr>
      <t>variante-1</t>
    </r>
  </si>
  <si>
    <t>individuo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</si>
  <si>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</si>
  <si>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</si>
  <si>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</si>
  <si>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</si>
  <si>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</si>
  <si>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</si>
  <si>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</si>
  <si>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</si>
  <si>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</si>
  <si>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</si>
  <si>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</si>
  <si>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f.adecuación</t>
  </si>
  <si>
    <t>Si desea comprobar la adecuación de otros individuos,</t>
  </si>
  <si>
    <t>introduzca aquí abajo sus 13 componentes binarias:</t>
  </si>
  <si>
    <r>
      <rPr>
        <sz val="10"/>
        <color indexed="8"/>
        <rFont val="Sans"/>
      </rPr>
      <t xml:space="preserve">Tablas de números </t>
    </r>
    <r>
      <rPr>
        <b/>
        <sz val="10"/>
        <color indexed="8"/>
        <rFont val="Sans"/>
      </rPr>
      <t>aleatorios</t>
    </r>
    <r>
      <rPr>
        <sz val="10"/>
        <color indexed="8"/>
        <rFont val="Sans"/>
      </rPr>
      <t xml:space="preserve"> para </t>
    </r>
    <r>
      <rPr>
        <b/>
        <sz val="10"/>
        <color indexed="8"/>
        <rFont val="Sans"/>
      </rPr>
      <t>variante-2</t>
    </r>
  </si>
  <si>
    <t>minimo =</t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</si>
  <si>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15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</si>
  <si>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14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</si>
  <si>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5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</si>
  <si>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4</t>
    </r>
  </si>
  <si>
    <r>
      <rPr>
        <sz val="10"/>
        <color indexed="8"/>
        <rFont val="Sans"/>
      </rPr>
      <t xml:space="preserve">Población inicial </t>
    </r>
    <r>
      <rPr>
        <b/>
        <sz val="10"/>
        <color indexed="8"/>
        <rFont val="Sans"/>
      </rPr>
      <t>variante-2</t>
    </r>
  </si>
  <si>
    <t>introduzca aquí abajo sus 5 componentes: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</si>
</sst>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>
    <font>
      <sz val="10"/>
      <color indexed="8"/>
      <name val="Sans"/>
    </font>
    <font>
      <b/>
      <sz val="10"/>
      <color indexed="8"/>
      <name val="Sans"/>
    </font>
    <font>
      <sz val="9"/>
      <color indexed="8"/>
      <name val="Sans"/>
    </font>
    <font>
      <i/>
      <sz val="10"/>
      <color indexed="8"/>
      <name val="Sans"/>
    </font>
    <font>
      <b/>
      <sz val="10"/>
      <color indexed="10"/>
      <name val="Sans"/>
    </font>
    <font>
      <sz val="8"/>
      <color indexed="9"/>
      <name val="Sans"/>
    </font>
    <font>
      <sz val="10"/>
      <color indexed="10"/>
      <name val="Sans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</fills>
  <borders count="3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0" fontId="1" fillId="2" borderId="1" xfId="0" applyFont="1" applyFill="1" applyBorder="1" applyProtection="1">
      <protection locked="0"/>
    </xf>
    <xf numFmtId="0" fontId="1" fillId="0" borderId="0" xfId="0" applyFont="1" applyProtection="1">
      <protection hidden="1"/>
    </xf>
    <xf numFmtId="0" fontId="3" fillId="0" borderId="0" xfId="0" applyFont="1" applyProtection="1">
      <protection hidden="1"/>
    </xf>
    <xf numFmtId="164" fontId="3" fillId="0" borderId="0" xfId="0" applyNumberFormat="1" applyFont="1" applyProtection="1">
      <protection locked="0"/>
    </xf>
    <xf numFmtId="164" fontId="3" fillId="0" borderId="0" xfId="0" applyNumberFormat="1" applyFont="1"/>
    <xf numFmtId="0" fontId="4" fillId="0" borderId="0" xfId="0" applyFont="1" applyProtection="1">
      <protection hidden="1"/>
    </xf>
    <xf numFmtId="165" fontId="0" fillId="0" borderId="2" xfId="0" applyNumberForma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right"/>
      <protection hidden="1"/>
    </xf>
    <xf numFmtId="165" fontId="0" fillId="0" borderId="4" xfId="0" applyNumberForma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3" fillId="0" borderId="0" xfId="0" applyFont="1"/>
    <xf numFmtId="165" fontId="0" fillId="3" borderId="3" xfId="0" applyNumberFormat="1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165" fontId="0" fillId="0" borderId="3" xfId="0" applyNumberFormat="1" applyBorder="1" applyProtection="1">
      <protection hidden="1"/>
    </xf>
    <xf numFmtId="0" fontId="0" fillId="0" borderId="6" xfId="0" applyBorder="1" applyProtection="1">
      <protection hidden="1"/>
    </xf>
    <xf numFmtId="0" fontId="0" fillId="4" borderId="7" xfId="0" applyFill="1" applyBorder="1" applyAlignment="1" applyProtection="1">
      <alignment horizontal="center"/>
      <protection hidden="1"/>
    </xf>
    <xf numFmtId="0" fontId="0" fillId="4" borderId="8" xfId="0" applyFill="1" applyBorder="1" applyAlignment="1" applyProtection="1">
      <alignment horizontal="center"/>
      <protection hidden="1"/>
    </xf>
    <xf numFmtId="0" fontId="0" fillId="4" borderId="9" xfId="0" applyFill="1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4" borderId="20" xfId="0" applyFill="1" applyBorder="1" applyAlignment="1" applyProtection="1">
      <alignment horizontal="center"/>
      <protection hidden="1"/>
    </xf>
    <xf numFmtId="0" fontId="0" fillId="4" borderId="21" xfId="0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23" xfId="0" applyFill="1" applyBorder="1" applyAlignment="1" applyProtection="1">
      <alignment horizontal="center"/>
      <protection hidden="1"/>
    </xf>
    <xf numFmtId="0" fontId="0" fillId="4" borderId="24" xfId="0" applyFill="1" applyBorder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Protection="1">
      <protection hidden="1"/>
    </xf>
    <xf numFmtId="0" fontId="0" fillId="0" borderId="0" xfId="0" applyAlignment="1" applyProtection="1">
      <alignment horizontal="center"/>
      <protection locked="0"/>
    </xf>
    <xf numFmtId="165" fontId="0" fillId="0" borderId="29" xfId="0" applyNumberFormat="1" applyBorder="1" applyProtection="1">
      <protection hidden="1"/>
    </xf>
    <xf numFmtId="0" fontId="0" fillId="0" borderId="29" xfId="0" applyBorder="1" applyProtection="1">
      <protection hidden="1"/>
    </xf>
    <xf numFmtId="165" fontId="0" fillId="3" borderId="29" xfId="0" applyNumberFormat="1" applyFill="1" applyBorder="1" applyProtection="1">
      <protection hidden="1"/>
    </xf>
    <xf numFmtId="0" fontId="0" fillId="3" borderId="28" xfId="0" applyFill="1" applyBorder="1" applyProtection="1">
      <protection hidden="1"/>
    </xf>
    <xf numFmtId="0" fontId="0" fillId="3" borderId="29" xfId="0" applyFill="1" applyBorder="1" applyProtection="1">
      <protection hidden="1"/>
    </xf>
    <xf numFmtId="165" fontId="0" fillId="0" borderId="0" xfId="0" applyNumberFormat="1"/>
    <xf numFmtId="0" fontId="0" fillId="2" borderId="1" xfId="0" applyFill="1" applyBorder="1" applyProtection="1">
      <protection hidden="1"/>
    </xf>
    <xf numFmtId="0" fontId="6" fillId="0" borderId="0" xfId="0" applyFont="1" applyProtection="1">
      <protection hidden="1"/>
    </xf>
    <xf numFmtId="0" fontId="0" fillId="0" borderId="30" xfId="0" applyBorder="1" applyProtection="1">
      <protection hidden="1"/>
    </xf>
    <xf numFmtId="164" fontId="0" fillId="0" borderId="1" xfId="0" applyNumberFormat="1" applyBorder="1" applyProtection="1">
      <protection hidden="1"/>
    </xf>
    <xf numFmtId="2" fontId="0" fillId="5" borderId="7" xfId="0" applyNumberFormat="1" applyFill="1" applyBorder="1" applyProtection="1">
      <protection hidden="1"/>
    </xf>
    <xf numFmtId="2" fontId="0" fillId="5" borderId="8" xfId="0" applyNumberFormat="1" applyFill="1" applyBorder="1" applyProtection="1">
      <protection hidden="1"/>
    </xf>
    <xf numFmtId="164" fontId="0" fillId="0" borderId="13" xfId="0" applyNumberFormat="1" applyBorder="1" applyProtection="1">
      <protection hidden="1"/>
    </xf>
    <xf numFmtId="2" fontId="0" fillId="0" borderId="7" xfId="0" applyNumberFormat="1" applyBorder="1" applyProtection="1">
      <protection hidden="1"/>
    </xf>
    <xf numFmtId="2" fontId="0" fillId="0" borderId="8" xfId="0" applyNumberFormat="1" applyBorder="1" applyProtection="1">
      <protection hidden="1"/>
    </xf>
    <xf numFmtId="2" fontId="0" fillId="0" borderId="14" xfId="0" applyNumberFormat="1" applyBorder="1" applyProtection="1">
      <protection hidden="1"/>
    </xf>
    <xf numFmtId="2" fontId="0" fillId="0" borderId="15" xfId="0" applyNumberFormat="1" applyBorder="1" applyProtection="1">
      <protection hidden="1"/>
    </xf>
    <xf numFmtId="2" fontId="0" fillId="5" borderId="20" xfId="0" applyNumberFormat="1" applyFill="1" applyBorder="1" applyProtection="1">
      <protection hidden="1"/>
    </xf>
    <xf numFmtId="2" fontId="0" fillId="5" borderId="21" xfId="0" applyNumberFormat="1" applyFill="1" applyBorder="1" applyProtection="1">
      <protection hidden="1"/>
    </xf>
    <xf numFmtId="2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164" fontId="0" fillId="0" borderId="25" xfId="0" applyNumberFormat="1" applyBorder="1" applyProtection="1">
      <protection hidden="1"/>
    </xf>
    <xf numFmtId="165" fontId="0" fillId="3" borderId="19" xfId="0" applyNumberFormat="1" applyFill="1" applyBorder="1" applyProtection="1">
      <protection hidden="1"/>
    </xf>
    <xf numFmtId="0" fontId="0" fillId="3" borderId="19" xfId="0" applyFill="1" applyBorder="1" applyProtection="1">
      <protection hidden="1"/>
    </xf>
    <xf numFmtId="165" fontId="0" fillId="0" borderId="5" xfId="0" applyNumberForma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0" fontId="0" fillId="3" borderId="32" xfId="0" applyFill="1" applyBorder="1" applyProtection="1">
      <protection hidden="1"/>
    </xf>
    <xf numFmtId="164" fontId="0" fillId="0" borderId="33" xfId="0" applyNumberFormat="1" applyBorder="1" applyProtection="1">
      <protection hidden="1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164" fontId="0" fillId="0" borderId="34" xfId="0" applyNumberFormat="1" applyBorder="1" applyProtection="1">
      <protection hidden="1"/>
    </xf>
    <xf numFmtId="164" fontId="0" fillId="0" borderId="35" xfId="0" applyNumberFormat="1" applyBorder="1" applyProtection="1">
      <protection hidden="1"/>
    </xf>
    <xf numFmtId="0" fontId="0" fillId="0" borderId="0" xfId="0" applyProtection="1">
      <protection locked="0"/>
    </xf>
    <xf numFmtId="165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FBB4"/>
      <rgbColor rgb="00DB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CFBDF"/>
      <rgbColor rgb="00E9FFD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50"/>
  <sheetViews>
    <sheetView tabSelected="1" zoomScaleSheetLayoutView="10" workbookViewId="0"/>
  </sheetViews>
  <sheetFormatPr defaultRowHeight="12.75"/>
  <cols>
    <col min="1" max="1" width="12.42578125" style="1" customWidth="1"/>
    <col min="2" max="2" width="9.5703125" style="1" customWidth="1"/>
    <col min="3" max="13" width="4.42578125" style="1" customWidth="1"/>
    <col min="14" max="14" width="12.42578125" style="2" customWidth="1"/>
    <col min="15" max="15" width="4.28515625" style="2" customWidth="1"/>
    <col min="16" max="16" width="4.7109375" style="1" customWidth="1"/>
    <col min="17" max="17" width="9.7109375" style="3" customWidth="1"/>
    <col min="18" max="21" width="9.7109375" style="1" customWidth="1"/>
    <col min="22" max="254" width="9.140625" style="1"/>
  </cols>
  <sheetData>
    <row r="1" spans="1:21" ht="13.5" customHeight="1">
      <c r="A1" s="4">
        <v>2725698</v>
      </c>
      <c r="B1" s="5" t="s">
        <v>0</v>
      </c>
      <c r="C1" s="5"/>
      <c r="D1" s="5"/>
      <c r="E1" s="5"/>
      <c r="F1" s="5"/>
      <c r="G1" s="5"/>
      <c r="H1" s="5"/>
      <c r="K1" s="6" t="s">
        <v>1</v>
      </c>
      <c r="L1"/>
      <c r="M1"/>
      <c r="N1" s="7">
        <f>MAX(N6:N14)</f>
        <v>1.5270999999999999</v>
      </c>
      <c r="O1" s="8"/>
      <c r="Q1" s="101" t="s">
        <v>2</v>
      </c>
      <c r="R1" s="101"/>
      <c r="S1" s="101"/>
      <c r="T1" s="101"/>
      <c r="U1" s="101"/>
    </row>
    <row r="2" spans="1:21" ht="13.5" customHeight="1">
      <c r="A2" s="9" t="str">
        <f>IF(ISNUMBER($A$1),IF(AND($A$1=INT($A$1),$A$1&gt;0),IF($A$1&gt;99999999,"¡OJO! ¿más de 8 digitos?","letra--&gt; "&amp;MID("TRWAGMYFPDXBNJZSQVHLCKE",MOD($A$1,23)+1,1)),"ERROR (no puntos, ni comas, ni guiones)"),"^^^^ Falta nº DNI o hay caracteres no numéricos")</f>
        <v>letra--&gt; Z</v>
      </c>
      <c r="B2" s="9"/>
      <c r="C2" s="9"/>
      <c r="D2" s="9"/>
      <c r="E2" s="9"/>
      <c r="F2" s="9"/>
      <c r="G2" s="9"/>
      <c r="H2" s="9"/>
      <c r="I2" s="9"/>
      <c r="J2" s="9"/>
      <c r="K2" s="6" t="s">
        <v>3</v>
      </c>
      <c r="L2"/>
      <c r="M2"/>
      <c r="N2" s="7">
        <f>AVERAGE(N6:N14)</f>
        <v>0.55672244444444441</v>
      </c>
      <c r="O2" s="8"/>
      <c r="Q2" s="10" t="s">
        <v>4</v>
      </c>
      <c r="R2" s="11" t="s">
        <v>4</v>
      </c>
      <c r="S2" s="11" t="s">
        <v>4</v>
      </c>
      <c r="T2" s="12" t="s">
        <v>4</v>
      </c>
      <c r="U2" s="12" t="s">
        <v>4</v>
      </c>
    </row>
    <row r="3" spans="1:21" ht="13.5" customHeight="1">
      <c r="A3" s="13">
        <f>IF(AND(ISNUMBER($A$1),$A$1=INT($A$1),$A$1&gt;0),MOD(10000*MOD($A$1,10000)+INT($A$1/10000)+2399,53125),"^^^^^")</f>
        <v>32671</v>
      </c>
      <c r="B3"/>
      <c r="C3"/>
      <c r="D3"/>
      <c r="E3"/>
      <c r="F3"/>
      <c r="G3"/>
      <c r="H3"/>
      <c r="I3"/>
      <c r="J3"/>
      <c r="K3" s="6" t="s">
        <v>5</v>
      </c>
      <c r="L3"/>
      <c r="M3"/>
      <c r="N3" s="14">
        <f>MIN(N6:N14)</f>
        <v>8.5444999999999993E-2</v>
      </c>
      <c r="O3"/>
      <c r="P3" s="15" t="s">
        <v>6</v>
      </c>
      <c r="Q3" s="16" t="s">
        <v>7</v>
      </c>
      <c r="R3" s="17" t="s">
        <v>8</v>
      </c>
      <c r="S3" s="17" t="s">
        <v>9</v>
      </c>
      <c r="T3" s="18" t="s">
        <v>10</v>
      </c>
      <c r="U3" s="18" t="s">
        <v>11</v>
      </c>
    </row>
    <row r="4" spans="1:21" ht="13.5" customHeight="1">
      <c r="A4" s="13">
        <f t="shared" ref="A4:A50" si="0">MOD(A3*171+11213,53125)</f>
        <v>19829</v>
      </c>
      <c r="B4" s="13"/>
      <c r="C4" s="102" t="s">
        <v>12</v>
      </c>
      <c r="D4" s="102"/>
      <c r="E4" s="102"/>
      <c r="F4" s="102"/>
      <c r="G4" s="102"/>
      <c r="H4" s="102"/>
      <c r="I4" s="102"/>
      <c r="K4"/>
      <c r="L4"/>
      <c r="M4"/>
      <c r="N4"/>
      <c r="O4" s="19"/>
      <c r="P4" s="1">
        <v>1</v>
      </c>
      <c r="Q4" s="20">
        <f t="shared" ref="Q4:Q34" si="1">FLOOR($A3/53124,0.0001)</f>
        <v>0.6149</v>
      </c>
      <c r="R4" s="21">
        <f t="shared" ref="R4:R34" si="2">INT(11*$A4/53125)+1</f>
        <v>5</v>
      </c>
      <c r="S4" s="22">
        <f t="shared" ref="S4:S34" si="3">INT(10*$A7/53125)+1</f>
        <v>8</v>
      </c>
      <c r="T4" s="21">
        <f t="shared" ref="T4:T34" si="4">INT(9*$A10/53125)+1</f>
        <v>5</v>
      </c>
      <c r="U4" s="21">
        <f t="shared" ref="U4:U34" si="5">INT(8*$A13/53125)+1</f>
        <v>2</v>
      </c>
    </row>
    <row r="5" spans="1:21" ht="13.5" customHeight="1">
      <c r="A5" s="13">
        <f t="shared" si="0"/>
        <v>1972</v>
      </c>
      <c r="B5" s="1" t="s">
        <v>13</v>
      </c>
      <c r="C5" s="23" t="s">
        <v>14</v>
      </c>
      <c r="D5" s="24" t="s">
        <v>15</v>
      </c>
      <c r="E5" s="24" t="s">
        <v>16</v>
      </c>
      <c r="F5" s="24" t="s">
        <v>17</v>
      </c>
      <c r="G5" s="24" t="s">
        <v>18</v>
      </c>
      <c r="H5" s="24" t="s">
        <v>19</v>
      </c>
      <c r="I5" s="25" t="s">
        <v>20</v>
      </c>
      <c r="J5" s="26" t="s">
        <v>21</v>
      </c>
      <c r="K5" s="24" t="s">
        <v>22</v>
      </c>
      <c r="L5" s="24" t="s">
        <v>23</v>
      </c>
      <c r="M5" s="24" t="s">
        <v>24</v>
      </c>
      <c r="N5" s="27" t="s">
        <v>25</v>
      </c>
      <c r="O5" s="1"/>
      <c r="P5" s="1">
        <f t="shared" ref="P5:P34" si="6">P4+1</f>
        <v>2</v>
      </c>
      <c r="Q5" s="28">
        <f t="shared" si="1"/>
        <v>0.37320000000000003</v>
      </c>
      <c r="R5" s="29">
        <f t="shared" si="2"/>
        <v>1</v>
      </c>
      <c r="S5" s="12">
        <f t="shared" si="3"/>
        <v>10</v>
      </c>
      <c r="T5" s="29">
        <f t="shared" si="4"/>
        <v>9</v>
      </c>
      <c r="U5" s="29">
        <f t="shared" si="5"/>
        <v>6</v>
      </c>
    </row>
    <row r="6" spans="1:21" ht="13.5" customHeight="1">
      <c r="A6" s="13">
        <f t="shared" si="0"/>
        <v>29675</v>
      </c>
      <c r="B6" s="11">
        <v>1</v>
      </c>
      <c r="C6" s="30">
        <f t="shared" ref="C6:C14" si="7">MOD(INT(($A3+$A5)/4),2)</f>
        <v>0</v>
      </c>
      <c r="D6" s="31">
        <f t="shared" ref="D6:D14" si="8">MOD(INT(($A3+$A5)/8),2)</f>
        <v>0</v>
      </c>
      <c r="E6" s="31">
        <f t="shared" ref="E6:E14" si="9">MOD(INT(($A3+$A5)/16),2)</f>
        <v>1</v>
      </c>
      <c r="F6" s="31">
        <f t="shared" ref="F6:F14" si="10">MOD(INT(($A3+$A5)/32),2)</f>
        <v>0</v>
      </c>
      <c r="G6" s="31">
        <f t="shared" ref="G6:G14" si="11">MOD(INT(($A3+$A5)/64),2)</f>
        <v>1</v>
      </c>
      <c r="H6" s="32">
        <f t="shared" ref="H6:H14" si="12">MOD(INT(($A3+$A5)/128),2)</f>
        <v>0</v>
      </c>
      <c r="I6" s="33">
        <f t="shared" ref="I6:I14" si="13">MOD(INT(($A3+$A5)/256),2)</f>
        <v>1</v>
      </c>
      <c r="J6" s="34">
        <f t="shared" ref="J6:J14" si="14">MOD(INT($A3*$A4/4),2)</f>
        <v>0</v>
      </c>
      <c r="K6" s="31">
        <f t="shared" ref="K6:K14" si="15">MOD(INT($A3*$A4/8),2)</f>
        <v>1</v>
      </c>
      <c r="L6" s="31">
        <f t="shared" ref="L6:L14" si="16">MOD(INT($A3*$A4/16),2)</f>
        <v>0</v>
      </c>
      <c r="M6" s="31">
        <f t="shared" ref="M6:M14" si="17">MOD(INT($A3*$A4/32),2)</f>
        <v>1</v>
      </c>
      <c r="N6" s="27">
        <f t="shared" ref="N6:N14" si="18">ROUND(3*ABS(SIN(D6+F6+H6+J6+L6))/(1+ABS(C6+E6+G6+I6+K6+M6))+(2*SIN(D6*E6+G6*H6+J6*K6+M6+3*$A$3/53125)^2)/(1+ABS(C6+F6+I6+L6)),6)</f>
        <v>8.5444999999999993E-2</v>
      </c>
      <c r="O6" s="1"/>
      <c r="P6" s="1">
        <f t="shared" si="6"/>
        <v>3</v>
      </c>
      <c r="Q6" s="20">
        <f t="shared" si="1"/>
        <v>3.7100000000000001E-2</v>
      </c>
      <c r="R6" s="21">
        <f t="shared" si="2"/>
        <v>7</v>
      </c>
      <c r="S6" s="22">
        <f t="shared" si="3"/>
        <v>2</v>
      </c>
      <c r="T6" s="21">
        <f t="shared" si="4"/>
        <v>6</v>
      </c>
      <c r="U6" s="21">
        <f t="shared" si="5"/>
        <v>3</v>
      </c>
    </row>
    <row r="7" spans="1:21" ht="13.5" customHeight="1">
      <c r="A7" s="13">
        <f t="shared" si="0"/>
        <v>38763</v>
      </c>
      <c r="B7" s="11">
        <f t="shared" ref="B7:B14" si="19">B6+1</f>
        <v>2</v>
      </c>
      <c r="C7" s="35">
        <f t="shared" si="7"/>
        <v>0</v>
      </c>
      <c r="D7" s="36">
        <f t="shared" si="8"/>
        <v>0</v>
      </c>
      <c r="E7" s="36">
        <f t="shared" si="9"/>
        <v>0</v>
      </c>
      <c r="F7" s="36">
        <f t="shared" si="10"/>
        <v>1</v>
      </c>
      <c r="G7" s="36">
        <f t="shared" si="11"/>
        <v>1</v>
      </c>
      <c r="H7" s="37">
        <f t="shared" si="12"/>
        <v>0</v>
      </c>
      <c r="I7" s="38">
        <f t="shared" si="13"/>
        <v>1</v>
      </c>
      <c r="J7" s="39">
        <f t="shared" si="14"/>
        <v>1</v>
      </c>
      <c r="K7" s="36">
        <f t="shared" si="15"/>
        <v>0</v>
      </c>
      <c r="L7" s="36">
        <f t="shared" si="16"/>
        <v>0</v>
      </c>
      <c r="M7" s="36">
        <f t="shared" si="17"/>
        <v>0</v>
      </c>
      <c r="N7" s="40">
        <f t="shared" si="18"/>
        <v>1.5270999999999999</v>
      </c>
      <c r="O7" s="1"/>
      <c r="P7" s="1">
        <f t="shared" si="6"/>
        <v>4</v>
      </c>
      <c r="Q7" s="28">
        <f t="shared" si="1"/>
        <v>0.5585</v>
      </c>
      <c r="R7" s="29">
        <f t="shared" si="2"/>
        <v>9</v>
      </c>
      <c r="S7" s="12">
        <f t="shared" si="3"/>
        <v>5</v>
      </c>
      <c r="T7" s="29">
        <f t="shared" si="4"/>
        <v>2</v>
      </c>
      <c r="U7" s="29">
        <f t="shared" si="5"/>
        <v>5</v>
      </c>
    </row>
    <row r="8" spans="1:21" ht="13.5" customHeight="1">
      <c r="A8" s="13">
        <f t="shared" si="0"/>
        <v>52186</v>
      </c>
      <c r="B8" s="11">
        <f t="shared" si="19"/>
        <v>3</v>
      </c>
      <c r="C8" s="30">
        <f t="shared" si="7"/>
        <v>1</v>
      </c>
      <c r="D8" s="31">
        <f t="shared" si="8"/>
        <v>1</v>
      </c>
      <c r="E8" s="31">
        <f t="shared" si="9"/>
        <v>1</v>
      </c>
      <c r="F8" s="31">
        <f t="shared" si="10"/>
        <v>0</v>
      </c>
      <c r="G8" s="31">
        <f t="shared" si="11"/>
        <v>0</v>
      </c>
      <c r="H8" s="32">
        <f t="shared" si="12"/>
        <v>0</v>
      </c>
      <c r="I8" s="33">
        <f t="shared" si="13"/>
        <v>1</v>
      </c>
      <c r="J8" s="34">
        <f t="shared" si="14"/>
        <v>1</v>
      </c>
      <c r="K8" s="31">
        <f t="shared" si="15"/>
        <v>1</v>
      </c>
      <c r="L8" s="31">
        <f t="shared" si="16"/>
        <v>1</v>
      </c>
      <c r="M8" s="31">
        <f t="shared" si="17"/>
        <v>1</v>
      </c>
      <c r="N8" s="40">
        <f t="shared" si="18"/>
        <v>0.56182500000000002</v>
      </c>
      <c r="O8" s="1"/>
      <c r="P8" s="1">
        <f t="shared" si="6"/>
        <v>5</v>
      </c>
      <c r="Q8" s="20">
        <f t="shared" si="1"/>
        <v>0.72960000000000003</v>
      </c>
      <c r="R8" s="21">
        <f t="shared" si="2"/>
        <v>11</v>
      </c>
      <c r="S8" s="22">
        <f t="shared" si="3"/>
        <v>10</v>
      </c>
      <c r="T8" s="21">
        <f t="shared" si="4"/>
        <v>6</v>
      </c>
      <c r="U8" s="21">
        <f t="shared" si="5"/>
        <v>5</v>
      </c>
    </row>
    <row r="9" spans="1:21" ht="13.5" customHeight="1">
      <c r="A9" s="13">
        <f t="shared" si="0"/>
        <v>10019</v>
      </c>
      <c r="B9" s="11">
        <f t="shared" si="19"/>
        <v>4</v>
      </c>
      <c r="C9" s="35">
        <f t="shared" si="7"/>
        <v>1</v>
      </c>
      <c r="D9" s="36">
        <f t="shared" si="8"/>
        <v>0</v>
      </c>
      <c r="E9" s="36">
        <f t="shared" si="9"/>
        <v>0</v>
      </c>
      <c r="F9" s="36">
        <f t="shared" si="10"/>
        <v>0</v>
      </c>
      <c r="G9" s="36">
        <f t="shared" si="11"/>
        <v>1</v>
      </c>
      <c r="H9" s="37">
        <f t="shared" si="12"/>
        <v>1</v>
      </c>
      <c r="I9" s="38">
        <f t="shared" si="13"/>
        <v>1</v>
      </c>
      <c r="J9" s="39">
        <f t="shared" si="14"/>
        <v>0</v>
      </c>
      <c r="K9" s="36">
        <f t="shared" si="15"/>
        <v>1</v>
      </c>
      <c r="L9" s="36">
        <f t="shared" si="16"/>
        <v>1</v>
      </c>
      <c r="M9" s="36">
        <f t="shared" si="17"/>
        <v>1</v>
      </c>
      <c r="N9" s="40">
        <f t="shared" si="18"/>
        <v>0.66381199999999996</v>
      </c>
      <c r="O9" s="1"/>
      <c r="P9" s="1">
        <f t="shared" si="6"/>
        <v>6</v>
      </c>
      <c r="Q9" s="28">
        <f t="shared" si="1"/>
        <v>0.98230000000000006</v>
      </c>
      <c r="R9" s="29">
        <f t="shared" si="2"/>
        <v>3</v>
      </c>
      <c r="S9" s="12">
        <f t="shared" si="3"/>
        <v>7</v>
      </c>
      <c r="T9" s="29">
        <f t="shared" si="4"/>
        <v>3</v>
      </c>
      <c r="U9" s="29">
        <f t="shared" si="5"/>
        <v>2</v>
      </c>
    </row>
    <row r="10" spans="1:21" ht="13.5" customHeight="1">
      <c r="A10" s="13">
        <f t="shared" si="0"/>
        <v>24462</v>
      </c>
      <c r="B10" s="11">
        <f t="shared" si="19"/>
        <v>5</v>
      </c>
      <c r="C10" s="30">
        <f t="shared" si="7"/>
        <v>1</v>
      </c>
      <c r="D10" s="31">
        <f t="shared" si="8"/>
        <v>1</v>
      </c>
      <c r="E10" s="31">
        <f t="shared" si="9"/>
        <v>0</v>
      </c>
      <c r="F10" s="31">
        <f t="shared" si="10"/>
        <v>0</v>
      </c>
      <c r="G10" s="31">
        <f t="shared" si="11"/>
        <v>0</v>
      </c>
      <c r="H10" s="32">
        <f t="shared" si="12"/>
        <v>1</v>
      </c>
      <c r="I10" s="33">
        <f t="shared" si="13"/>
        <v>0</v>
      </c>
      <c r="J10" s="34">
        <f t="shared" si="14"/>
        <v>1</v>
      </c>
      <c r="K10" s="31">
        <f t="shared" si="15"/>
        <v>1</v>
      </c>
      <c r="L10" s="31">
        <f t="shared" si="16"/>
        <v>1</v>
      </c>
      <c r="M10" s="31">
        <f t="shared" si="17"/>
        <v>0</v>
      </c>
      <c r="N10" s="40">
        <f t="shared" si="18"/>
        <v>0.81376599999999999</v>
      </c>
      <c r="O10" s="1"/>
      <c r="P10" s="1">
        <f t="shared" si="6"/>
        <v>7</v>
      </c>
      <c r="Q10" s="20">
        <f t="shared" si="1"/>
        <v>0.1885</v>
      </c>
      <c r="R10" s="21">
        <f t="shared" si="2"/>
        <v>6</v>
      </c>
      <c r="S10" s="22">
        <f t="shared" si="3"/>
        <v>2</v>
      </c>
      <c r="T10" s="21">
        <f t="shared" si="4"/>
        <v>6</v>
      </c>
      <c r="U10" s="21">
        <f t="shared" si="5"/>
        <v>6</v>
      </c>
    </row>
    <row r="11" spans="1:21" ht="13.5" customHeight="1">
      <c r="A11" s="13">
        <f t="shared" si="0"/>
        <v>50465</v>
      </c>
      <c r="B11" s="11">
        <f t="shared" si="19"/>
        <v>6</v>
      </c>
      <c r="C11" s="35">
        <f t="shared" si="7"/>
        <v>0</v>
      </c>
      <c r="D11" s="36">
        <f t="shared" si="8"/>
        <v>1</v>
      </c>
      <c r="E11" s="36">
        <f t="shared" si="9"/>
        <v>0</v>
      </c>
      <c r="F11" s="36">
        <f t="shared" si="10"/>
        <v>1</v>
      </c>
      <c r="G11" s="36">
        <f t="shared" si="11"/>
        <v>1</v>
      </c>
      <c r="H11" s="37">
        <f t="shared" si="12"/>
        <v>0</v>
      </c>
      <c r="I11" s="38">
        <f t="shared" si="13"/>
        <v>1</v>
      </c>
      <c r="J11" s="39">
        <f t="shared" si="14"/>
        <v>1</v>
      </c>
      <c r="K11" s="36">
        <f t="shared" si="15"/>
        <v>1</v>
      </c>
      <c r="L11" s="36">
        <f t="shared" si="16"/>
        <v>0</v>
      </c>
      <c r="M11" s="36">
        <f t="shared" si="17"/>
        <v>0</v>
      </c>
      <c r="N11" s="40">
        <f t="shared" si="18"/>
        <v>0.162804</v>
      </c>
      <c r="O11" s="1"/>
      <c r="P11" s="1">
        <f t="shared" si="6"/>
        <v>8</v>
      </c>
      <c r="Q11" s="28">
        <f t="shared" si="1"/>
        <v>0.46040000000000003</v>
      </c>
      <c r="R11" s="29">
        <f t="shared" si="2"/>
        <v>11</v>
      </c>
      <c r="S11" s="12">
        <f t="shared" si="3"/>
        <v>7</v>
      </c>
      <c r="T11" s="29">
        <f t="shared" si="4"/>
        <v>6</v>
      </c>
      <c r="U11" s="29">
        <f t="shared" si="5"/>
        <v>6</v>
      </c>
    </row>
    <row r="12" spans="1:21" ht="13.5" customHeight="1">
      <c r="A12" s="13">
        <f t="shared" si="0"/>
        <v>34478</v>
      </c>
      <c r="B12" s="11">
        <f t="shared" si="19"/>
        <v>7</v>
      </c>
      <c r="C12" s="30">
        <f t="shared" si="7"/>
        <v>1</v>
      </c>
      <c r="D12" s="31">
        <f t="shared" si="8"/>
        <v>0</v>
      </c>
      <c r="E12" s="31">
        <f t="shared" si="9"/>
        <v>0</v>
      </c>
      <c r="F12" s="31">
        <f t="shared" si="10"/>
        <v>0</v>
      </c>
      <c r="G12" s="31">
        <f t="shared" si="11"/>
        <v>1</v>
      </c>
      <c r="H12" s="32">
        <f t="shared" si="12"/>
        <v>0</v>
      </c>
      <c r="I12" s="33">
        <f t="shared" si="13"/>
        <v>0</v>
      </c>
      <c r="J12" s="34">
        <f t="shared" si="14"/>
        <v>0</v>
      </c>
      <c r="K12" s="31">
        <f t="shared" si="15"/>
        <v>1</v>
      </c>
      <c r="L12" s="31">
        <f t="shared" si="16"/>
        <v>0</v>
      </c>
      <c r="M12" s="31">
        <f t="shared" si="17"/>
        <v>1</v>
      </c>
      <c r="N12" s="40">
        <f t="shared" si="18"/>
        <v>8.5444999999999993E-2</v>
      </c>
      <c r="O12" s="1"/>
      <c r="P12" s="1">
        <f t="shared" si="6"/>
        <v>9</v>
      </c>
      <c r="Q12" s="20">
        <f t="shared" si="1"/>
        <v>0.94990000000000008</v>
      </c>
      <c r="R12" s="21">
        <f t="shared" si="2"/>
        <v>8</v>
      </c>
      <c r="S12" s="22">
        <f t="shared" si="3"/>
        <v>4</v>
      </c>
      <c r="T12" s="21">
        <f t="shared" si="4"/>
        <v>3</v>
      </c>
      <c r="U12" s="21">
        <f t="shared" si="5"/>
        <v>4</v>
      </c>
    </row>
    <row r="13" spans="1:21" ht="13.5" customHeight="1">
      <c r="A13" s="13">
        <f t="shared" si="0"/>
        <v>10076</v>
      </c>
      <c r="B13" s="11">
        <f t="shared" si="19"/>
        <v>8</v>
      </c>
      <c r="C13" s="41">
        <f t="shared" si="7"/>
        <v>1</v>
      </c>
      <c r="D13" s="42">
        <f t="shared" si="8"/>
        <v>1</v>
      </c>
      <c r="E13" s="42">
        <f t="shared" si="9"/>
        <v>1</v>
      </c>
      <c r="F13" s="42">
        <f t="shared" si="10"/>
        <v>1</v>
      </c>
      <c r="G13" s="42">
        <f t="shared" si="11"/>
        <v>0</v>
      </c>
      <c r="H13" s="43">
        <f t="shared" si="12"/>
        <v>0</v>
      </c>
      <c r="I13" s="44">
        <f t="shared" si="13"/>
        <v>0</v>
      </c>
      <c r="J13" s="45">
        <f t="shared" si="14"/>
        <v>1</v>
      </c>
      <c r="K13" s="42">
        <f t="shared" si="15"/>
        <v>1</v>
      </c>
      <c r="L13" s="42">
        <f t="shared" si="16"/>
        <v>0</v>
      </c>
      <c r="M13" s="42">
        <f t="shared" si="17"/>
        <v>0</v>
      </c>
      <c r="N13" s="40">
        <f t="shared" si="18"/>
        <v>0.38472499999999998</v>
      </c>
      <c r="O13" s="1"/>
      <c r="P13" s="1">
        <f t="shared" si="6"/>
        <v>10</v>
      </c>
      <c r="Q13" s="28">
        <f t="shared" si="1"/>
        <v>0.64900000000000002</v>
      </c>
      <c r="R13" s="29">
        <f t="shared" si="2"/>
        <v>3</v>
      </c>
      <c r="S13" s="12">
        <f t="shared" si="3"/>
        <v>6</v>
      </c>
      <c r="T13" s="29">
        <f t="shared" si="4"/>
        <v>7</v>
      </c>
      <c r="U13" s="29">
        <f t="shared" si="5"/>
        <v>5</v>
      </c>
    </row>
    <row r="14" spans="1:21" ht="13.5" customHeight="1">
      <c r="A14" s="13">
        <f t="shared" si="0"/>
        <v>34209</v>
      </c>
      <c r="B14" s="46">
        <f t="shared" si="19"/>
        <v>9</v>
      </c>
      <c r="C14" s="47">
        <f t="shared" si="7"/>
        <v>1</v>
      </c>
      <c r="D14" s="48">
        <f t="shared" si="8"/>
        <v>1</v>
      </c>
      <c r="E14" s="48">
        <f t="shared" si="9"/>
        <v>1</v>
      </c>
      <c r="F14" s="48">
        <f t="shared" si="10"/>
        <v>1</v>
      </c>
      <c r="G14" s="48">
        <f t="shared" si="11"/>
        <v>1</v>
      </c>
      <c r="H14" s="49">
        <f t="shared" si="12"/>
        <v>0</v>
      </c>
      <c r="I14" s="50">
        <f t="shared" si="13"/>
        <v>0</v>
      </c>
      <c r="J14" s="51">
        <f t="shared" si="14"/>
        <v>1</v>
      </c>
      <c r="K14" s="48">
        <f t="shared" si="15"/>
        <v>1</v>
      </c>
      <c r="L14" s="48">
        <f t="shared" si="16"/>
        <v>0</v>
      </c>
      <c r="M14" s="48">
        <f t="shared" si="17"/>
        <v>1</v>
      </c>
      <c r="N14" s="52">
        <f t="shared" si="18"/>
        <v>0.72558</v>
      </c>
      <c r="O14" s="1"/>
      <c r="P14" s="1">
        <f t="shared" si="6"/>
        <v>11</v>
      </c>
      <c r="Q14" s="20">
        <f t="shared" si="1"/>
        <v>0.18960000000000002</v>
      </c>
      <c r="R14" s="21">
        <f t="shared" si="2"/>
        <v>8</v>
      </c>
      <c r="S14" s="22">
        <f t="shared" si="3"/>
        <v>7</v>
      </c>
      <c r="T14" s="21">
        <f t="shared" si="4"/>
        <v>6</v>
      </c>
      <c r="U14" s="21">
        <f t="shared" si="5"/>
        <v>1</v>
      </c>
    </row>
    <row r="15" spans="1:21" ht="13.5" customHeight="1">
      <c r="A15" s="13">
        <f t="shared" si="0"/>
        <v>17202</v>
      </c>
      <c r="B15" s="13"/>
      <c r="C15" s="13"/>
      <c r="D15" s="13"/>
      <c r="E15" s="13"/>
      <c r="F15" s="13"/>
      <c r="G15" s="13"/>
      <c r="H15" s="13"/>
      <c r="I15" s="13"/>
      <c r="N15" s="1"/>
      <c r="O15" s="1"/>
      <c r="P15" s="1">
        <f t="shared" si="6"/>
        <v>12</v>
      </c>
      <c r="Q15" s="28">
        <f t="shared" si="1"/>
        <v>0.64390000000000003</v>
      </c>
      <c r="R15" s="29">
        <f t="shared" si="2"/>
        <v>4</v>
      </c>
      <c r="S15" s="12">
        <f t="shared" si="3"/>
        <v>3</v>
      </c>
      <c r="T15" s="29">
        <f t="shared" si="4"/>
        <v>5</v>
      </c>
      <c r="U15" s="29">
        <f t="shared" si="5"/>
        <v>4</v>
      </c>
    </row>
    <row r="16" spans="1:21" ht="13.5" customHeight="1">
      <c r="A16" s="13">
        <f t="shared" si="0"/>
        <v>30880</v>
      </c>
      <c r="B16" s="13"/>
      <c r="C16" s="13"/>
      <c r="D16" s="13"/>
      <c r="E16" s="13"/>
      <c r="F16" s="13"/>
      <c r="G16" s="13"/>
      <c r="H16" s="13"/>
      <c r="I16" s="13"/>
      <c r="N16" s="1"/>
      <c r="O16" s="1"/>
      <c r="P16" s="1">
        <f t="shared" si="6"/>
        <v>13</v>
      </c>
      <c r="Q16" s="20">
        <f t="shared" si="1"/>
        <v>0.32380000000000003</v>
      </c>
      <c r="R16" s="21">
        <f t="shared" si="2"/>
        <v>7</v>
      </c>
      <c r="S16" s="22">
        <f t="shared" si="3"/>
        <v>8</v>
      </c>
      <c r="T16" s="21">
        <f t="shared" si="4"/>
        <v>6</v>
      </c>
      <c r="U16" s="21">
        <f t="shared" si="5"/>
        <v>3</v>
      </c>
    </row>
    <row r="17" spans="1:21" ht="13.5" customHeight="1">
      <c r="A17" s="13">
        <f t="shared" si="0"/>
        <v>32318</v>
      </c>
      <c r="B17" s="13"/>
      <c r="C17" s="1" t="s">
        <v>26</v>
      </c>
      <c r="N17" s="1"/>
      <c r="O17" s="1"/>
      <c r="P17" s="1">
        <f t="shared" si="6"/>
        <v>14</v>
      </c>
      <c r="Q17" s="28">
        <f t="shared" si="1"/>
        <v>0.58120000000000005</v>
      </c>
      <c r="R17" s="29">
        <f t="shared" si="2"/>
        <v>7</v>
      </c>
      <c r="S17" s="12">
        <f t="shared" si="3"/>
        <v>7</v>
      </c>
      <c r="T17" s="29">
        <f t="shared" si="4"/>
        <v>2</v>
      </c>
      <c r="U17" s="29">
        <f t="shared" si="5"/>
        <v>5</v>
      </c>
    </row>
    <row r="18" spans="1:21" ht="13.5" customHeight="1">
      <c r="A18" s="13">
        <f t="shared" si="0"/>
        <v>12591</v>
      </c>
      <c r="B18" s="13"/>
      <c r="C18" s="1" t="s">
        <v>27</v>
      </c>
      <c r="N18" s="1" t="s">
        <v>25</v>
      </c>
      <c r="O18" s="1"/>
      <c r="P18" s="1">
        <f t="shared" si="6"/>
        <v>15</v>
      </c>
      <c r="Q18" s="20">
        <f t="shared" si="1"/>
        <v>0.60830000000000006</v>
      </c>
      <c r="R18" s="21">
        <f t="shared" si="2"/>
        <v>3</v>
      </c>
      <c r="S18" s="22">
        <f t="shared" si="3"/>
        <v>5</v>
      </c>
      <c r="T18" s="21">
        <f t="shared" si="4"/>
        <v>5</v>
      </c>
      <c r="U18" s="21">
        <f t="shared" si="5"/>
        <v>6</v>
      </c>
    </row>
    <row r="19" spans="1:21" ht="13.5" customHeight="1">
      <c r="A19" s="13">
        <f t="shared" si="0"/>
        <v>39274</v>
      </c>
      <c r="B19" s="13"/>
      <c r="C19" s="53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5">
        <v>1</v>
      </c>
      <c r="J19" s="56">
        <v>1</v>
      </c>
      <c r="K19" s="54">
        <v>0</v>
      </c>
      <c r="L19" s="54">
        <v>0</v>
      </c>
      <c r="M19" s="57">
        <v>0</v>
      </c>
      <c r="N19" s="29">
        <f t="shared" ref="N19:N28" si="20">IF(COUNTBLANK(C19:M19)&gt;0,"",ROUND(3*ABS(SIN(D19+F19+H19+J19+L19))/(1+ABS(C19+E19+G19+I19+K19+M19))+(2*SIN(D19*E19+G19*H19+J19*K19+M19+3*$A$3/53125)^2)/(1+ABS(C19+F19+I19+L19)),6))</f>
        <v>2.1889099999999999</v>
      </c>
      <c r="O19" s="1"/>
      <c r="P19" s="1">
        <f t="shared" si="6"/>
        <v>16</v>
      </c>
      <c r="Q19" s="28">
        <f t="shared" si="1"/>
        <v>0.23700000000000002</v>
      </c>
      <c r="R19" s="29">
        <f t="shared" si="2"/>
        <v>9</v>
      </c>
      <c r="S19" s="12">
        <f t="shared" si="3"/>
        <v>7</v>
      </c>
      <c r="T19" s="29">
        <f t="shared" si="4"/>
        <v>4</v>
      </c>
      <c r="U19" s="29">
        <f t="shared" si="5"/>
        <v>7</v>
      </c>
    </row>
    <row r="20" spans="1:21" ht="13.5" customHeight="1">
      <c r="A20" s="13">
        <f t="shared" si="0"/>
        <v>33317</v>
      </c>
      <c r="B20" s="13"/>
      <c r="C20" s="53">
        <v>0</v>
      </c>
      <c r="D20" s="54">
        <v>0</v>
      </c>
      <c r="E20" s="54">
        <v>0</v>
      </c>
      <c r="F20" s="54">
        <v>0</v>
      </c>
      <c r="G20" s="54">
        <v>0</v>
      </c>
      <c r="H20" s="54">
        <v>1</v>
      </c>
      <c r="I20" s="55">
        <v>0</v>
      </c>
      <c r="J20" s="56">
        <v>1</v>
      </c>
      <c r="K20" s="54">
        <v>0</v>
      </c>
      <c r="L20" s="54">
        <v>0</v>
      </c>
      <c r="M20" s="57">
        <v>0</v>
      </c>
      <c r="N20" s="29">
        <f t="shared" si="20"/>
        <v>4.5812999999999997</v>
      </c>
      <c r="O20" s="1"/>
      <c r="P20" s="1">
        <f t="shared" si="6"/>
        <v>17</v>
      </c>
      <c r="Q20" s="20">
        <f t="shared" si="1"/>
        <v>0.73920000000000008</v>
      </c>
      <c r="R20" s="21">
        <f t="shared" si="2"/>
        <v>7</v>
      </c>
      <c r="S20" s="22">
        <f t="shared" si="3"/>
        <v>2</v>
      </c>
      <c r="T20" s="21">
        <f t="shared" si="4"/>
        <v>6</v>
      </c>
      <c r="U20" s="21">
        <f t="shared" si="5"/>
        <v>7</v>
      </c>
    </row>
    <row r="21" spans="1:21" ht="13.5" customHeight="1">
      <c r="A21" s="13">
        <f t="shared" si="0"/>
        <v>24045</v>
      </c>
      <c r="B21" s="13"/>
      <c r="C21" s="53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5">
        <v>0</v>
      </c>
      <c r="J21" s="56">
        <v>1</v>
      </c>
      <c r="K21" s="54">
        <v>0</v>
      </c>
      <c r="L21" s="54">
        <v>0</v>
      </c>
      <c r="M21" s="57">
        <v>0</v>
      </c>
      <c r="N21" s="29">
        <f t="shared" si="20"/>
        <v>4.5812999999999997</v>
      </c>
      <c r="O21" s="1"/>
      <c r="P21" s="1">
        <f t="shared" si="6"/>
        <v>18</v>
      </c>
      <c r="Q21" s="28">
        <f t="shared" si="1"/>
        <v>0.62709999999999999</v>
      </c>
      <c r="R21" s="29">
        <f t="shared" si="2"/>
        <v>5</v>
      </c>
      <c r="S21" s="12">
        <f t="shared" si="3"/>
        <v>5</v>
      </c>
      <c r="T21" s="29">
        <f t="shared" si="4"/>
        <v>6</v>
      </c>
      <c r="U21" s="29">
        <f t="shared" si="5"/>
        <v>5</v>
      </c>
    </row>
    <row r="22" spans="1:21" ht="13.5" customHeight="1">
      <c r="A22" s="13">
        <f t="shared" si="0"/>
        <v>32283</v>
      </c>
      <c r="B22" s="13"/>
      <c r="C22" s="58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60">
        <v>0</v>
      </c>
      <c r="J22" s="61">
        <v>1</v>
      </c>
      <c r="K22" s="59">
        <v>0</v>
      </c>
      <c r="L22" s="59">
        <v>1</v>
      </c>
      <c r="M22" s="62">
        <v>0</v>
      </c>
      <c r="N22" s="29">
        <f t="shared" si="20"/>
        <v>3.6545960000000002</v>
      </c>
      <c r="O22" s="1"/>
      <c r="P22" s="1">
        <f t="shared" si="6"/>
        <v>19</v>
      </c>
      <c r="Q22" s="20">
        <f t="shared" si="1"/>
        <v>0.4526</v>
      </c>
      <c r="R22" s="21">
        <f t="shared" si="2"/>
        <v>7</v>
      </c>
      <c r="S22" s="22">
        <f t="shared" si="3"/>
        <v>4</v>
      </c>
      <c r="T22" s="21">
        <f t="shared" si="4"/>
        <v>8</v>
      </c>
      <c r="U22" s="21">
        <f t="shared" si="5"/>
        <v>8</v>
      </c>
    </row>
    <row r="23" spans="1:21" ht="13.5" customHeight="1">
      <c r="A23" s="13">
        <f t="shared" si="0"/>
        <v>6606</v>
      </c>
      <c r="B23" s="13"/>
      <c r="C23" s="58">
        <v>0</v>
      </c>
      <c r="D23" s="59">
        <v>0</v>
      </c>
      <c r="E23" s="59">
        <v>0</v>
      </c>
      <c r="F23" s="59">
        <v>0</v>
      </c>
      <c r="G23" s="59">
        <v>0</v>
      </c>
      <c r="H23" s="59">
        <v>1</v>
      </c>
      <c r="I23" s="60">
        <v>0</v>
      </c>
      <c r="J23" s="61">
        <v>1</v>
      </c>
      <c r="K23" s="59">
        <v>0</v>
      </c>
      <c r="L23" s="59">
        <v>0</v>
      </c>
      <c r="M23" s="62">
        <v>0</v>
      </c>
      <c r="N23" s="29">
        <f t="shared" si="20"/>
        <v>4.5812999999999997</v>
      </c>
      <c r="O23" s="1"/>
      <c r="P23" s="1">
        <f t="shared" si="6"/>
        <v>20</v>
      </c>
      <c r="Q23" s="28">
        <f t="shared" si="1"/>
        <v>0.60760000000000003</v>
      </c>
      <c r="R23" s="29">
        <f t="shared" si="2"/>
        <v>2</v>
      </c>
      <c r="S23" s="12">
        <f t="shared" si="3"/>
        <v>6</v>
      </c>
      <c r="T23" s="29">
        <f t="shared" si="4"/>
        <v>8</v>
      </c>
      <c r="U23" s="29">
        <f t="shared" si="5"/>
        <v>6</v>
      </c>
    </row>
    <row r="24" spans="1:21" ht="13.5" customHeight="1">
      <c r="A24" s="13">
        <f t="shared" si="0"/>
        <v>25214</v>
      </c>
      <c r="B24" s="13"/>
      <c r="C24" s="58">
        <v>0</v>
      </c>
      <c r="D24" s="59">
        <v>0</v>
      </c>
      <c r="E24" s="59">
        <v>0</v>
      </c>
      <c r="F24" s="59">
        <v>0</v>
      </c>
      <c r="G24" s="59">
        <v>0</v>
      </c>
      <c r="H24" s="59">
        <v>1</v>
      </c>
      <c r="I24" s="60">
        <v>0</v>
      </c>
      <c r="J24" s="61">
        <v>1</v>
      </c>
      <c r="K24" s="59">
        <v>0</v>
      </c>
      <c r="L24" s="59">
        <v>0</v>
      </c>
      <c r="M24" s="62">
        <v>0</v>
      </c>
      <c r="N24" s="29">
        <f t="shared" si="20"/>
        <v>4.5812999999999997</v>
      </c>
      <c r="O24" s="1"/>
      <c r="P24" s="1">
        <f t="shared" si="6"/>
        <v>21</v>
      </c>
      <c r="Q24" s="20">
        <f t="shared" si="1"/>
        <v>0.12430000000000001</v>
      </c>
      <c r="R24" s="21">
        <f t="shared" si="2"/>
        <v>6</v>
      </c>
      <c r="S24" s="22">
        <f t="shared" si="3"/>
        <v>7</v>
      </c>
      <c r="T24" s="21">
        <f t="shared" si="4"/>
        <v>5</v>
      </c>
      <c r="U24" s="21">
        <f t="shared" si="5"/>
        <v>4</v>
      </c>
    </row>
    <row r="25" spans="1:21" ht="13.5" customHeight="1">
      <c r="A25" s="13">
        <f t="shared" si="0"/>
        <v>19682</v>
      </c>
      <c r="B25" s="13"/>
      <c r="C25" s="58">
        <v>0</v>
      </c>
      <c r="D25" s="59">
        <v>0</v>
      </c>
      <c r="E25" s="59">
        <v>0</v>
      </c>
      <c r="F25" s="59">
        <v>0</v>
      </c>
      <c r="G25" s="59">
        <v>0</v>
      </c>
      <c r="H25" s="59">
        <v>1</v>
      </c>
      <c r="I25" s="60">
        <v>0</v>
      </c>
      <c r="J25" s="61">
        <v>1</v>
      </c>
      <c r="K25" s="59">
        <v>0</v>
      </c>
      <c r="L25" s="59">
        <v>0</v>
      </c>
      <c r="M25" s="62">
        <v>0</v>
      </c>
      <c r="N25" s="29">
        <f t="shared" si="20"/>
        <v>4.5812999999999997</v>
      </c>
      <c r="O25" s="1"/>
      <c r="P25" s="1">
        <f t="shared" si="6"/>
        <v>22</v>
      </c>
      <c r="Q25" s="28">
        <f t="shared" si="1"/>
        <v>0.47460000000000002</v>
      </c>
      <c r="R25" s="29">
        <f t="shared" si="2"/>
        <v>5</v>
      </c>
      <c r="S25" s="12">
        <f t="shared" si="3"/>
        <v>9</v>
      </c>
      <c r="T25" s="29">
        <f t="shared" si="4"/>
        <v>9</v>
      </c>
      <c r="U25" s="29">
        <f t="shared" si="5"/>
        <v>7</v>
      </c>
    </row>
    <row r="26" spans="1:21" ht="13.5" customHeight="1">
      <c r="A26" s="13">
        <f t="shared" si="0"/>
        <v>29960</v>
      </c>
      <c r="B26" s="13"/>
      <c r="C26" s="58">
        <v>0</v>
      </c>
      <c r="D26" s="59">
        <v>0</v>
      </c>
      <c r="E26" s="59">
        <v>0</v>
      </c>
      <c r="F26" s="59">
        <v>0</v>
      </c>
      <c r="G26" s="59">
        <v>0</v>
      </c>
      <c r="H26" s="59">
        <v>1</v>
      </c>
      <c r="I26" s="60">
        <v>0</v>
      </c>
      <c r="J26" s="61">
        <v>1</v>
      </c>
      <c r="K26" s="59">
        <v>0</v>
      </c>
      <c r="L26" s="59">
        <v>0</v>
      </c>
      <c r="M26" s="62">
        <v>0</v>
      </c>
      <c r="N26" s="29">
        <f t="shared" si="20"/>
        <v>4.5812999999999997</v>
      </c>
      <c r="O26" s="1"/>
      <c r="P26" s="1">
        <f t="shared" si="6"/>
        <v>23</v>
      </c>
      <c r="Q26" s="20">
        <f t="shared" si="1"/>
        <v>0.37040000000000001</v>
      </c>
      <c r="R26" s="21">
        <f t="shared" si="2"/>
        <v>7</v>
      </c>
      <c r="S26" s="22">
        <f t="shared" si="3"/>
        <v>9</v>
      </c>
      <c r="T26" s="21">
        <f t="shared" si="4"/>
        <v>7</v>
      </c>
      <c r="U26" s="21">
        <f t="shared" si="5"/>
        <v>2</v>
      </c>
    </row>
    <row r="27" spans="1:21" ht="13.5" customHeight="1">
      <c r="A27" s="13">
        <f t="shared" si="0"/>
        <v>34373</v>
      </c>
      <c r="B27" s="13"/>
      <c r="C27" s="58">
        <v>0</v>
      </c>
      <c r="D27" s="59">
        <v>0</v>
      </c>
      <c r="E27" s="59">
        <v>0</v>
      </c>
      <c r="F27" s="59">
        <v>0</v>
      </c>
      <c r="G27" s="59">
        <v>0</v>
      </c>
      <c r="H27" s="59">
        <v>1</v>
      </c>
      <c r="I27" s="60">
        <v>0</v>
      </c>
      <c r="J27" s="61">
        <v>1</v>
      </c>
      <c r="K27" s="59">
        <v>0</v>
      </c>
      <c r="L27" s="59">
        <v>0</v>
      </c>
      <c r="M27" s="62">
        <v>0</v>
      </c>
      <c r="N27" s="29">
        <f t="shared" si="20"/>
        <v>4.5812999999999997</v>
      </c>
      <c r="O27" s="1"/>
      <c r="P27" s="1">
        <f t="shared" si="6"/>
        <v>24</v>
      </c>
      <c r="Q27" s="28">
        <f t="shared" si="1"/>
        <v>0.56390000000000007</v>
      </c>
      <c r="R27" s="29">
        <f t="shared" si="2"/>
        <v>8</v>
      </c>
      <c r="S27" s="12">
        <f t="shared" si="3"/>
        <v>6</v>
      </c>
      <c r="T27" s="29">
        <f t="shared" si="4"/>
        <v>4</v>
      </c>
      <c r="U27" s="29">
        <f t="shared" si="5"/>
        <v>5</v>
      </c>
    </row>
    <row r="28" spans="1:21" ht="13.5" customHeight="1">
      <c r="A28" s="13">
        <f t="shared" si="0"/>
        <v>45246</v>
      </c>
      <c r="B28" s="13"/>
      <c r="C28" s="58"/>
      <c r="D28" s="59"/>
      <c r="E28" s="59"/>
      <c r="F28" s="59"/>
      <c r="G28" s="59"/>
      <c r="H28" s="59"/>
      <c r="I28" s="60"/>
      <c r="J28" s="61"/>
      <c r="K28" s="59"/>
      <c r="L28" s="59"/>
      <c r="M28" s="62"/>
      <c r="N28" s="63" t="str">
        <f t="shared" si="20"/>
        <v/>
      </c>
      <c r="O28" s="1"/>
      <c r="P28" s="1">
        <f t="shared" si="6"/>
        <v>25</v>
      </c>
      <c r="Q28" s="20">
        <f t="shared" si="1"/>
        <v>0.64700000000000002</v>
      </c>
      <c r="R28" s="21">
        <f t="shared" si="2"/>
        <v>10</v>
      </c>
      <c r="S28" s="22">
        <f t="shared" si="3"/>
        <v>10</v>
      </c>
      <c r="T28" s="21">
        <f t="shared" si="4"/>
        <v>8</v>
      </c>
      <c r="U28" s="21">
        <f t="shared" si="5"/>
        <v>7</v>
      </c>
    </row>
    <row r="29" spans="1:21" ht="13.5" customHeight="1">
      <c r="A29" s="13">
        <f t="shared" si="0"/>
        <v>45154</v>
      </c>
      <c r="B29" s="1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1"/>
      <c r="O29" s="1"/>
      <c r="P29" s="1">
        <f t="shared" si="6"/>
        <v>26</v>
      </c>
      <c r="Q29" s="28">
        <f t="shared" si="1"/>
        <v>0.85170000000000001</v>
      </c>
      <c r="R29" s="29">
        <f t="shared" si="2"/>
        <v>10</v>
      </c>
      <c r="S29" s="12">
        <f t="shared" si="3"/>
        <v>8</v>
      </c>
      <c r="T29" s="29">
        <f t="shared" si="4"/>
        <v>2</v>
      </c>
      <c r="U29" s="29">
        <f t="shared" si="5"/>
        <v>7</v>
      </c>
    </row>
    <row r="30" spans="1:21" ht="13.5" customHeight="1">
      <c r="A30" s="13">
        <f t="shared" si="0"/>
        <v>29422</v>
      </c>
      <c r="B30" s="1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1"/>
      <c r="O30" s="1"/>
      <c r="P30" s="1">
        <f t="shared" si="6"/>
        <v>27</v>
      </c>
      <c r="Q30" s="20">
        <f t="shared" si="1"/>
        <v>0.84989999999999999</v>
      </c>
      <c r="R30" s="21">
        <f t="shared" si="2"/>
        <v>7</v>
      </c>
      <c r="S30" s="22">
        <f t="shared" si="3"/>
        <v>5</v>
      </c>
      <c r="T30" s="21">
        <f t="shared" si="4"/>
        <v>5</v>
      </c>
      <c r="U30" s="21">
        <f t="shared" si="5"/>
        <v>5</v>
      </c>
    </row>
    <row r="31" spans="1:21" ht="13.5" customHeight="1">
      <c r="A31" s="13">
        <f t="shared" si="0"/>
        <v>48625</v>
      </c>
      <c r="B31" s="1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1"/>
      <c r="O31" s="1"/>
      <c r="P31" s="1">
        <f t="shared" si="6"/>
        <v>28</v>
      </c>
      <c r="Q31" s="28">
        <f t="shared" si="1"/>
        <v>0.55380000000000007</v>
      </c>
      <c r="R31" s="29">
        <f t="shared" si="2"/>
        <v>11</v>
      </c>
      <c r="S31" s="12">
        <f t="shared" si="3"/>
        <v>9</v>
      </c>
      <c r="T31" s="29">
        <f t="shared" si="4"/>
        <v>8</v>
      </c>
      <c r="U31" s="29">
        <f t="shared" si="5"/>
        <v>2</v>
      </c>
    </row>
    <row r="32" spans="1:21" ht="13.5" customHeight="1">
      <c r="A32" s="13">
        <f t="shared" si="0"/>
        <v>38588</v>
      </c>
      <c r="B32" s="1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1"/>
      <c r="O32" s="1"/>
      <c r="P32" s="1">
        <f t="shared" si="6"/>
        <v>29</v>
      </c>
      <c r="Q32" s="20">
        <f t="shared" si="1"/>
        <v>0.9153</v>
      </c>
      <c r="R32" s="21">
        <f t="shared" si="2"/>
        <v>8</v>
      </c>
      <c r="S32" s="22">
        <f t="shared" si="3"/>
        <v>2</v>
      </c>
      <c r="T32" s="21">
        <f t="shared" si="4"/>
        <v>8</v>
      </c>
      <c r="U32" s="21">
        <f t="shared" si="5"/>
        <v>3</v>
      </c>
    </row>
    <row r="33" spans="1:22" ht="13.5" customHeight="1">
      <c r="A33" s="13">
        <f t="shared" si="0"/>
        <v>22261</v>
      </c>
      <c r="B33" s="1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1"/>
      <c r="O33" s="1"/>
      <c r="P33" s="1">
        <f t="shared" si="6"/>
        <v>30</v>
      </c>
      <c r="Q33" s="65">
        <f t="shared" si="1"/>
        <v>0.72630000000000006</v>
      </c>
      <c r="R33" s="63">
        <f t="shared" si="2"/>
        <v>5</v>
      </c>
      <c r="S33" s="66">
        <f t="shared" si="3"/>
        <v>6</v>
      </c>
      <c r="T33" s="63">
        <f t="shared" si="4"/>
        <v>5</v>
      </c>
      <c r="U33" s="63">
        <f t="shared" si="5"/>
        <v>1</v>
      </c>
    </row>
    <row r="34" spans="1:22" ht="13.5" customHeight="1">
      <c r="A34" s="13">
        <f t="shared" si="0"/>
        <v>45969</v>
      </c>
      <c r="B34" s="1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1"/>
      <c r="O34" s="1"/>
      <c r="P34" s="1">
        <f t="shared" si="6"/>
        <v>31</v>
      </c>
      <c r="Q34" s="67">
        <f t="shared" si="1"/>
        <v>0.41900000000000004</v>
      </c>
      <c r="R34" s="68">
        <f t="shared" si="2"/>
        <v>10</v>
      </c>
      <c r="S34" s="69">
        <f t="shared" si="3"/>
        <v>9</v>
      </c>
      <c r="T34" s="68">
        <f t="shared" si="4"/>
        <v>3</v>
      </c>
      <c r="U34" s="68">
        <f t="shared" si="5"/>
        <v>1</v>
      </c>
    </row>
    <row r="35" spans="1:22" ht="13.5" customHeight="1">
      <c r="A35" s="13">
        <f t="shared" si="0"/>
        <v>9412</v>
      </c>
      <c r="B35" s="1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1"/>
      <c r="O35" s="1"/>
    </row>
    <row r="36" spans="1:22" ht="13.5" customHeight="1">
      <c r="A36" s="13">
        <f t="shared" si="0"/>
        <v>26915</v>
      </c>
      <c r="B36" s="13"/>
      <c r="C36" s="13"/>
      <c r="D36" s="13"/>
      <c r="E36" s="13"/>
      <c r="F36" s="13"/>
      <c r="G36" s="13"/>
      <c r="H36" s="13"/>
      <c r="I36" s="13"/>
    </row>
    <row r="37" spans="1:22" ht="13.5" customHeight="1">
      <c r="A37" s="13">
        <f t="shared" si="0"/>
        <v>44928</v>
      </c>
      <c r="B37" s="13"/>
      <c r="C37" s="13"/>
      <c r="D37" s="13"/>
      <c r="E37" s="13"/>
      <c r="F37" s="13"/>
      <c r="G37" s="13"/>
      <c r="H37" s="13"/>
      <c r="I37" s="13"/>
      <c r="P37"/>
      <c r="Q37" s="70"/>
      <c r="R37"/>
      <c r="S37"/>
      <c r="T37"/>
      <c r="U37"/>
      <c r="V37"/>
    </row>
    <row r="38" spans="1:22">
      <c r="A38" s="13">
        <f t="shared" si="0"/>
        <v>43901</v>
      </c>
      <c r="B38" s="13"/>
      <c r="C38" s="13"/>
      <c r="D38" s="13"/>
      <c r="E38" s="13"/>
      <c r="F38" s="13"/>
      <c r="G38" s="13"/>
      <c r="H38" s="13"/>
      <c r="I38" s="13"/>
    </row>
    <row r="39" spans="1:22">
      <c r="A39" s="13">
        <f t="shared" si="0"/>
        <v>27659</v>
      </c>
      <c r="B39" s="13"/>
      <c r="C39" s="13"/>
      <c r="D39" s="13"/>
      <c r="E39" s="13"/>
      <c r="F39" s="13"/>
      <c r="G39" s="13"/>
      <c r="H39" s="13"/>
      <c r="I39" s="13"/>
    </row>
    <row r="40" spans="1:22">
      <c r="A40" s="13">
        <f t="shared" si="0"/>
        <v>12777</v>
      </c>
      <c r="B40" s="13"/>
      <c r="C40" s="13"/>
      <c r="D40" s="13"/>
      <c r="E40" s="13"/>
      <c r="F40" s="13"/>
      <c r="G40" s="13"/>
      <c r="H40" s="13"/>
      <c r="I40" s="13"/>
    </row>
    <row r="41" spans="1:22">
      <c r="A41" s="13">
        <f t="shared" si="0"/>
        <v>17955</v>
      </c>
      <c r="B41" s="13"/>
      <c r="C41" s="13"/>
      <c r="D41" s="13"/>
      <c r="E41" s="13"/>
      <c r="F41" s="13"/>
      <c r="G41" s="13"/>
      <c r="H41" s="13"/>
      <c r="I41" s="13"/>
    </row>
    <row r="42" spans="1:22">
      <c r="A42" s="13">
        <f t="shared" si="0"/>
        <v>268</v>
      </c>
      <c r="B42" s="13"/>
      <c r="C42" s="13"/>
      <c r="D42" s="13"/>
      <c r="E42" s="13"/>
      <c r="F42" s="13"/>
      <c r="G42" s="13"/>
      <c r="H42" s="13"/>
      <c r="I42" s="13"/>
    </row>
    <row r="43" spans="1:22">
      <c r="A43" s="13">
        <f t="shared" si="0"/>
        <v>3916</v>
      </c>
      <c r="B43" s="13"/>
      <c r="C43" s="13"/>
      <c r="D43" s="13"/>
      <c r="E43" s="13"/>
      <c r="F43" s="13"/>
      <c r="G43" s="13"/>
      <c r="H43" s="13"/>
      <c r="I43" s="13"/>
    </row>
    <row r="44" spans="1:22">
      <c r="A44" s="13">
        <f t="shared" si="0"/>
        <v>43349</v>
      </c>
    </row>
    <row r="45" spans="1:22">
      <c r="A45" s="13">
        <f t="shared" si="0"/>
        <v>39517</v>
      </c>
    </row>
    <row r="46" spans="1:22">
      <c r="A46" s="13">
        <f t="shared" si="0"/>
        <v>21745</v>
      </c>
    </row>
    <row r="47" spans="1:22">
      <c r="A47" s="13">
        <f t="shared" si="0"/>
        <v>10858</v>
      </c>
    </row>
    <row r="48" spans="1:22">
      <c r="A48" s="13">
        <f t="shared" si="0"/>
        <v>8556</v>
      </c>
    </row>
    <row r="49" spans="1:1">
      <c r="A49" s="13">
        <f t="shared" si="0"/>
        <v>39914</v>
      </c>
    </row>
    <row r="50" spans="1:1">
      <c r="A50" s="13">
        <f t="shared" si="0"/>
        <v>36507</v>
      </c>
    </row>
  </sheetData>
  <sheetProtection sheet="1"/>
  <mergeCells count="2">
    <mergeCell ref="Q1:U1"/>
    <mergeCell ref="C4:I4"/>
  </mergeCells>
  <pageMargins left="1" right="1" top="1.5277777777777777" bottom="1.6666666666666667" header="1" footer="1"/>
  <pageSetup paperSize="9" firstPageNumber="0" orientation="portrait" cellComments="atEnd" horizontalDpi="300" verticalDpi="300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79"/>
  <sheetViews>
    <sheetView zoomScaleSheetLayoutView="10" workbookViewId="0">
      <selection activeCell="X12" sqref="X12"/>
    </sheetView>
  </sheetViews>
  <sheetFormatPr defaultRowHeight="12.75"/>
  <cols>
    <col min="1" max="1" width="11.7109375" style="1" customWidth="1"/>
    <col min="2" max="7" width="8" style="1" customWidth="1"/>
    <col min="8" max="8" width="12.42578125" style="2" customWidth="1"/>
    <col min="9" max="9" width="4.7109375" style="2" customWidth="1"/>
    <col min="10" max="10" width="4.7109375" style="1" customWidth="1"/>
    <col min="11" max="15" width="9.7109375" style="1" customWidth="1"/>
    <col min="16" max="255" width="9.140625" style="1"/>
  </cols>
  <sheetData>
    <row r="1" spans="1:15" ht="13.5" customHeight="1">
      <c r="A1" s="71">
        <f>'variante-1'!A1</f>
        <v>2725698</v>
      </c>
      <c r="B1" s="103" t="s">
        <v>0</v>
      </c>
      <c r="C1" s="103"/>
      <c r="D1" s="103"/>
      <c r="E1" s="103"/>
      <c r="G1" s="6" t="s">
        <v>1</v>
      </c>
      <c r="H1" s="8">
        <f>MAX(H6:H20)</f>
        <v>2.8665769999999999</v>
      </c>
      <c r="I1" s="8"/>
      <c r="K1" s="102" t="s">
        <v>28</v>
      </c>
      <c r="L1" s="102"/>
      <c r="M1" s="102"/>
      <c r="N1" s="102"/>
      <c r="O1" s="102"/>
    </row>
    <row r="2" spans="1:15" ht="13.5" customHeight="1">
      <c r="A2" s="72" t="str">
        <f>IF(AND(ISNUMBER($A$1),$A$1=INT($A$1),$A$1&gt;0,$A$1&lt;=99999999),"^^^ introducido en la otra hoja","¿ERROR?. Ver hoja variante-1")</f>
        <v>^^^ introducido en la otra hoja</v>
      </c>
      <c r="B2" s="72"/>
      <c r="C2" s="72"/>
      <c r="D2" s="72"/>
      <c r="E2" s="5"/>
      <c r="F2" s="5"/>
      <c r="G2" s="6" t="s">
        <v>3</v>
      </c>
      <c r="H2" s="8">
        <f>AVERAGE(H6:H20)</f>
        <v>1.1149272000000001</v>
      </c>
      <c r="I2" s="8"/>
      <c r="K2" s="10" t="s">
        <v>4</v>
      </c>
      <c r="L2" s="11" t="s">
        <v>4</v>
      </c>
      <c r="M2" s="11" t="s">
        <v>4</v>
      </c>
      <c r="N2" s="12" t="s">
        <v>4</v>
      </c>
      <c r="O2" s="12" t="s">
        <v>4</v>
      </c>
    </row>
    <row r="3" spans="1:15" ht="13.5" customHeight="1">
      <c r="A3" s="13">
        <f>IF(AND(ISNUMBER($A$1),$A$1=INT($A$1),$A$1&gt;0),MOD(10000*MOD($A$1,10000)+INT($A$1/10000)+2411,53125),"^^^^^")</f>
        <v>32683</v>
      </c>
      <c r="B3"/>
      <c r="C3"/>
      <c r="D3"/>
      <c r="E3"/>
      <c r="F3"/>
      <c r="G3" s="6" t="s">
        <v>29</v>
      </c>
      <c r="H3" s="8">
        <f>MIN(H6:H20)</f>
        <v>0.18781800000000001</v>
      </c>
      <c r="I3" s="8"/>
      <c r="J3" s="15" t="s">
        <v>6</v>
      </c>
      <c r="K3" s="16" t="s">
        <v>7</v>
      </c>
      <c r="L3" s="17" t="s">
        <v>30</v>
      </c>
      <c r="M3" s="17" t="s">
        <v>31</v>
      </c>
      <c r="N3" s="18" t="s">
        <v>32</v>
      </c>
      <c r="O3" s="18" t="s">
        <v>33</v>
      </c>
    </row>
    <row r="4" spans="1:15" ht="13.5" customHeight="1">
      <c r="A4" s="13">
        <f t="shared" ref="A4:A50" si="0">MOD(A3*171+11213,53125)</f>
        <v>21881</v>
      </c>
      <c r="C4" s="102" t="s">
        <v>34</v>
      </c>
      <c r="D4" s="102"/>
      <c r="E4" s="102"/>
      <c r="F4" s="102"/>
      <c r="G4"/>
      <c r="H4"/>
      <c r="I4"/>
      <c r="J4" s="1">
        <v>1</v>
      </c>
      <c r="K4" s="20">
        <f t="shared" ref="K4:K34" si="1">FLOOR($A3/53124,0.0001)</f>
        <v>0.61520000000000008</v>
      </c>
      <c r="L4" s="21">
        <f t="shared" ref="L4:L34" si="2">INT(15*$A4/53125)+1</f>
        <v>7</v>
      </c>
      <c r="M4" s="22">
        <f t="shared" ref="M4:M34" si="3">INT(14*$A7/53125)+1</f>
        <v>5</v>
      </c>
      <c r="N4" s="21">
        <f t="shared" ref="N4:N34" si="4">INT(5*$A10/53125)+1</f>
        <v>3</v>
      </c>
      <c r="O4" s="21">
        <f t="shared" ref="O4:O34" si="5">INT(4*$A13/53125)+1</f>
        <v>3</v>
      </c>
    </row>
    <row r="5" spans="1:15" ht="13.5" customHeight="1">
      <c r="A5" s="13">
        <f t="shared" si="0"/>
        <v>34114</v>
      </c>
      <c r="B5" s="73" t="s">
        <v>13</v>
      </c>
      <c r="C5" s="23" t="s">
        <v>14</v>
      </c>
      <c r="D5" s="24" t="s">
        <v>15</v>
      </c>
      <c r="E5" s="24" t="s">
        <v>16</v>
      </c>
      <c r="F5" s="24" t="s">
        <v>17</v>
      </c>
      <c r="G5" s="24" t="s">
        <v>18</v>
      </c>
      <c r="H5" s="74" t="s">
        <v>25</v>
      </c>
      <c r="J5" s="1">
        <f t="shared" ref="J5:J34" si="6">J4+1</f>
        <v>2</v>
      </c>
      <c r="K5" s="28">
        <f t="shared" si="1"/>
        <v>0.4118</v>
      </c>
      <c r="L5" s="29">
        <f t="shared" si="2"/>
        <v>10</v>
      </c>
      <c r="M5" s="12">
        <f t="shared" si="3"/>
        <v>1</v>
      </c>
      <c r="N5" s="29">
        <f t="shared" si="4"/>
        <v>4</v>
      </c>
      <c r="O5" s="29">
        <f t="shared" si="5"/>
        <v>3</v>
      </c>
    </row>
    <row r="6" spans="1:15" ht="13.5" customHeight="1">
      <c r="A6" s="13">
        <f t="shared" si="0"/>
        <v>957</v>
      </c>
      <c r="B6" s="17">
        <v>1</v>
      </c>
      <c r="C6" s="75">
        <f t="shared" ref="C6:C20" si="7">ROUND((5+16*($A3-$A4-$A6)/MAX(1,$A3,$A4,$A6))/3,2)</f>
        <v>3.27</v>
      </c>
      <c r="D6" s="76">
        <f t="shared" ref="D6:D20" si="8">ROUND((5+16*($A5-$A4-$A3)/MAX(1,$A5,$A4,$A3))/3,2)</f>
        <v>-1.53</v>
      </c>
      <c r="E6" s="76">
        <f t="shared" ref="E6:E20" si="9">ROUND((5+16*($A3-$A4-$A5)/MAX(1,$A3,$A4,$A5))/3,2)</f>
        <v>-1.98</v>
      </c>
      <c r="F6" s="76">
        <f t="shared" ref="F6:F20" si="10">ROUND((5+16*($A3-$A5-$A6)/MAX(1,$A3,$A5,$A6))/3,2)</f>
        <v>1.29</v>
      </c>
      <c r="G6" s="76">
        <f t="shared" ref="G6:G20" si="11">ROUND((5+16*($A5-$A3-$A6)/MAX(1,$A5,$A3,$A6))/3,2)</f>
        <v>1.74</v>
      </c>
      <c r="H6" s="77">
        <f t="shared" ref="H6:H20" si="12">ROUND(11*ABS(SIN(C6+D6+G6))/(2+ABS(C6-E6+G6))+(SIN(C6*E6*F6+3*$A$3/53125)^2)/(1+ABS(D6+F6)),6)</f>
        <v>0.445801</v>
      </c>
      <c r="J6" s="1">
        <f t="shared" si="6"/>
        <v>3</v>
      </c>
      <c r="K6" s="20">
        <f t="shared" si="1"/>
        <v>0.6421</v>
      </c>
      <c r="L6" s="21">
        <f t="shared" si="2"/>
        <v>1</v>
      </c>
      <c r="M6" s="22">
        <f t="shared" si="3"/>
        <v>8</v>
      </c>
      <c r="N6" s="21">
        <f t="shared" si="4"/>
        <v>1</v>
      </c>
      <c r="O6" s="21">
        <f t="shared" si="5"/>
        <v>4</v>
      </c>
    </row>
    <row r="7" spans="1:15" ht="13.5" customHeight="1">
      <c r="A7" s="13">
        <f t="shared" si="0"/>
        <v>15485</v>
      </c>
      <c r="B7" s="11">
        <f t="shared" ref="B7:B20" si="13">B6+1</f>
        <v>2</v>
      </c>
      <c r="C7" s="78">
        <f t="shared" si="7"/>
        <v>-2.67</v>
      </c>
      <c r="D7" s="79">
        <f t="shared" si="8"/>
        <v>-6.94</v>
      </c>
      <c r="E7" s="79">
        <f t="shared" si="9"/>
        <v>-0.4</v>
      </c>
      <c r="F7" s="79">
        <f t="shared" si="10"/>
        <v>2.99</v>
      </c>
      <c r="G7" s="79">
        <f t="shared" si="11"/>
        <v>-7.21</v>
      </c>
      <c r="H7" s="77">
        <f t="shared" si="12"/>
        <v>1.0403450000000001</v>
      </c>
      <c r="J7" s="1">
        <f t="shared" si="6"/>
        <v>4</v>
      </c>
      <c r="K7" s="28">
        <f t="shared" si="1"/>
        <v>1.8000000000000002E-2</v>
      </c>
      <c r="L7" s="29">
        <f t="shared" si="2"/>
        <v>5</v>
      </c>
      <c r="M7" s="12">
        <f t="shared" si="3"/>
        <v>6</v>
      </c>
      <c r="N7" s="29">
        <f t="shared" si="4"/>
        <v>3</v>
      </c>
      <c r="O7" s="29">
        <f t="shared" si="5"/>
        <v>3</v>
      </c>
    </row>
    <row r="8" spans="1:15" ht="13.5" customHeight="1">
      <c r="A8" s="13">
        <f t="shared" si="0"/>
        <v>2898</v>
      </c>
      <c r="B8" s="11">
        <f t="shared" si="13"/>
        <v>3</v>
      </c>
      <c r="C8" s="75">
        <f t="shared" si="7"/>
        <v>6.4</v>
      </c>
      <c r="D8" s="76">
        <f t="shared" si="8"/>
        <v>-1.4</v>
      </c>
      <c r="E8" s="76">
        <f t="shared" si="9"/>
        <v>4.43</v>
      </c>
      <c r="F8" s="76">
        <f t="shared" si="10"/>
        <v>4.13</v>
      </c>
      <c r="G8" s="76">
        <f t="shared" si="11"/>
        <v>-1.7</v>
      </c>
      <c r="H8" s="77">
        <f t="shared" si="12"/>
        <v>0.81328</v>
      </c>
      <c r="J8" s="1">
        <f t="shared" si="6"/>
        <v>5</v>
      </c>
      <c r="K8" s="20">
        <f t="shared" si="1"/>
        <v>0.29139999999999999</v>
      </c>
      <c r="L8" s="21">
        <f t="shared" si="2"/>
        <v>1</v>
      </c>
      <c r="M8" s="22">
        <f t="shared" si="3"/>
        <v>9</v>
      </c>
      <c r="N8" s="21">
        <f t="shared" si="4"/>
        <v>3</v>
      </c>
      <c r="O8" s="21">
        <f t="shared" si="5"/>
        <v>1</v>
      </c>
    </row>
    <row r="9" spans="1:15" ht="13.5" customHeight="1">
      <c r="A9" s="13">
        <f t="shared" si="0"/>
        <v>28646</v>
      </c>
      <c r="B9" s="11">
        <f t="shared" si="13"/>
        <v>4</v>
      </c>
      <c r="C9" s="78">
        <f t="shared" si="7"/>
        <v>-6.37</v>
      </c>
      <c r="D9" s="79">
        <f t="shared" si="8"/>
        <v>-3</v>
      </c>
      <c r="E9" s="79">
        <f t="shared" si="9"/>
        <v>-4.34</v>
      </c>
      <c r="F9" s="79">
        <f t="shared" si="10"/>
        <v>-4.03</v>
      </c>
      <c r="G9" s="79">
        <f t="shared" si="11"/>
        <v>-3.31</v>
      </c>
      <c r="H9" s="77">
        <f t="shared" si="12"/>
        <v>0.18781800000000001</v>
      </c>
      <c r="J9" s="1">
        <f t="shared" si="6"/>
        <v>6</v>
      </c>
      <c r="K9" s="28">
        <f t="shared" si="1"/>
        <v>5.45E-2</v>
      </c>
      <c r="L9" s="29">
        <f t="shared" si="2"/>
        <v>9</v>
      </c>
      <c r="M9" s="12">
        <f t="shared" si="3"/>
        <v>1</v>
      </c>
      <c r="N9" s="29">
        <f t="shared" si="4"/>
        <v>5</v>
      </c>
      <c r="O9" s="29">
        <f t="shared" si="5"/>
        <v>1</v>
      </c>
    </row>
    <row r="10" spans="1:15" ht="13.5" customHeight="1">
      <c r="A10" s="13">
        <f t="shared" si="0"/>
        <v>22179</v>
      </c>
      <c r="B10" s="11">
        <f t="shared" si="13"/>
        <v>5</v>
      </c>
      <c r="C10" s="75">
        <f t="shared" si="7"/>
        <v>-0.64</v>
      </c>
      <c r="D10" s="76">
        <f t="shared" si="8"/>
        <v>3.58</v>
      </c>
      <c r="E10" s="76">
        <f t="shared" si="9"/>
        <v>-1.32</v>
      </c>
      <c r="F10" s="76">
        <f t="shared" si="10"/>
        <v>-4.91</v>
      </c>
      <c r="G10" s="76">
        <f t="shared" si="11"/>
        <v>-0.01</v>
      </c>
      <c r="H10" s="77">
        <f t="shared" si="12"/>
        <v>1.1029009999999999</v>
      </c>
      <c r="J10" s="1">
        <f t="shared" si="6"/>
        <v>7</v>
      </c>
      <c r="K10" s="20">
        <f t="shared" si="1"/>
        <v>0.53920000000000001</v>
      </c>
      <c r="L10" s="21">
        <f t="shared" si="2"/>
        <v>7</v>
      </c>
      <c r="M10" s="22">
        <f t="shared" si="3"/>
        <v>8</v>
      </c>
      <c r="N10" s="21">
        <f t="shared" si="4"/>
        <v>4</v>
      </c>
      <c r="O10" s="21">
        <f t="shared" si="5"/>
        <v>2</v>
      </c>
    </row>
    <row r="11" spans="1:15" ht="13.5" customHeight="1">
      <c r="A11" s="13">
        <f t="shared" si="0"/>
        <v>31947</v>
      </c>
      <c r="B11" s="11">
        <f t="shared" si="13"/>
        <v>6</v>
      </c>
      <c r="C11" s="78">
        <f t="shared" si="7"/>
        <v>-7.97</v>
      </c>
      <c r="D11" s="79">
        <f t="shared" si="8"/>
        <v>-0.08</v>
      </c>
      <c r="E11" s="79">
        <f t="shared" si="9"/>
        <v>-7.26</v>
      </c>
      <c r="F11" s="79">
        <f t="shared" si="10"/>
        <v>-6.89</v>
      </c>
      <c r="G11" s="79">
        <f t="shared" si="11"/>
        <v>-0.45</v>
      </c>
      <c r="H11" s="77">
        <f t="shared" si="12"/>
        <v>2.8665769999999999</v>
      </c>
      <c r="J11" s="1">
        <f t="shared" si="6"/>
        <v>8</v>
      </c>
      <c r="K11" s="28">
        <f t="shared" si="1"/>
        <v>0.41739999999999999</v>
      </c>
      <c r="L11" s="29">
        <f t="shared" si="2"/>
        <v>10</v>
      </c>
      <c r="M11" s="12">
        <f t="shared" si="3"/>
        <v>8</v>
      </c>
      <c r="N11" s="29">
        <f t="shared" si="4"/>
        <v>1</v>
      </c>
      <c r="O11" s="29">
        <f t="shared" si="5"/>
        <v>4</v>
      </c>
    </row>
    <row r="12" spans="1:15" ht="13.5" customHeight="1">
      <c r="A12" s="13">
        <f t="shared" si="0"/>
        <v>2275</v>
      </c>
      <c r="B12" s="11">
        <f t="shared" si="13"/>
        <v>7</v>
      </c>
      <c r="C12" s="75">
        <f t="shared" si="7"/>
        <v>2.4500000000000002</v>
      </c>
      <c r="D12" s="76">
        <f t="shared" si="8"/>
        <v>-1.48</v>
      </c>
      <c r="E12" s="76">
        <f t="shared" si="9"/>
        <v>-2.59</v>
      </c>
      <c r="F12" s="76">
        <f t="shared" si="10"/>
        <v>0.74</v>
      </c>
      <c r="G12" s="76">
        <f t="shared" si="11"/>
        <v>1.84</v>
      </c>
      <c r="H12" s="77">
        <f t="shared" si="12"/>
        <v>0.45075399999999999</v>
      </c>
      <c r="J12" s="1">
        <f t="shared" si="6"/>
        <v>9</v>
      </c>
      <c r="K12" s="20">
        <f t="shared" si="1"/>
        <v>0.60130000000000006</v>
      </c>
      <c r="L12" s="21">
        <f t="shared" si="2"/>
        <v>1</v>
      </c>
      <c r="M12" s="22">
        <f t="shared" si="3"/>
        <v>12</v>
      </c>
      <c r="N12" s="21">
        <f t="shared" si="4"/>
        <v>1</v>
      </c>
      <c r="O12" s="21">
        <f t="shared" si="5"/>
        <v>1</v>
      </c>
    </row>
    <row r="13" spans="1:15" ht="13.5" customHeight="1">
      <c r="A13" s="13">
        <f t="shared" si="0"/>
        <v>28363</v>
      </c>
      <c r="B13" s="11">
        <f t="shared" si="13"/>
        <v>8</v>
      </c>
      <c r="C13" s="80">
        <f t="shared" si="7"/>
        <v>-4.7</v>
      </c>
      <c r="D13" s="81">
        <f t="shared" si="8"/>
        <v>-6.99</v>
      </c>
      <c r="E13" s="81">
        <f t="shared" si="9"/>
        <v>-0.34</v>
      </c>
      <c r="F13" s="81">
        <f t="shared" si="10"/>
        <v>0.08</v>
      </c>
      <c r="G13" s="81">
        <f t="shared" si="11"/>
        <v>-7.41</v>
      </c>
      <c r="H13" s="77">
        <f t="shared" si="12"/>
        <v>0.30498700000000001</v>
      </c>
      <c r="J13" s="1">
        <f t="shared" si="6"/>
        <v>10</v>
      </c>
      <c r="K13" s="28">
        <f t="shared" si="1"/>
        <v>4.2800000000000005E-2</v>
      </c>
      <c r="L13" s="29">
        <f t="shared" si="2"/>
        <v>9</v>
      </c>
      <c r="M13" s="12">
        <f t="shared" si="3"/>
        <v>9</v>
      </c>
      <c r="N13" s="29">
        <f t="shared" si="4"/>
        <v>2</v>
      </c>
      <c r="O13" s="29">
        <f t="shared" si="5"/>
        <v>2</v>
      </c>
    </row>
    <row r="14" spans="1:15" ht="13.5" customHeight="1">
      <c r="A14" s="13">
        <f t="shared" si="0"/>
        <v>26911</v>
      </c>
      <c r="B14" s="46">
        <f t="shared" si="13"/>
        <v>9</v>
      </c>
      <c r="C14" s="82">
        <f t="shared" si="7"/>
        <v>2.13</v>
      </c>
      <c r="D14" s="83">
        <f t="shared" si="8"/>
        <v>0.69</v>
      </c>
      <c r="E14" s="83">
        <f t="shared" si="9"/>
        <v>1.89</v>
      </c>
      <c r="F14" s="83">
        <f t="shared" si="10"/>
        <v>-2.23</v>
      </c>
      <c r="G14" s="83">
        <f t="shared" si="11"/>
        <v>-3.42</v>
      </c>
      <c r="H14" s="77">
        <f t="shared" si="12"/>
        <v>1.420674</v>
      </c>
      <c r="J14" s="1">
        <f t="shared" si="6"/>
        <v>11</v>
      </c>
      <c r="K14" s="20">
        <f t="shared" si="1"/>
        <v>0.53390000000000004</v>
      </c>
      <c r="L14" s="21">
        <f t="shared" si="2"/>
        <v>8</v>
      </c>
      <c r="M14" s="22">
        <f t="shared" si="3"/>
        <v>1</v>
      </c>
      <c r="N14" s="21">
        <f t="shared" si="4"/>
        <v>5</v>
      </c>
      <c r="O14" s="21">
        <f t="shared" si="5"/>
        <v>3</v>
      </c>
    </row>
    <row r="15" spans="1:15" ht="13.5" customHeight="1">
      <c r="A15" s="13">
        <f t="shared" si="0"/>
        <v>44244</v>
      </c>
      <c r="B15" s="46">
        <f t="shared" si="13"/>
        <v>10</v>
      </c>
      <c r="C15" s="84">
        <f t="shared" si="7"/>
        <v>-6.81</v>
      </c>
      <c r="D15" s="85">
        <f t="shared" si="8"/>
        <v>0.97</v>
      </c>
      <c r="E15" s="85">
        <f t="shared" si="9"/>
        <v>-8.3000000000000007</v>
      </c>
      <c r="F15" s="85">
        <f t="shared" si="10"/>
        <v>-6.64</v>
      </c>
      <c r="G15" s="85">
        <f t="shared" si="11"/>
        <v>-0.7</v>
      </c>
      <c r="H15" s="77">
        <f t="shared" si="12"/>
        <v>1.0223169999999999</v>
      </c>
      <c r="J15" s="1">
        <f t="shared" si="6"/>
        <v>12</v>
      </c>
      <c r="K15" s="28">
        <f t="shared" si="1"/>
        <v>0.50650000000000006</v>
      </c>
      <c r="L15" s="29">
        <f t="shared" si="2"/>
        <v>13</v>
      </c>
      <c r="M15" s="12">
        <f t="shared" si="3"/>
        <v>1</v>
      </c>
      <c r="N15" s="29">
        <f t="shared" si="4"/>
        <v>1</v>
      </c>
      <c r="O15" s="29">
        <f t="shared" si="5"/>
        <v>4</v>
      </c>
    </row>
    <row r="16" spans="1:15" ht="13.5" customHeight="1">
      <c r="A16" s="13">
        <f t="shared" si="0"/>
        <v>33187</v>
      </c>
      <c r="B16" s="46">
        <f t="shared" si="13"/>
        <v>11</v>
      </c>
      <c r="C16" s="82">
        <f t="shared" si="7"/>
        <v>-3.43</v>
      </c>
      <c r="D16" s="83">
        <f t="shared" si="8"/>
        <v>0.34</v>
      </c>
      <c r="E16" s="83">
        <f t="shared" si="9"/>
        <v>-3.49</v>
      </c>
      <c r="F16" s="83">
        <f t="shared" si="10"/>
        <v>-4.25</v>
      </c>
      <c r="G16" s="83">
        <f t="shared" si="11"/>
        <v>-0.42</v>
      </c>
      <c r="H16" s="77">
        <f t="shared" si="12"/>
        <v>1.860204</v>
      </c>
      <c r="J16" s="1">
        <f t="shared" si="6"/>
        <v>13</v>
      </c>
      <c r="K16" s="20">
        <f t="shared" si="1"/>
        <v>0.83279999999999998</v>
      </c>
      <c r="L16" s="21">
        <f t="shared" si="2"/>
        <v>10</v>
      </c>
      <c r="M16" s="22">
        <f t="shared" si="3"/>
        <v>5</v>
      </c>
      <c r="N16" s="21">
        <f t="shared" si="4"/>
        <v>2</v>
      </c>
      <c r="O16" s="21">
        <f t="shared" si="5"/>
        <v>3</v>
      </c>
    </row>
    <row r="17" spans="1:15" ht="13.5" customHeight="1">
      <c r="A17" s="13">
        <f t="shared" si="0"/>
        <v>1815</v>
      </c>
      <c r="B17" s="46">
        <f t="shared" si="13"/>
        <v>12</v>
      </c>
      <c r="C17" s="84">
        <f t="shared" si="7"/>
        <v>-0.64</v>
      </c>
      <c r="D17" s="85">
        <f t="shared" si="8"/>
        <v>-2.91</v>
      </c>
      <c r="E17" s="85">
        <f t="shared" si="9"/>
        <v>-4.42</v>
      </c>
      <c r="F17" s="85">
        <f t="shared" si="10"/>
        <v>0.37</v>
      </c>
      <c r="G17" s="85">
        <f t="shared" si="11"/>
        <v>2.38</v>
      </c>
      <c r="H17" s="77">
        <f t="shared" si="12"/>
        <v>1.258405</v>
      </c>
      <c r="J17" s="1">
        <f t="shared" si="6"/>
        <v>14</v>
      </c>
      <c r="K17" s="28">
        <f t="shared" si="1"/>
        <v>0.62470000000000003</v>
      </c>
      <c r="L17" s="29">
        <f t="shared" si="2"/>
        <v>1</v>
      </c>
      <c r="M17" s="12">
        <f t="shared" si="3"/>
        <v>13</v>
      </c>
      <c r="N17" s="29">
        <f t="shared" si="4"/>
        <v>4</v>
      </c>
      <c r="O17" s="29">
        <f t="shared" si="5"/>
        <v>4</v>
      </c>
    </row>
    <row r="18" spans="1:15" ht="13.5" customHeight="1">
      <c r="A18" s="13">
        <f t="shared" si="0"/>
        <v>2828</v>
      </c>
      <c r="B18" s="46">
        <f t="shared" si="13"/>
        <v>13</v>
      </c>
      <c r="C18" s="82">
        <f t="shared" si="7"/>
        <v>2.66</v>
      </c>
      <c r="D18" s="83">
        <f t="shared" si="8"/>
        <v>-7.45</v>
      </c>
      <c r="E18" s="83">
        <f t="shared" si="9"/>
        <v>2.78</v>
      </c>
      <c r="F18" s="83">
        <f t="shared" si="10"/>
        <v>6.44</v>
      </c>
      <c r="G18" s="83">
        <f t="shared" si="11"/>
        <v>-3.79</v>
      </c>
      <c r="H18" s="77">
        <f t="shared" si="12"/>
        <v>1.6465860000000001</v>
      </c>
      <c r="J18" s="1">
        <f t="shared" si="6"/>
        <v>15</v>
      </c>
      <c r="K18" s="20">
        <f t="shared" si="1"/>
        <v>3.4099999999999998E-2</v>
      </c>
      <c r="L18" s="21">
        <f t="shared" si="2"/>
        <v>1</v>
      </c>
      <c r="M18" s="22">
        <f t="shared" si="3"/>
        <v>2</v>
      </c>
      <c r="N18" s="21">
        <f t="shared" si="4"/>
        <v>5</v>
      </c>
      <c r="O18" s="21">
        <f t="shared" si="5"/>
        <v>3</v>
      </c>
    </row>
    <row r="19" spans="1:15" ht="13.5" customHeight="1">
      <c r="A19" s="13">
        <f t="shared" si="0"/>
        <v>16676</v>
      </c>
      <c r="B19" s="46">
        <f t="shared" si="13"/>
        <v>14</v>
      </c>
      <c r="C19" s="84">
        <f t="shared" si="7"/>
        <v>4.03</v>
      </c>
      <c r="D19" s="85">
        <f t="shared" si="8"/>
        <v>-3.5</v>
      </c>
      <c r="E19" s="85">
        <f t="shared" si="9"/>
        <v>6.25</v>
      </c>
      <c r="F19" s="85">
        <f t="shared" si="10"/>
        <v>3.87</v>
      </c>
      <c r="G19" s="85">
        <f t="shared" si="11"/>
        <v>-5.89</v>
      </c>
      <c r="H19" s="77">
        <f t="shared" si="12"/>
        <v>1.5065569999999999</v>
      </c>
      <c r="J19" s="1">
        <f t="shared" si="6"/>
        <v>16</v>
      </c>
      <c r="K19" s="28">
        <f t="shared" si="1"/>
        <v>5.3200000000000004E-2</v>
      </c>
      <c r="L19" s="29">
        <f t="shared" si="2"/>
        <v>5</v>
      </c>
      <c r="M19" s="12">
        <f t="shared" si="3"/>
        <v>4</v>
      </c>
      <c r="N19" s="29">
        <f t="shared" si="4"/>
        <v>3</v>
      </c>
      <c r="O19" s="29">
        <f t="shared" si="5"/>
        <v>1</v>
      </c>
    </row>
    <row r="20" spans="1:15" ht="13.5" customHeight="1">
      <c r="A20" s="13">
        <f t="shared" si="0"/>
        <v>47184</v>
      </c>
      <c r="B20" s="46">
        <f t="shared" si="13"/>
        <v>15</v>
      </c>
      <c r="C20" s="82">
        <f t="shared" si="7"/>
        <v>-3.78</v>
      </c>
      <c r="D20" s="83">
        <f t="shared" si="8"/>
        <v>5.52</v>
      </c>
      <c r="E20" s="83">
        <f t="shared" si="9"/>
        <v>-3.99</v>
      </c>
      <c r="F20" s="83">
        <f t="shared" si="10"/>
        <v>-5.35</v>
      </c>
      <c r="G20" s="83">
        <f t="shared" si="11"/>
        <v>-1.99</v>
      </c>
      <c r="H20" s="86">
        <f t="shared" si="12"/>
        <v>0.79670200000000002</v>
      </c>
      <c r="J20" s="1">
        <f t="shared" si="6"/>
        <v>17</v>
      </c>
      <c r="K20" s="87">
        <f t="shared" si="1"/>
        <v>0.31390000000000001</v>
      </c>
      <c r="L20" s="88">
        <f t="shared" si="2"/>
        <v>14</v>
      </c>
      <c r="M20" s="88">
        <f t="shared" si="3"/>
        <v>9</v>
      </c>
      <c r="N20" s="69">
        <f t="shared" si="4"/>
        <v>5</v>
      </c>
      <c r="O20" s="21">
        <f t="shared" si="5"/>
        <v>2</v>
      </c>
    </row>
    <row r="21" spans="1:15" ht="13.5" customHeight="1">
      <c r="A21" s="13">
        <f t="shared" si="0"/>
        <v>4677</v>
      </c>
      <c r="J21" s="1">
        <f t="shared" si="6"/>
        <v>18</v>
      </c>
      <c r="K21" s="89">
        <f t="shared" si="1"/>
        <v>0.8881</v>
      </c>
      <c r="L21" s="90">
        <f t="shared" si="2"/>
        <v>2</v>
      </c>
      <c r="M21" s="18">
        <f t="shared" si="3"/>
        <v>14</v>
      </c>
      <c r="N21" s="90">
        <f t="shared" si="4"/>
        <v>4</v>
      </c>
      <c r="O21" s="29">
        <f t="shared" si="5"/>
        <v>4</v>
      </c>
    </row>
    <row r="22" spans="1:15" ht="13.5" customHeight="1">
      <c r="A22" s="13">
        <f t="shared" si="0"/>
        <v>14105</v>
      </c>
      <c r="C22" s="1" t="s">
        <v>26</v>
      </c>
      <c r="J22" s="1">
        <f t="shared" si="6"/>
        <v>19</v>
      </c>
      <c r="K22" s="20">
        <f t="shared" si="1"/>
        <v>8.8000000000000009E-2</v>
      </c>
      <c r="L22" s="21">
        <f t="shared" si="2"/>
        <v>4</v>
      </c>
      <c r="M22" s="22">
        <f t="shared" si="3"/>
        <v>9</v>
      </c>
      <c r="N22" s="21">
        <f t="shared" si="4"/>
        <v>2</v>
      </c>
      <c r="O22" s="21">
        <f t="shared" si="5"/>
        <v>2</v>
      </c>
    </row>
    <row r="23" spans="1:15" ht="13.5" customHeight="1">
      <c r="A23" s="13">
        <f t="shared" si="0"/>
        <v>32543</v>
      </c>
      <c r="C23" s="1" t="s">
        <v>35</v>
      </c>
      <c r="H23" s="74" t="s">
        <v>25</v>
      </c>
      <c r="J23" s="1">
        <f t="shared" si="6"/>
        <v>20</v>
      </c>
      <c r="K23" s="28">
        <f t="shared" si="1"/>
        <v>0.26550000000000001</v>
      </c>
      <c r="L23" s="91">
        <f t="shared" si="2"/>
        <v>10</v>
      </c>
      <c r="M23" s="46">
        <f t="shared" si="3"/>
        <v>14</v>
      </c>
      <c r="N23" s="46">
        <f t="shared" si="4"/>
        <v>3</v>
      </c>
      <c r="O23" s="66">
        <f t="shared" si="5"/>
        <v>2</v>
      </c>
    </row>
    <row r="24" spans="1:15" ht="13.5" customHeight="1">
      <c r="A24" s="13">
        <f t="shared" si="0"/>
        <v>51066</v>
      </c>
      <c r="C24" s="92">
        <v>-0.3727999999999998</v>
      </c>
      <c r="D24" s="93">
        <v>-1.8239999999999998</v>
      </c>
      <c r="E24" s="93">
        <v>-2.8055519999999996</v>
      </c>
      <c r="F24" s="93">
        <v>-0.45759999999999934</v>
      </c>
      <c r="G24" s="93">
        <v>-2.1522079999999999</v>
      </c>
      <c r="H24" s="77">
        <f t="shared" ref="H24:H33" si="14">IF(COUNTBLANK(C24:G24)&gt;0,"",ROUND(11*ABS(SIN(C24+D24+G24))/(2+ABS(C24-E24+G24))+(SIN(C24*E24*F24+3*$A$3/53125)^2)/(1+ABS(D24+F24)),6))</f>
        <v>4.800694</v>
      </c>
      <c r="J24" s="1">
        <f t="shared" si="6"/>
        <v>21</v>
      </c>
      <c r="K24" s="20">
        <f t="shared" si="1"/>
        <v>0.61250000000000004</v>
      </c>
      <c r="L24" s="94">
        <f t="shared" si="2"/>
        <v>15</v>
      </c>
      <c r="M24" s="88">
        <f t="shared" si="3"/>
        <v>11</v>
      </c>
      <c r="N24" s="88">
        <f t="shared" si="4"/>
        <v>5</v>
      </c>
      <c r="O24" s="69">
        <f t="shared" si="5"/>
        <v>4</v>
      </c>
    </row>
    <row r="25" spans="1:15" ht="13.5" customHeight="1">
      <c r="A25" s="13">
        <f t="shared" si="0"/>
        <v>30999</v>
      </c>
      <c r="C25" s="92">
        <v>-0.3727999999999998</v>
      </c>
      <c r="D25" s="93">
        <v>0.88840799999999998</v>
      </c>
      <c r="E25" s="93">
        <v>-2.8055519999999996</v>
      </c>
      <c r="F25" s="93">
        <v>-0.45759999999999934</v>
      </c>
      <c r="G25" s="93">
        <v>-4.3376000000000001</v>
      </c>
      <c r="H25" s="95">
        <f t="shared" si="14"/>
        <v>2.442475</v>
      </c>
      <c r="J25" s="1">
        <f t="shared" si="6"/>
        <v>22</v>
      </c>
      <c r="K25" s="28">
        <f t="shared" si="1"/>
        <v>0.96120000000000005</v>
      </c>
      <c r="L25" s="91">
        <f t="shared" si="2"/>
        <v>9</v>
      </c>
      <c r="M25" s="46">
        <f t="shared" si="3"/>
        <v>3</v>
      </c>
      <c r="N25" s="46">
        <f t="shared" si="4"/>
        <v>2</v>
      </c>
      <c r="O25" s="66">
        <f t="shared" si="5"/>
        <v>4</v>
      </c>
    </row>
    <row r="26" spans="1:15" ht="13.5" customHeight="1">
      <c r="A26" s="13">
        <f t="shared" si="0"/>
        <v>52667</v>
      </c>
      <c r="C26" s="92">
        <v>-0.3727999999999998</v>
      </c>
      <c r="D26" s="93">
        <v>0.88840799999999998</v>
      </c>
      <c r="E26" s="93">
        <v>-2.8055519999999996</v>
      </c>
      <c r="F26" s="93">
        <v>-0.45759999999999934</v>
      </c>
      <c r="G26" s="93">
        <v>-2.1522079999999999</v>
      </c>
      <c r="H26" s="95">
        <f t="shared" si="14"/>
        <v>5.4832549999999998</v>
      </c>
      <c r="J26" s="1">
        <f t="shared" si="6"/>
        <v>23</v>
      </c>
      <c r="K26" s="20">
        <f t="shared" si="1"/>
        <v>0.58350000000000002</v>
      </c>
      <c r="L26" s="94">
        <f t="shared" si="2"/>
        <v>15</v>
      </c>
      <c r="M26" s="88">
        <f t="shared" si="3"/>
        <v>7</v>
      </c>
      <c r="N26" s="88">
        <f t="shared" si="4"/>
        <v>3</v>
      </c>
      <c r="O26" s="69">
        <f t="shared" si="5"/>
        <v>4</v>
      </c>
    </row>
    <row r="27" spans="1:15" ht="13.5" customHeight="1">
      <c r="A27" s="13">
        <f t="shared" si="0"/>
        <v>39145</v>
      </c>
      <c r="C27" s="96">
        <v>-0.3727999999999998</v>
      </c>
      <c r="D27" s="97">
        <v>0.88840799999999998</v>
      </c>
      <c r="E27" s="97">
        <v>-8.1487999999999996</v>
      </c>
      <c r="F27" s="97">
        <v>-0.45759999999999934</v>
      </c>
      <c r="G27" s="97">
        <v>-2.1522079999999999</v>
      </c>
      <c r="H27" s="98">
        <f t="shared" si="14"/>
        <v>1.574981</v>
      </c>
      <c r="J27" s="1">
        <f t="shared" si="6"/>
        <v>24</v>
      </c>
      <c r="K27" s="28">
        <f t="shared" si="1"/>
        <v>0.99130000000000007</v>
      </c>
      <c r="L27" s="91">
        <f t="shared" si="2"/>
        <v>12</v>
      </c>
      <c r="M27" s="46">
        <f t="shared" si="3"/>
        <v>13</v>
      </c>
      <c r="N27" s="46">
        <f t="shared" si="4"/>
        <v>5</v>
      </c>
      <c r="O27" s="66">
        <f t="shared" si="5"/>
        <v>1</v>
      </c>
    </row>
    <row r="28" spans="1:15" ht="13.5" customHeight="1">
      <c r="A28" s="13">
        <f t="shared" si="0"/>
        <v>11258</v>
      </c>
      <c r="C28" s="96">
        <v>-0.3727999999999998</v>
      </c>
      <c r="D28" s="97">
        <v>0.88840799999999998</v>
      </c>
      <c r="E28" s="97">
        <v>-2.8055519999999996</v>
      </c>
      <c r="F28" s="97">
        <v>-0.45759999999999934</v>
      </c>
      <c r="G28" s="97">
        <v>-2.1522079999999999</v>
      </c>
      <c r="H28" s="98">
        <f t="shared" si="14"/>
        <v>5.4832549999999998</v>
      </c>
      <c r="J28" s="1">
        <f t="shared" si="6"/>
        <v>25</v>
      </c>
      <c r="K28" s="20">
        <f t="shared" si="1"/>
        <v>0.73680000000000001</v>
      </c>
      <c r="L28" s="94">
        <f t="shared" si="2"/>
        <v>4</v>
      </c>
      <c r="M28" s="88">
        <f t="shared" si="3"/>
        <v>5</v>
      </c>
      <c r="N28" s="88">
        <f t="shared" si="4"/>
        <v>4</v>
      </c>
      <c r="O28" s="69">
        <f t="shared" si="5"/>
        <v>2</v>
      </c>
    </row>
    <row r="29" spans="1:15" ht="13.5" customHeight="1">
      <c r="A29" s="13">
        <f t="shared" si="0"/>
        <v>23831</v>
      </c>
      <c r="C29" s="96">
        <v>-0.3727999999999998</v>
      </c>
      <c r="D29" s="97">
        <v>0.88840799999999998</v>
      </c>
      <c r="E29" s="97">
        <v>-2.8055519999999996</v>
      </c>
      <c r="F29" s="97">
        <v>-0.45759999999999934</v>
      </c>
      <c r="G29" s="97">
        <v>-2.1522079999999999</v>
      </c>
      <c r="H29" s="98">
        <f t="shared" si="14"/>
        <v>5.4832549999999998</v>
      </c>
      <c r="J29" s="1">
        <f t="shared" si="6"/>
        <v>26</v>
      </c>
      <c r="K29" s="28">
        <f t="shared" si="1"/>
        <v>0.21190000000000001</v>
      </c>
      <c r="L29" s="91">
        <f t="shared" si="2"/>
        <v>7</v>
      </c>
      <c r="M29" s="46">
        <f t="shared" si="3"/>
        <v>7</v>
      </c>
      <c r="N29" s="46">
        <f t="shared" si="4"/>
        <v>5</v>
      </c>
      <c r="O29" s="66">
        <f t="shared" si="5"/>
        <v>3</v>
      </c>
    </row>
    <row r="30" spans="1:15" ht="13.5" customHeight="1">
      <c r="A30" s="13">
        <f t="shared" si="0"/>
        <v>48814</v>
      </c>
      <c r="C30" s="96">
        <v>-0.3727999999999998</v>
      </c>
      <c r="D30" s="97">
        <v>0.88840799999999998</v>
      </c>
      <c r="E30" s="97">
        <v>-2.8055519999999996</v>
      </c>
      <c r="F30" s="97">
        <v>-0.45759999999999934</v>
      </c>
      <c r="G30" s="97">
        <v>-2.1522079999999999</v>
      </c>
      <c r="H30" s="98">
        <f t="shared" si="14"/>
        <v>5.4832549999999998</v>
      </c>
      <c r="J30" s="1">
        <f t="shared" si="6"/>
        <v>27</v>
      </c>
      <c r="K30" s="20">
        <f t="shared" si="1"/>
        <v>0.44850000000000001</v>
      </c>
      <c r="L30" s="94">
        <f t="shared" si="2"/>
        <v>14</v>
      </c>
      <c r="M30" s="88">
        <f t="shared" si="3"/>
        <v>12</v>
      </c>
      <c r="N30" s="88">
        <f t="shared" si="4"/>
        <v>1</v>
      </c>
      <c r="O30" s="69">
        <f t="shared" si="5"/>
        <v>4</v>
      </c>
    </row>
    <row r="31" spans="1:15" ht="13.5" customHeight="1">
      <c r="A31" s="13">
        <f t="shared" si="0"/>
        <v>17782</v>
      </c>
      <c r="C31" s="96">
        <v>-0.3727999999999998</v>
      </c>
      <c r="D31" s="97">
        <v>0.88840799999999998</v>
      </c>
      <c r="E31" s="97">
        <v>-2.8055519999999996</v>
      </c>
      <c r="F31" s="97">
        <v>-0.45759999999999934</v>
      </c>
      <c r="G31" s="97">
        <v>-2.1522079999999999</v>
      </c>
      <c r="H31" s="98">
        <f t="shared" si="14"/>
        <v>5.4832549999999998</v>
      </c>
      <c r="J31" s="1">
        <f t="shared" si="6"/>
        <v>28</v>
      </c>
      <c r="K31" s="28">
        <f t="shared" si="1"/>
        <v>0.91880000000000006</v>
      </c>
      <c r="L31" s="91">
        <f t="shared" si="2"/>
        <v>6</v>
      </c>
      <c r="M31" s="46">
        <f t="shared" si="3"/>
        <v>11</v>
      </c>
      <c r="N31" s="46">
        <f t="shared" si="4"/>
        <v>2</v>
      </c>
      <c r="O31" s="66">
        <f t="shared" si="5"/>
        <v>3</v>
      </c>
    </row>
    <row r="32" spans="1:15" ht="13.5" customHeight="1">
      <c r="A32" s="13">
        <f t="shared" si="0"/>
        <v>23810</v>
      </c>
      <c r="C32" s="96">
        <v>-0.3727999999999998</v>
      </c>
      <c r="D32" s="97">
        <v>0.88840799999999998</v>
      </c>
      <c r="E32" s="97">
        <v>-2.8055519999999996</v>
      </c>
      <c r="F32" s="97">
        <v>-0.45759999999999934</v>
      </c>
      <c r="G32" s="97">
        <v>-2.1522079999999999</v>
      </c>
      <c r="H32" s="98">
        <f t="shared" si="14"/>
        <v>5.4832549999999998</v>
      </c>
      <c r="J32" s="1">
        <f t="shared" si="6"/>
        <v>29</v>
      </c>
      <c r="K32" s="20">
        <f t="shared" si="1"/>
        <v>0.3347</v>
      </c>
      <c r="L32" s="94">
        <f t="shared" si="2"/>
        <v>7</v>
      </c>
      <c r="M32" s="88">
        <f t="shared" si="3"/>
        <v>13</v>
      </c>
      <c r="N32" s="88">
        <f t="shared" si="4"/>
        <v>3</v>
      </c>
      <c r="O32" s="69">
        <f t="shared" si="5"/>
        <v>2</v>
      </c>
    </row>
    <row r="33" spans="1:16" ht="13.5" customHeight="1">
      <c r="A33" s="13">
        <f t="shared" si="0"/>
        <v>45223</v>
      </c>
      <c r="C33" s="96">
        <v>-0.3727999999999998</v>
      </c>
      <c r="D33" s="97">
        <v>0.88840799999999998</v>
      </c>
      <c r="E33" s="97">
        <v>-2.8055519999999996</v>
      </c>
      <c r="F33" s="97">
        <v>-0.45759999999999934</v>
      </c>
      <c r="G33" s="97">
        <v>-2.1522079999999999</v>
      </c>
      <c r="H33" s="99">
        <f t="shared" si="14"/>
        <v>5.4832549999999998</v>
      </c>
      <c r="J33" s="1">
        <f t="shared" si="6"/>
        <v>30</v>
      </c>
      <c r="K33" s="65">
        <f t="shared" si="1"/>
        <v>0.4481</v>
      </c>
      <c r="L33" s="91">
        <f t="shared" si="2"/>
        <v>13</v>
      </c>
      <c r="M33" s="46">
        <f t="shared" si="3"/>
        <v>2</v>
      </c>
      <c r="N33" s="46">
        <f t="shared" si="4"/>
        <v>5</v>
      </c>
      <c r="O33" s="66">
        <f t="shared" si="5"/>
        <v>3</v>
      </c>
    </row>
    <row r="34" spans="1:16" ht="13.5" customHeight="1">
      <c r="A34" s="13">
        <f t="shared" si="0"/>
        <v>41221</v>
      </c>
      <c r="C34" s="100"/>
      <c r="D34" s="100"/>
      <c r="E34" s="100"/>
      <c r="F34" s="100"/>
      <c r="G34" s="100"/>
      <c r="J34" s="1">
        <f t="shared" si="6"/>
        <v>31</v>
      </c>
      <c r="K34" s="67">
        <f t="shared" si="1"/>
        <v>0.85120000000000007</v>
      </c>
      <c r="L34" s="94">
        <f t="shared" si="2"/>
        <v>12</v>
      </c>
      <c r="M34" s="88">
        <f t="shared" si="3"/>
        <v>6</v>
      </c>
      <c r="N34" s="88">
        <f t="shared" si="4"/>
        <v>3</v>
      </c>
      <c r="O34" s="69">
        <f t="shared" si="5"/>
        <v>1</v>
      </c>
    </row>
    <row r="35" spans="1:16" ht="13.5" customHeight="1">
      <c r="A35" s="13">
        <f t="shared" si="0"/>
        <v>47504</v>
      </c>
      <c r="C35" s="100"/>
      <c r="D35" s="100"/>
      <c r="E35" s="100"/>
      <c r="F35" s="100"/>
      <c r="G35" s="100"/>
      <c r="K35" s="3"/>
    </row>
    <row r="36" spans="1:16" ht="13.5" customHeight="1">
      <c r="A36" s="13">
        <f t="shared" si="0"/>
        <v>6272</v>
      </c>
      <c r="K36" s="3"/>
    </row>
    <row r="37" spans="1:16" ht="13.5" customHeight="1">
      <c r="A37" s="13">
        <f t="shared" si="0"/>
        <v>21225</v>
      </c>
      <c r="K37" s="3"/>
    </row>
    <row r="38" spans="1:16">
      <c r="A38" s="13">
        <f t="shared" si="0"/>
        <v>28188</v>
      </c>
      <c r="K38" s="3"/>
    </row>
    <row r="39" spans="1:16">
      <c r="A39" s="13">
        <f t="shared" si="0"/>
        <v>50111</v>
      </c>
      <c r="J39"/>
      <c r="K39" s="70"/>
      <c r="L39"/>
      <c r="M39"/>
      <c r="N39"/>
      <c r="O39"/>
      <c r="P39"/>
    </row>
    <row r="40" spans="1:16">
      <c r="A40" s="13">
        <f t="shared" si="0"/>
        <v>27069</v>
      </c>
      <c r="K40" s="3"/>
    </row>
    <row r="41" spans="1:16">
      <c r="A41" s="13">
        <f t="shared" si="0"/>
        <v>18137</v>
      </c>
      <c r="K41" s="3"/>
    </row>
    <row r="42" spans="1:16">
      <c r="A42" s="13">
        <f t="shared" si="0"/>
        <v>31390</v>
      </c>
      <c r="K42" s="3"/>
    </row>
    <row r="43" spans="1:16">
      <c r="A43" s="13">
        <f t="shared" si="0"/>
        <v>13278</v>
      </c>
      <c r="K43" s="3"/>
    </row>
    <row r="44" spans="1:16">
      <c r="A44" s="13">
        <f t="shared" si="0"/>
        <v>50501</v>
      </c>
      <c r="K44" s="3"/>
    </row>
    <row r="45" spans="1:16">
      <c r="A45" s="13">
        <f t="shared" si="0"/>
        <v>40634</v>
      </c>
      <c r="K45" s="3"/>
    </row>
    <row r="46" spans="1:16">
      <c r="A46" s="13">
        <f t="shared" si="0"/>
        <v>252</v>
      </c>
      <c r="K46" s="3"/>
    </row>
    <row r="47" spans="1:16">
      <c r="A47" s="13">
        <f t="shared" si="0"/>
        <v>1180</v>
      </c>
      <c r="K47" s="3"/>
    </row>
    <row r="48" spans="1:16">
      <c r="A48" s="13">
        <f t="shared" si="0"/>
        <v>493</v>
      </c>
      <c r="K48" s="3"/>
    </row>
    <row r="49" spans="1:11">
      <c r="A49" s="13">
        <f t="shared" si="0"/>
        <v>42391</v>
      </c>
      <c r="K49" s="3"/>
    </row>
    <row r="50" spans="1:11">
      <c r="A50" s="13">
        <f t="shared" si="0"/>
        <v>35074</v>
      </c>
      <c r="K50" s="3"/>
    </row>
    <row r="51" spans="1:11">
      <c r="K51" s="3"/>
    </row>
    <row r="52" spans="1:11">
      <c r="K52" s="3"/>
    </row>
    <row r="53" spans="1:11">
      <c r="K53" s="3"/>
    </row>
    <row r="54" spans="1:11">
      <c r="K54" s="3"/>
    </row>
    <row r="55" spans="1:11">
      <c r="K55" s="3"/>
    </row>
    <row r="56" spans="1:11">
      <c r="K56" s="3"/>
    </row>
    <row r="57" spans="1:11">
      <c r="K57" s="3"/>
    </row>
    <row r="58" spans="1:11">
      <c r="K58" s="3"/>
    </row>
    <row r="59" spans="1:11">
      <c r="K59" s="3"/>
    </row>
    <row r="60" spans="1:11">
      <c r="K60" s="3"/>
    </row>
    <row r="61" spans="1:11">
      <c r="K61" s="3"/>
    </row>
    <row r="62" spans="1:11">
      <c r="K62" s="3"/>
    </row>
    <row r="63" spans="1:11">
      <c r="K63" s="3"/>
    </row>
    <row r="64" spans="1:11">
      <c r="K64" s="3"/>
    </row>
    <row r="65" spans="11:11">
      <c r="K65" s="3"/>
    </row>
    <row r="66" spans="11:11">
      <c r="K66" s="3"/>
    </row>
    <row r="67" spans="11:11">
      <c r="K67" s="3"/>
    </row>
    <row r="68" spans="11:11">
      <c r="K68" s="3"/>
    </row>
    <row r="69" spans="11:11">
      <c r="K69" s="3"/>
    </row>
    <row r="70" spans="11:11">
      <c r="K70" s="3"/>
    </row>
    <row r="71" spans="11:11">
      <c r="K71" s="3"/>
    </row>
    <row r="72" spans="11:11">
      <c r="K72" s="3"/>
    </row>
    <row r="73" spans="11:11">
      <c r="K73" s="3"/>
    </row>
    <row r="74" spans="11:11">
      <c r="K74" s="3"/>
    </row>
    <row r="75" spans="11:11">
      <c r="K75" s="3"/>
    </row>
    <row r="76" spans="11:11">
      <c r="K76" s="3"/>
    </row>
    <row r="77" spans="11:11">
      <c r="K77" s="3"/>
    </row>
    <row r="78" spans="11:11">
      <c r="K78" s="3"/>
    </row>
    <row r="79" spans="11:11">
      <c r="K79" s="3"/>
    </row>
  </sheetData>
  <sheetProtection sheet="1"/>
  <mergeCells count="3">
    <mergeCell ref="B1:E1"/>
    <mergeCell ref="K1:O1"/>
    <mergeCell ref="C4:F4"/>
  </mergeCells>
  <pageMargins left="1" right="1" top="1.5277777777777777" bottom="1.6666666666666667" header="1" footer="1"/>
  <pageSetup paperSize="9" firstPageNumber="0" orientation="portrait" cellComments="atEnd" horizontalDpi="300" verticalDpi="30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variante-1</vt:lpstr>
      <vt:lpstr>variante-2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lucax rolando</cp:lastModifiedBy>
  <dcterms:created xsi:type="dcterms:W3CDTF">2023-12-17T01:50:48Z</dcterms:created>
  <dcterms:modified xsi:type="dcterms:W3CDTF">2023-12-17T02:01:26Z</dcterms:modified>
</cp:coreProperties>
</file>