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 state="hidden" name="Sheet1"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X1">
      <text>
        <t xml:space="preserve">Start with "E", regular English School; start with "F", French Immersion.
EJK-6 means regular English track school from JK to grade 6.
Secondary Schools are from grade 9-12.</t>
      </text>
    </comment>
  </commentList>
</comments>
</file>

<file path=xl/sharedStrings.xml><?xml version="1.0" encoding="utf-8"?>
<sst xmlns="http://schemas.openxmlformats.org/spreadsheetml/2006/main" count="2256" uniqueCount="538">
  <si>
    <t>Location</t>
  </si>
  <si>
    <t>1.SchoolName</t>
  </si>
  <si>
    <t>2.SchoolWebsite</t>
  </si>
  <si>
    <t>3.AddressLine1</t>
  </si>
  <si>
    <t>4.AddressLine1</t>
  </si>
  <si>
    <t>5.CityTown</t>
  </si>
  <si>
    <t>6.ProvinceTerritory</t>
  </si>
  <si>
    <t>7.PostalCode</t>
  </si>
  <si>
    <t>8.Name</t>
  </si>
  <si>
    <t>9.title</t>
  </si>
  <si>
    <t>10.Email_Address</t>
  </si>
  <si>
    <t>11.TelephoneNumber</t>
  </si>
  <si>
    <t>12.NameoftheAuthorisedRepresentative</t>
  </si>
  <si>
    <t>13.TitleoftheAuthorisedRepresentative</t>
  </si>
  <si>
    <t>14.EmailAddressoftheAuthorisedRepresentative</t>
  </si>
  <si>
    <t>15.TelephoneNumberoftheAuthorisedRepresentative</t>
  </si>
  <si>
    <t>16.BoardName</t>
  </si>
  <si>
    <t>17.website</t>
  </si>
  <si>
    <t>18.AddressLine1</t>
  </si>
  <si>
    <t>19.AddressLine1</t>
  </si>
  <si>
    <t>23. Grades offered by the school - From</t>
  </si>
  <si>
    <t>24. Grades offered by the school - To</t>
  </si>
  <si>
    <t>25. Type of School</t>
  </si>
  <si>
    <t>26. Number of Full Time Equivalent (FTE) students</t>
  </si>
  <si>
    <t>27. Language of Instruction</t>
  </si>
  <si>
    <t>28. Number of FTE teachers</t>
  </si>
  <si>
    <t>29. Has the school experienced high rates of teacher turnover</t>
  </si>
  <si>
    <t>30. Does the school have high-speed internet access</t>
  </si>
  <si>
    <t>31. In the school</t>
  </si>
  <si>
    <t>32. From the board office</t>
  </si>
  <si>
    <t>33. In the community</t>
  </si>
  <si>
    <t>34. Is the school remote and/or underserved?</t>
  </si>
  <si>
    <t>35. What is the name of closest urban centre from the school and how far away is it in kilometres?</t>
  </si>
  <si>
    <t>36. Describe the student population the school serves</t>
  </si>
  <si>
    <t>37. Please indicate how this voucher would support the school.</t>
  </si>
  <si>
    <t>Aberfoyle PS</t>
  </si>
  <si>
    <t>16 Old Brock Rd</t>
  </si>
  <si>
    <t>RR3</t>
  </si>
  <si>
    <t>Guelph</t>
  </si>
  <si>
    <t>Ontario</t>
  </si>
  <si>
    <t>N1H6H9</t>
  </si>
  <si>
    <t>Andrew Cloutier</t>
  </si>
  <si>
    <t>Principal</t>
  </si>
  <si>
    <t>andrew.cloutier@ugdsb.on.ca</t>
  </si>
  <si>
    <t>John McCormick</t>
  </si>
  <si>
    <t>Associate CIO</t>
  </si>
  <si>
    <t>john.mccormick@ugdsb.on.ca</t>
  </si>
  <si>
    <t>519-8214600x520</t>
  </si>
  <si>
    <t>Upper Grand District School Board</t>
  </si>
  <si>
    <t>www.ugdsb.ca</t>
  </si>
  <si>
    <t>500 Victoria Road N.</t>
  </si>
  <si>
    <t>N1E6K2</t>
  </si>
  <si>
    <t>JK</t>
  </si>
  <si>
    <t>Province Funded school</t>
  </si>
  <si>
    <t>English</t>
  </si>
  <si>
    <t>No</t>
  </si>
  <si>
    <t>Yes</t>
  </si>
  <si>
    <t>IT supports schools on site from the board office and remotely</t>
  </si>
  <si>
    <t>12 students came to Canada in less than 5 year; 0 students are aboriginal.</t>
  </si>
  <si>
    <t>We plan to buy Microsoft Services and Products such as Azure Services to support student learning</t>
  </si>
  <si>
    <t>Alma PS</t>
  </si>
  <si>
    <t>12 Simpson St E</t>
  </si>
  <si>
    <t>Box 118</t>
  </si>
  <si>
    <t>Alma</t>
  </si>
  <si>
    <t>N0B1A0</t>
  </si>
  <si>
    <t>Jason Boyce</t>
  </si>
  <si>
    <t>jason.boyce@ugdsb.on.ca</t>
  </si>
  <si>
    <t>IT supports schools on site, from the board office and remotely</t>
  </si>
  <si>
    <t>0 students came to Canada in less than 5 year; 0 students are aboriginal.</t>
  </si>
  <si>
    <t>Arbour Vista PS</t>
  </si>
  <si>
    <t>200 McCann St</t>
  </si>
  <si>
    <t>N1G0C5</t>
  </si>
  <si>
    <t>Shashana Hare</t>
  </si>
  <si>
    <t>shashana.hare@ugdsb.on.ca</t>
  </si>
  <si>
    <t>French Immersion</t>
  </si>
  <si>
    <t>3 students came to Canada in less than 5 year; 1 students are aboriginal.</t>
  </si>
  <si>
    <t>Arthur PS</t>
  </si>
  <si>
    <t>155 Conestoga St N</t>
  </si>
  <si>
    <t>PO Box 148</t>
  </si>
  <si>
    <t>Arthur</t>
  </si>
  <si>
    <t>N0G1A0</t>
  </si>
  <si>
    <t>Marni Barrow</t>
  </si>
  <si>
    <t>marni.barrow@ugdsb.on.ca</t>
  </si>
  <si>
    <t>4 students came to Canada in less than 5 year; 3 students are aboriginal.</t>
  </si>
  <si>
    <t>Brant Avenue PS</t>
  </si>
  <si>
    <t>64 Brant Ave</t>
  </si>
  <si>
    <t>N1E1G2</t>
  </si>
  <si>
    <t>Hayley Furii</t>
  </si>
  <si>
    <t>hayley.furii@ugdsb.on.ca</t>
  </si>
  <si>
    <t>27 students came to Canada in less than 5 year; 3 students are aboriginal.</t>
  </si>
  <si>
    <t>Brisbane PS</t>
  </si>
  <si>
    <t>9426 Wellington Road 124</t>
  </si>
  <si>
    <t>RR 2</t>
  </si>
  <si>
    <t>Erin</t>
  </si>
  <si>
    <t>N0B1T0</t>
  </si>
  <si>
    <t>Jennifer Oussoren</t>
  </si>
  <si>
    <t>jennifer.oussoren@ugdsb.on.ca</t>
  </si>
  <si>
    <t>3 students came to Canada in less than 5 year; 2 students are aboriginal.</t>
  </si>
  <si>
    <t>CENTENNIAL CVI</t>
  </si>
  <si>
    <t>289 College Ave W</t>
  </si>
  <si>
    <t>N1G1S9</t>
  </si>
  <si>
    <t>Joseph Burns</t>
  </si>
  <si>
    <t>Joe.Burns@ugdsb.on.ca</t>
  </si>
  <si>
    <t>139 students came to Canada in less than 5 year; 3 students are aboriginal.</t>
  </si>
  <si>
    <t>Centennial Hylands ES</t>
  </si>
  <si>
    <t>35 School Drive</t>
  </si>
  <si>
    <t>Shelburne</t>
  </si>
  <si>
    <t>L0N1S4</t>
  </si>
  <si>
    <t>Athena Flak</t>
  </si>
  <si>
    <t>athena.flak@ugdsb.on.ca</t>
  </si>
  <si>
    <t>11 students came to Canada in less than 5 year; 1 students are aboriginal.</t>
  </si>
  <si>
    <t>Central PS</t>
  </si>
  <si>
    <t>97 Dublin St N</t>
  </si>
  <si>
    <t>N1H4N2</t>
  </si>
  <si>
    <t>Amanda Ewing</t>
  </si>
  <si>
    <t>Amy.Ewing@ugdsb.on.ca</t>
  </si>
  <si>
    <t>24 students came to Canada in less than 5 year; 2 students are aboriginal.</t>
  </si>
  <si>
    <t>CENTRE DUFFERIN DHS</t>
  </si>
  <si>
    <t>150 Fourth Ave</t>
  </si>
  <si>
    <t>L9V3R5</t>
  </si>
  <si>
    <t>Damon Ealey</t>
  </si>
  <si>
    <t>Damon.Ealey@ugdsb.on.ca</t>
  </si>
  <si>
    <t>30 students came to Canada in less than 5 year; 9 students are aboriginal.</t>
  </si>
  <si>
    <t>Centre Peel PS</t>
  </si>
  <si>
    <t>7623 Sixth Line</t>
  </si>
  <si>
    <t>RR2</t>
  </si>
  <si>
    <t>Drayton</t>
  </si>
  <si>
    <t>N0G1P0</t>
  </si>
  <si>
    <t>Christine Kay</t>
  </si>
  <si>
    <t>christine.kay@ugdsb.on.ca</t>
  </si>
  <si>
    <t>11 students came to Canada in less than 5 year; 0 students are aboriginal.</t>
  </si>
  <si>
    <t>CENTRE WELLINGTON DHS</t>
  </si>
  <si>
    <t>905 Scotland St</t>
  </si>
  <si>
    <t>Fergus</t>
  </si>
  <si>
    <t>N1M1Y7</t>
  </si>
  <si>
    <t>Lauren Grin</t>
  </si>
  <si>
    <t>janine.grin@ugdsb.on.ca</t>
  </si>
  <si>
    <t>25 students came to Canada in less than 5 year; 7 students are aboriginal.</t>
  </si>
  <si>
    <t>COLLEGE HEIGHTS SS</t>
  </si>
  <si>
    <t>371 College Ave W</t>
  </si>
  <si>
    <t>N1G1T3</t>
  </si>
  <si>
    <t>Heather Pierce</t>
  </si>
  <si>
    <t>heather.pierce@ugdsb.on.ca</t>
  </si>
  <si>
    <t>4 students came to Canada in less than 5 year; 16 students are aboriginal.</t>
  </si>
  <si>
    <t>Credit Meadows ES</t>
  </si>
  <si>
    <t>220 Blind Line</t>
  </si>
  <si>
    <t>Orangeville</t>
  </si>
  <si>
    <t>L9W4V2</t>
  </si>
  <si>
    <t>Dianna Secord</t>
  </si>
  <si>
    <t>dianna.secord@ugdsb.on.ca</t>
  </si>
  <si>
    <t>Drayton Heights PS</t>
  </si>
  <si>
    <t>75 Wellington St S</t>
  </si>
  <si>
    <t>Box 40</t>
  </si>
  <si>
    <t>Tracey Kuchma</t>
  </si>
  <si>
    <t>Tracey.Kuchma@ugdsb.on.ca</t>
  </si>
  <si>
    <t>3 students came to Canada in less than 5 year; 5 students are aboriginal.</t>
  </si>
  <si>
    <t>East Garafraxa PS</t>
  </si>
  <si>
    <t>063066 County Road 3</t>
  </si>
  <si>
    <t>East Garafraxa</t>
  </si>
  <si>
    <t>L9W7J1</t>
  </si>
  <si>
    <t>Leonarda Federico</t>
  </si>
  <si>
    <t>lena.federico@ugdsb.on.ca</t>
  </si>
  <si>
    <t>3 students came to Canada in less than 5 year; 0 students are aboriginal.</t>
  </si>
  <si>
    <t>Edward Johnson PS</t>
  </si>
  <si>
    <t>397 Stevenson St N</t>
  </si>
  <si>
    <t>N1E5C1</t>
  </si>
  <si>
    <t>Olivier Cutz</t>
  </si>
  <si>
    <t>Olivier.Cutz@ugdsb.on.ca</t>
  </si>
  <si>
    <t>8 students came to Canada in less than 5 year; 3 students are aboriginal.</t>
  </si>
  <si>
    <t>Elora PS</t>
  </si>
  <si>
    <t>288 Mill St E</t>
  </si>
  <si>
    <t>Box 490</t>
  </si>
  <si>
    <t>Elora</t>
  </si>
  <si>
    <t>N0B1S0</t>
  </si>
  <si>
    <t>Natasha Skerritt</t>
  </si>
  <si>
    <t>Natasha.Skerritt@ugdsb.on.ca</t>
  </si>
  <si>
    <t>11 students came to Canada in less than 5 year; 9 students are aboriginal.</t>
  </si>
  <si>
    <t>Eramosa PS</t>
  </si>
  <si>
    <t>5757 Fifth Line</t>
  </si>
  <si>
    <t>RR1</t>
  </si>
  <si>
    <t>Rockwood</t>
  </si>
  <si>
    <t>N0B2K0</t>
  </si>
  <si>
    <t>Dawn Airdrie-Donovan</t>
  </si>
  <si>
    <t>dawn.airdriedonovan@ugdsb.on.ca</t>
  </si>
  <si>
    <t>ERIN DHS</t>
  </si>
  <si>
    <t>14 Boland Drive</t>
  </si>
  <si>
    <t>Francis Noventa</t>
  </si>
  <si>
    <t>Francis.Noventa@ugdsb.on.ca</t>
  </si>
  <si>
    <t>10 students came to Canada in less than 5 year; 5 students are aboriginal.</t>
  </si>
  <si>
    <t>Erin PS</t>
  </si>
  <si>
    <t>Main St</t>
  </si>
  <si>
    <t>185 Daniel St</t>
  </si>
  <si>
    <t>Amanda Coulombe</t>
  </si>
  <si>
    <t>amanda.coulombe@ugdsb.on.ca</t>
  </si>
  <si>
    <t>7 students came to Canada in less than 5 year; 3 students are aboriginal.</t>
  </si>
  <si>
    <t>Fred A Hamilton PS</t>
  </si>
  <si>
    <t>160 Ironwood Rd</t>
  </si>
  <si>
    <t>N1G3R4</t>
  </si>
  <si>
    <t>Christine Labelle</t>
  </si>
  <si>
    <t>christine.labelle@ugdsb.on.ca</t>
  </si>
  <si>
    <t>10 students came to Canada in less than 5 year; 1 students are aboriginal.</t>
  </si>
  <si>
    <t>Gateway Drive PS</t>
  </si>
  <si>
    <t>33 Gateway Dr</t>
  </si>
  <si>
    <t>N1H6X1</t>
  </si>
  <si>
    <t>Sheena Grinwis</t>
  </si>
  <si>
    <t>Sheena.Grinwis@ugdsb.on.ca</t>
  </si>
  <si>
    <t>25 students came to Canada in less than 5 year; 0 students are aboriginal.</t>
  </si>
  <si>
    <t>Glenbrook ES</t>
  </si>
  <si>
    <t>300 Fiddlepark Lane</t>
  </si>
  <si>
    <t>L0N1S2</t>
  </si>
  <si>
    <t>Jacqueline Irwin</t>
  </si>
  <si>
    <t>jackie.irwin@ugdsb.on.ca</t>
  </si>
  <si>
    <t>8 students came to Canada in less than 5 year; 5 students are aboriginal.</t>
  </si>
  <si>
    <t>Grand Valley &amp; District PS</t>
  </si>
  <si>
    <t>120 Main St N</t>
  </si>
  <si>
    <t>Grand Valley</t>
  </si>
  <si>
    <t>L9W7N4</t>
  </si>
  <si>
    <t>April Romanelli</t>
  </si>
  <si>
    <t>april.romanelli@ugdsb.on.ca</t>
  </si>
  <si>
    <t>GUELPH CVI</t>
  </si>
  <si>
    <t>155 Paisley Rd</t>
  </si>
  <si>
    <t>N1H2P3</t>
  </si>
  <si>
    <t>James Cako</t>
  </si>
  <si>
    <t>james.cako@ugdsb.on.ca</t>
  </si>
  <si>
    <t>125 students came to Canada in less than 5 year; 16 students are aboriginal.</t>
  </si>
  <si>
    <t>Guelph Lake PS</t>
  </si>
  <si>
    <t>5095 Watson Parkway North</t>
  </si>
  <si>
    <t>N1E6X2</t>
  </si>
  <si>
    <t>Nicole Hamilton</t>
  </si>
  <si>
    <t>nicole.hamilton@ugdsb.on.ca</t>
  </si>
  <si>
    <t>5 students came to Canada in less than 5 year; 3 students are aboriginal.</t>
  </si>
  <si>
    <t>Harris Mill PS</t>
  </si>
  <si>
    <t>207 Maclennan Street</t>
  </si>
  <si>
    <t>Chad Guyitt</t>
  </si>
  <si>
    <t>chad.guyitt@ugdsb.on.ca</t>
  </si>
  <si>
    <t>2 students came to Canada in less than 5 year; 3 students are aboriginal.</t>
  </si>
  <si>
    <t>Hyland Heights ES</t>
  </si>
  <si>
    <t>200 Fourth Ave</t>
  </si>
  <si>
    <t>L0N1S1</t>
  </si>
  <si>
    <t>Tammy Fleming</t>
  </si>
  <si>
    <t>tammy.fleming@ugdsb.on.ca</t>
  </si>
  <si>
    <t>18 students came to Canada in less than 5 year; 1 students are aboriginal.</t>
  </si>
  <si>
    <t>Island Lake PS</t>
  </si>
  <si>
    <t>50 Oakridge Dr</t>
  </si>
  <si>
    <t>L9W5J6</t>
  </si>
  <si>
    <t>Kaye Martin</t>
  </si>
  <si>
    <t>kaye.martin@ugdsb.on.ca</t>
  </si>
  <si>
    <t>10 students came to Canada in less than 5 year; 4 students are aboriginal.</t>
  </si>
  <si>
    <t>James McQueen PS</t>
  </si>
  <si>
    <t>365 St George St W</t>
  </si>
  <si>
    <t>N1M1J4</t>
  </si>
  <si>
    <t>Deanne Prins</t>
  </si>
  <si>
    <t>deanne.prins@ugdsb.on.ca</t>
  </si>
  <si>
    <t>2 students came to Canada in less than 5 year; 1 students are aboriginal.</t>
  </si>
  <si>
    <t>JD Hogarth PS</t>
  </si>
  <si>
    <t>360 Belsyde St E</t>
  </si>
  <si>
    <t>N1M1Z5</t>
  </si>
  <si>
    <t>Tracy Oldfield-Baker</t>
  </si>
  <si>
    <t>Tracy.OldfieldBaker@ugdsb.on.ca</t>
  </si>
  <si>
    <t>Jean Little PS</t>
  </si>
  <si>
    <t>56 Youngman Dr</t>
  </si>
  <si>
    <t>N1G4L2</t>
  </si>
  <si>
    <t>Christopher Popofski</t>
  </si>
  <si>
    <t>Chris.Popofski@ugdsb.on.ca</t>
  </si>
  <si>
    <t>68 students came to Canada in less than 5 year; 0 students are aboriginal.</t>
  </si>
  <si>
    <t>John Black PS</t>
  </si>
  <si>
    <t>150 Lamond St</t>
  </si>
  <si>
    <t>N1M2A1</t>
  </si>
  <si>
    <t>Sarah Schoettler</t>
  </si>
  <si>
    <t>sarah.schoettler@ugdsb.on.ca</t>
  </si>
  <si>
    <t>JOHN F. ROSS CVI</t>
  </si>
  <si>
    <t>21 Meyer Dr</t>
  </si>
  <si>
    <t>N1E4H1</t>
  </si>
  <si>
    <t>Chad Warren</t>
  </si>
  <si>
    <t>Chad.Warren@ugdsb.on.ca</t>
  </si>
  <si>
    <t>349 students came to Canada in less than 5 year; 18 students are aboriginal.</t>
  </si>
  <si>
    <t>John Galt PS</t>
  </si>
  <si>
    <t>50 Laurine Ave</t>
  </si>
  <si>
    <t>N1E4M9</t>
  </si>
  <si>
    <t>Sean Cameron</t>
  </si>
  <si>
    <t>sean.cameron@ugdsb.on.ca</t>
  </si>
  <si>
    <t>16 students came to Canada in less than 5 year; 6 students are aboriginal.</t>
  </si>
  <si>
    <t>John McCrae PS</t>
  </si>
  <si>
    <t>189 Water St</t>
  </si>
  <si>
    <t>N1G1B3</t>
  </si>
  <si>
    <t>Farhan Hussain</t>
  </si>
  <si>
    <t>farhan.hussain@ugdsb.on.ca</t>
  </si>
  <si>
    <t>7 students came to Canada in less than 5 year; 2 students are aboriginal.</t>
  </si>
  <si>
    <t>June Avenue PS</t>
  </si>
  <si>
    <t>30 June Ave</t>
  </si>
  <si>
    <t>N1H1H6</t>
  </si>
  <si>
    <t>Mark Turner</t>
  </si>
  <si>
    <t>Mark.Turner@ugdsb.on.ca</t>
  </si>
  <si>
    <t>16 students came to Canada in less than 5 year; 3 students are aboriginal.</t>
  </si>
  <si>
    <t>Ken Danby PS</t>
  </si>
  <si>
    <t>525 Grange Rd</t>
  </si>
  <si>
    <t>N1E7C4</t>
  </si>
  <si>
    <t>Blair Conrad</t>
  </si>
  <si>
    <t>Blair.Conrad@ugdsb.on.ca</t>
  </si>
  <si>
    <t>58 students came to Canada in less than 5 year; 5 students are aboriginal.</t>
  </si>
  <si>
    <t>Kenilworth PS</t>
  </si>
  <si>
    <t>General Delivery</t>
  </si>
  <si>
    <t>7478 SRD 7,B</t>
  </si>
  <si>
    <t>Kenilworth</t>
  </si>
  <si>
    <t>N0G2E0</t>
  </si>
  <si>
    <t>Laura Cozzarin</t>
  </si>
  <si>
    <t>laura.cozzarin@ugdsb.on.ca</t>
  </si>
  <si>
    <t>0 students came to Canada in less than 5 year; 1 students are aboriginal.</t>
  </si>
  <si>
    <t>King George PS</t>
  </si>
  <si>
    <t>72 Lemon St</t>
  </si>
  <si>
    <t>N1E2H5</t>
  </si>
  <si>
    <t>Chad Reay</t>
  </si>
  <si>
    <t>chad.reay@ugdsb.on.ca</t>
  </si>
  <si>
    <t>4 students came to Canada in less than 5 year; 4 students are aboriginal.</t>
  </si>
  <si>
    <t>Kortright Hills PS</t>
  </si>
  <si>
    <t>23 Ptarmigan Dr</t>
  </si>
  <si>
    <t>N1C1B5</t>
  </si>
  <si>
    <t>Tara Topping</t>
  </si>
  <si>
    <t>Tara.Topping@ugdsb.on.ca</t>
  </si>
  <si>
    <t>38 students came to Canada in less than 5 year; 3 students are aboriginal.</t>
  </si>
  <si>
    <t>Laurelwoods ES</t>
  </si>
  <si>
    <t>374027 6th Line</t>
  </si>
  <si>
    <t>Amaranth</t>
  </si>
  <si>
    <t>L9W0M6</t>
  </si>
  <si>
    <t>Lori Shilvock</t>
  </si>
  <si>
    <t>lori.shilvock@ugdsb.on.ca</t>
  </si>
  <si>
    <t>1 students came to Canada in less than 5 year; 0 students are aboriginal.</t>
  </si>
  <si>
    <t>Maryborough PS</t>
  </si>
  <si>
    <t>73 McGivern St</t>
  </si>
  <si>
    <t>Box 10</t>
  </si>
  <si>
    <t>Moorefield</t>
  </si>
  <si>
    <t>N0G2K0</t>
  </si>
  <si>
    <t>Alan Gouk</t>
  </si>
  <si>
    <t>alan.gouk@ugdsb.on.ca</t>
  </si>
  <si>
    <t>2 students came to Canada in less than 5 year; 0 students are aboriginal.</t>
  </si>
  <si>
    <t>Minto-Clifford PS</t>
  </si>
  <si>
    <t>5804 Hwy 89</t>
  </si>
  <si>
    <t>Harriston</t>
  </si>
  <si>
    <t>N0G1Z0</t>
  </si>
  <si>
    <t>Timothy Dickieson</t>
  </si>
  <si>
    <t>Tim.Dickieson@ugdsb.on.ca</t>
  </si>
  <si>
    <t>11 students came to Canada in less than 5 year; 5 students are aboriginal.</t>
  </si>
  <si>
    <t>Mitchell Woods PS</t>
  </si>
  <si>
    <t>670 Willow Road</t>
  </si>
  <si>
    <t>N1H8K2</t>
  </si>
  <si>
    <t>Michael Anderson</t>
  </si>
  <si>
    <t>Mike.Anderson@ugdsb.on.ca</t>
  </si>
  <si>
    <t>39 students came to Canada in less than 5 year; 2 students are aboriginal.</t>
  </si>
  <si>
    <t>Mono Amaranth PS</t>
  </si>
  <si>
    <t>246303 Hockley Road</t>
  </si>
  <si>
    <t>Mono</t>
  </si>
  <si>
    <t>L9W6K4</t>
  </si>
  <si>
    <t>Stanley Henderson</t>
  </si>
  <si>
    <t>Shawn.Henderson@ugdsb.on.ca</t>
  </si>
  <si>
    <t>8 students came to Canada in less than 5 year; 0 students are aboriginal.</t>
  </si>
  <si>
    <t>Montgomery Village PS</t>
  </si>
  <si>
    <t>70 Montgomery Blvd</t>
  </si>
  <si>
    <t>L9W5H6</t>
  </si>
  <si>
    <t>Brent Ellery</t>
  </si>
  <si>
    <t>Brent.Ellery@ugdsb.on.ca</t>
  </si>
  <si>
    <t>19 students came to Canada in less than 5 year; 1 students are aboriginal.</t>
  </si>
  <si>
    <t>NORWELL DSS</t>
  </si>
  <si>
    <t>135 Cumberland St</t>
  </si>
  <si>
    <t>Box 160</t>
  </si>
  <si>
    <t>Palmerston</t>
  </si>
  <si>
    <t>N0G2P0</t>
  </si>
  <si>
    <t>Adam Rowden</t>
  </si>
  <si>
    <t>Adam.Rowden@ugdsb.on.ca</t>
  </si>
  <si>
    <t>23 students came to Canada in less than 5 year; 5 students are aboriginal.</t>
  </si>
  <si>
    <t>ORANGEVILLE DSS</t>
  </si>
  <si>
    <t>22 Faulkner St</t>
  </si>
  <si>
    <t>L9W2G7</t>
  </si>
  <si>
    <t>Audra Cook</t>
  </si>
  <si>
    <t>Audra.Cook@ugdsb.on.ca</t>
  </si>
  <si>
    <t>44 students came to Canada in less than 5 year; 13 students are aboriginal.</t>
  </si>
  <si>
    <t>Ottawa Crescent PS</t>
  </si>
  <si>
    <t>75 Ottawa Cr</t>
  </si>
  <si>
    <t>N1E2A8</t>
  </si>
  <si>
    <t>Ruby Delill</t>
  </si>
  <si>
    <t>ruby.delill@ugdsb.on.ca</t>
  </si>
  <si>
    <t>14 students came to Canada in less than 5 year; 1 students are aboriginal.</t>
  </si>
  <si>
    <t>Paisley Road PS</t>
  </si>
  <si>
    <t>406 Paisley Rd</t>
  </si>
  <si>
    <t>N1H2R3</t>
  </si>
  <si>
    <t>Kirk Runciman</t>
  </si>
  <si>
    <t>kirk.runciman@ugdsb.on.ca</t>
  </si>
  <si>
    <t>39 students came to Canada in less than 5 year; 6 students are aboriginal.</t>
  </si>
  <si>
    <t>Palmerston PS</t>
  </si>
  <si>
    <t>530 Prospect St</t>
  </si>
  <si>
    <t>Box 430</t>
  </si>
  <si>
    <t>Darren Hale</t>
  </si>
  <si>
    <t>Darren.Hale@ugdsb.on.ca</t>
  </si>
  <si>
    <t>18 students came to Canada in less than 5 year; 6 students are aboriginal.</t>
  </si>
  <si>
    <t>Parkinson Centennial PS</t>
  </si>
  <si>
    <t>120 Lawrence Ave</t>
  </si>
  <si>
    <t>L9W1S8</t>
  </si>
  <si>
    <t>Paul Huddleston</t>
  </si>
  <si>
    <t>Paul.Huddleston@ugdsb.on.ca</t>
  </si>
  <si>
    <t>8 students came to Canada in less than 5 year; 2 students are aboriginal.</t>
  </si>
  <si>
    <t>Ponsonby PS</t>
  </si>
  <si>
    <t>5923 Wellington Rd 7</t>
  </si>
  <si>
    <t>RR5</t>
  </si>
  <si>
    <t>N1H6J2</t>
  </si>
  <si>
    <t>Kelley Jones</t>
  </si>
  <si>
    <t>kelley.jones@ugdsb.on.ca</t>
  </si>
  <si>
    <t>4 students came to Canada in less than 5 year; 0 students are aboriginal.</t>
  </si>
  <si>
    <t>Primrose ES</t>
  </si>
  <si>
    <t>636064 Prince of Wales</t>
  </si>
  <si>
    <t>Mulmur</t>
  </si>
  <si>
    <t>L6V0B8</t>
  </si>
  <si>
    <t>Marianne Millsap</t>
  </si>
  <si>
    <t>Marianne.Millsap@ugdsb.on.ca</t>
  </si>
  <si>
    <t>Princess Elizabeth PS</t>
  </si>
  <si>
    <t>51 Elizabeth St</t>
  </si>
  <si>
    <t>L9W1C5</t>
  </si>
  <si>
    <t>Julie Todd</t>
  </si>
  <si>
    <t>julie.todd@ugdsb.on.ca</t>
  </si>
  <si>
    <t>16 students came to Canada in less than 5 year; 4 students are aboriginal.</t>
  </si>
  <si>
    <t>Princess Margaret PS</t>
  </si>
  <si>
    <t>51 Wellington St</t>
  </si>
  <si>
    <t>L9W2L6</t>
  </si>
  <si>
    <t>Andrea Papavasiliou</t>
  </si>
  <si>
    <t>andrea.papavasiliou@ugdsb.on.ca</t>
  </si>
  <si>
    <t>18 students came to Canada in less than 5 year; 0 students are aboriginal.</t>
  </si>
  <si>
    <t>Priory Park PS</t>
  </si>
  <si>
    <t>275 Scottsdale Dr</t>
  </si>
  <si>
    <t>N1G3A1</t>
  </si>
  <si>
    <t>Hanna Morris</t>
  </si>
  <si>
    <t>Hanna.Morris@ugdsb.on.ca</t>
  </si>
  <si>
    <t>37 students came to Canada in less than 5 year; 1 students are aboriginal.</t>
  </si>
  <si>
    <t>Rickson Ridge PS</t>
  </si>
  <si>
    <t>177 Rickson Ave</t>
  </si>
  <si>
    <t>N1G4Y6</t>
  </si>
  <si>
    <t>Gillian Muir</t>
  </si>
  <si>
    <t>Gillian.Muir@ugdsb.on.ca</t>
  </si>
  <si>
    <t>58 students came to Canada in less than 5 year; 1 students are aboriginal.</t>
  </si>
  <si>
    <t>Rockwood Centennial PS</t>
  </si>
  <si>
    <t>Pasmore St S</t>
  </si>
  <si>
    <t>Box 1</t>
  </si>
  <si>
    <t>Reena Anand</t>
  </si>
  <si>
    <t>reena.anand@ugdsb.on.ca</t>
  </si>
  <si>
    <t>5 students came to Canada in less than 5 year; 0 students are aboriginal.</t>
  </si>
  <si>
    <t>Ross R MacKay PS</t>
  </si>
  <si>
    <t>35 Trafalgar Rd</t>
  </si>
  <si>
    <t>Hillsburg</t>
  </si>
  <si>
    <t>N0B1Z0</t>
  </si>
  <si>
    <t>Sean Singh</t>
  </si>
  <si>
    <t>sean.singh@ugdsb.on.ca</t>
  </si>
  <si>
    <t>Salem PS</t>
  </si>
  <si>
    <t>23 Woolwich St E</t>
  </si>
  <si>
    <t>SS4</t>
  </si>
  <si>
    <t>Kyla Lightfoot</t>
  </si>
  <si>
    <t>Kyla.Lightfoot@ugdsb.on.ca</t>
  </si>
  <si>
    <t>0 students came to Canada in less than 5 year; 7 students are aboriginal.</t>
  </si>
  <si>
    <t>Sir Isaac Brock PS</t>
  </si>
  <si>
    <t>111 Colonial Dr</t>
  </si>
  <si>
    <t>N1L1R3</t>
  </si>
  <si>
    <t>Steve Viveiros</t>
  </si>
  <si>
    <t>steve.viveiros@ugdsb.on.ca</t>
  </si>
  <si>
    <t>71 students came to Canada in less than 5 year; 2 students are aboriginal.</t>
  </si>
  <si>
    <t>Spencer Avenue ES</t>
  </si>
  <si>
    <t>15 Spencer Avenue</t>
  </si>
  <si>
    <t>L9W5E6</t>
  </si>
  <si>
    <t>Kimberly Dempsey-Jones</t>
  </si>
  <si>
    <t>kimberly.dempseyjones@ugdsb.on.ca</t>
  </si>
  <si>
    <t>3 students came to Canada in less than 5 year; 3 students are aboriginal.</t>
  </si>
  <si>
    <t>Taylor Evans PS</t>
  </si>
  <si>
    <t>271 Stephanie Dr</t>
  </si>
  <si>
    <t>N1K1T1</t>
  </si>
  <si>
    <t>Kenneth Keesmaat</t>
  </si>
  <si>
    <t>Kenneth.Keesmaat@ugdsb.on.ca</t>
  </si>
  <si>
    <t>49 students came to Canada in less than 5 year; 2 students are aboriginal.</t>
  </si>
  <si>
    <t>Victoria Cross PS</t>
  </si>
  <si>
    <t>355 Durham St W</t>
  </si>
  <si>
    <t>Mount Forest</t>
  </si>
  <si>
    <t>N0G2L1</t>
  </si>
  <si>
    <t>Shannon Spike</t>
  </si>
  <si>
    <t>shannon.spike@ugdsb.on.ca</t>
  </si>
  <si>
    <t>4 students came to Canada in less than 5 year; 6 students are aboriginal.</t>
  </si>
  <si>
    <t>Victoria Terrace PS</t>
  </si>
  <si>
    <t>500 Victoria Ter</t>
  </si>
  <si>
    <t>N1M2G5</t>
  </si>
  <si>
    <t>Trisha Drohan-Brodeur</t>
  </si>
  <si>
    <t>Trisha.Drohan-Brodeur@ugdsb.on.ca</t>
  </si>
  <si>
    <t>Victory PS</t>
  </si>
  <si>
    <t>135 Exhibition St</t>
  </si>
  <si>
    <t>N1H4R4</t>
  </si>
  <si>
    <t>Carla Anderson</t>
  </si>
  <si>
    <t>Carla.Anderson@ugdsb.on.ca</t>
  </si>
  <si>
    <t>21 students came to Canada in less than 5 year; 2 students are aboriginal.</t>
  </si>
  <si>
    <t>Waverley Drive PS</t>
  </si>
  <si>
    <t>140 Waverley Dr</t>
  </si>
  <si>
    <t>N1E1H2</t>
  </si>
  <si>
    <t>Jonathan Walker</t>
  </si>
  <si>
    <t>jonathan.walker@ugdsb.on.ca</t>
  </si>
  <si>
    <t>40 students came to Canada in less than 5 year; 9 students are aboriginal.</t>
  </si>
  <si>
    <t>WELLINGTON HEIGHTS SS</t>
  </si>
  <si>
    <t>406 Sligo Rd E</t>
  </si>
  <si>
    <t>N0G2L2</t>
  </si>
  <si>
    <t>Brent Bloch</t>
  </si>
  <si>
    <t>Brent.Bloch@ugdsb.on.ca</t>
  </si>
  <si>
    <t>Westminster Woods PS</t>
  </si>
  <si>
    <t>140 Goodwin Drive</t>
  </si>
  <si>
    <t>N1L0G7</t>
  </si>
  <si>
    <t>Allison Stoffman</t>
  </si>
  <si>
    <t>Allison.Stoffman@ugdsb.on.ca</t>
  </si>
  <si>
    <t>102 students came to Canada in less than 5 year; 0 students are aboriginal.</t>
  </si>
  <si>
    <t>WESTSIDE SS</t>
  </si>
  <si>
    <t>300 Alder St</t>
  </si>
  <si>
    <t>L9W5A2</t>
  </si>
  <si>
    <t>Kevin Taylor</t>
  </si>
  <si>
    <t>kevin.taylor@ugdsb.on.ca</t>
  </si>
  <si>
    <t>34 students came to Canada in less than 5 year; 5 students are aboriginal.</t>
  </si>
  <si>
    <t>Westwood PS</t>
  </si>
  <si>
    <t>495 Willow Rd</t>
  </si>
  <si>
    <t>N1H7C7</t>
  </si>
  <si>
    <t>Jill Woytko</t>
  </si>
  <si>
    <t>Jill.Woytko@ugdsb.on.ca</t>
  </si>
  <si>
    <t>43 students came to Canada in less than 5 year; 5 students are aboriginal.</t>
  </si>
  <si>
    <t>William C. Winegard PS</t>
  </si>
  <si>
    <t>25 Lee St</t>
  </si>
  <si>
    <t>Rochelle Murray-Cako</t>
  </si>
  <si>
    <t>rochelle.murraycako@ugdsb.on.ca</t>
  </si>
  <si>
    <t>26 students came to Canada in less than 5 year; 1 students are aboriginal.</t>
  </si>
  <si>
    <t>Willow Road PS</t>
  </si>
  <si>
    <t>125 Willow Rd</t>
  </si>
  <si>
    <t>N1H1W4</t>
  </si>
  <si>
    <t>Lindsey Tremblay</t>
  </si>
  <si>
    <t>lindsey.tremblay@ugdsb.on.ca</t>
  </si>
  <si>
    <t>47 students came to Canada in less than 5 year; 2 students are aboriginal.</t>
  </si>
  <si>
    <r>
      <rPr>
        <rFont val="Roboto Mono"/>
        <b/>
        <sz val="10.0"/>
      </rPr>
      <t xml:space="preserve">🌎 </t>
    </r>
    <r>
      <rPr>
        <rFont val="Roboto Mono"/>
        <b/>
        <color rgb="FF1155CC"/>
        <sz val="10.0"/>
        <u/>
      </rPr>
      <t>Google Maps formulas</t>
    </r>
    <r>
      <rPr>
        <rFont val="Roboto Mono"/>
        <b/>
        <sz val="10.0"/>
      </rPr>
      <t xml:space="preserve"> by </t>
    </r>
    <r>
      <rPr>
        <rFont val="Roboto Mono"/>
        <b/>
        <color rgb="FF1155CC"/>
        <sz val="10.0"/>
        <u/>
      </rPr>
      <t>Digital Inspiration</t>
    </r>
    <r>
      <rPr>
        <rFont val="Roboto Mono"/>
        <b/>
        <sz val="10.0"/>
      </rPr>
      <t xml:space="preserve"> </t>
    </r>
  </si>
  <si>
    <t>`=GOOGLEMAPS_ADDRESS(10005)</t>
  </si>
  <si>
    <t>`=GOOGLEMAPS_COUNTRY("Taj Mahal, Agra")</t>
  </si>
  <si>
    <t>`=GOOGLEMAPS_LATLONG("buckingham palace")</t>
  </si>
  <si>
    <t>`=GOOGLEMAPS_DISTANCE("Boston", "NY")</t>
  </si>
  <si>
    <t>`=GOOGLEMAPS_DURATION("Hoboken", "NY", "walking")</t>
  </si>
  <si>
    <t>`=GOOGLEMAPS_REVERSEGEOCODE("37.4219999","-122.0840575")</t>
  </si>
  <si>
    <t>`=GOOGLEMAPS_DIRECTIONS("10005", "hoboken", "bicycling")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</si>
</sst>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9">
    <font>
      <sz val="10.0"/>
      <color rgb="FF000000"/>
      <name val="Arial"/>
      <scheme val="minor"/>
    </font>
    <font>
      <color theme="1"/>
      <name val="Arial"/>
    </font>
    <font>
      <u/>
      <color rgb="FF0000FF"/>
      <name val="Arial"/>
    </font>
    <font>
      <u/>
      <color rgb="FF1155CC"/>
      <name val="Arial"/>
    </font>
    <font>
      <sz val="10.0"/>
      <color theme="1"/>
      <name val="Roboto Mono"/>
    </font>
    <font>
      <b/>
      <sz val="10.0"/>
      <color theme="1"/>
      <name val="Roboto Mono"/>
    </font>
    <font>
      <sz val="9.0"/>
      <color theme="1"/>
      <name val="Roboto Mono"/>
    </font>
    <font>
      <b/>
      <u/>
      <sz val="10.0"/>
      <color rgb="FF0000FF"/>
      <name val="Roboto Mono"/>
    </font>
    <font>
      <sz val="9.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vertical="bottom"/>
    </xf>
    <xf borderId="0" fillId="0" fontId="1" numFmtId="0" xfId="0" applyAlignment="1" applyFont="1">
      <alignment horizontal="right" vertical="bottom"/>
    </xf>
    <xf borderId="0" fillId="0" fontId="1" numFmtId="0" xfId="0" applyAlignment="1" applyFont="1">
      <alignment readingOrder="0" vertical="bottom"/>
    </xf>
    <xf borderId="0" fillId="0" fontId="3" numFmtId="0" xfId="0" applyAlignment="1" applyFont="1">
      <alignment vertical="bottom"/>
    </xf>
    <xf borderId="0" fillId="0" fontId="1" numFmtId="0" xfId="0" applyAlignment="1" applyFont="1">
      <alignment shrinkToFit="0" vertical="bottom" wrapText="0"/>
    </xf>
    <xf borderId="0" fillId="0" fontId="1" numFmtId="0" xfId="0" applyAlignment="1" applyFont="1">
      <alignment horizontal="right" readingOrder="0" vertical="bottom"/>
    </xf>
    <xf borderId="0" fillId="0" fontId="1" numFmtId="164" xfId="0" applyAlignment="1" applyFont="1" applyNumberFormat="1">
      <alignment horizontal="right" vertical="bottom"/>
    </xf>
    <xf borderId="0" fillId="0" fontId="4" numFmtId="0" xfId="0" applyAlignment="1" applyFont="1">
      <alignment vertical="center"/>
    </xf>
    <xf borderId="0" fillId="0" fontId="5" numFmtId="0" xfId="0" applyAlignment="1" applyFont="1">
      <alignment readingOrder="0" shrinkToFit="0" vertical="center" wrapText="1"/>
    </xf>
    <xf borderId="0" fillId="0" fontId="6" numFmtId="0" xfId="0" applyAlignment="1" applyFont="1">
      <alignment shrinkToFit="0" vertical="center" wrapText="1"/>
    </xf>
    <xf borderId="0" fillId="0" fontId="7" numFmtId="0" xfId="0" applyAlignment="1" applyFont="1">
      <alignment readingOrder="0" shrinkToFit="0" vertical="center" wrapText="1"/>
    </xf>
    <xf borderId="0" fillId="0" fontId="6" numFmtId="0" xfId="0" applyAlignment="1" applyFont="1">
      <alignment readingOrder="0" shrinkToFit="0" vertical="center" wrapText="0"/>
    </xf>
    <xf borderId="0" fillId="0" fontId="6" numFmtId="0" xfId="0" applyAlignment="1" applyFont="1">
      <alignment readingOrder="0" shrinkToFit="0" vertical="center" wrapText="1"/>
    </xf>
    <xf borderId="0" fillId="0" fontId="8" numFmtId="0" xfId="0" applyAlignment="1" applyFont="1">
      <alignment vertical="center"/>
    </xf>
    <xf borderId="0" fillId="0" fontId="6" numFmtId="0" xfId="0" applyAlignment="1" applyFont="1">
      <alignment shrinkToFit="0" vertical="center" wrapText="0"/>
    </xf>
  </cellXfs>
  <cellStyles count="1">
    <cellStyle xfId="0" name="Normal" builtinId="0"/>
  </cellStyles>
  <dxfs count="5">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8F2EB"/>
          <bgColor rgb="FFF8F2EB"/>
        </patternFill>
      </fill>
      <border/>
    </dxf>
  </dxfs>
  <tableStyles count="2">
    <tableStyle count="3" pivot="0" name="Sheet2-style">
      <tableStyleElement dxfId="1" type="headerRow"/>
      <tableStyleElement dxfId="2" type="firstRowStripe"/>
      <tableStyleElement dxfId="3" type="secondRowStripe"/>
    </tableStyle>
    <tableStyle count="2" pivot="0" name="Sheet1-style">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L77" displayName="Table_1" id="1">
  <tableColumns count="3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s>
  <tableStyleInfo name="Sheet2-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E21" displayName="Table_2" id="2">
  <tableColumns count="5">
    <tableColumn name="Column1" id="1"/>
    <tableColumn name="Column2" id="2"/>
    <tableColumn name="Column3" id="3"/>
    <tableColumn name="Column4" id="4"/>
    <tableColumn name="Column5" id="5"/>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ugdsb.ca" TargetMode="External"/><Relationship Id="rId42" Type="http://schemas.openxmlformats.org/officeDocument/2006/relationships/hyperlink" Target="http://www.ugdsb.ca" TargetMode="External"/><Relationship Id="rId41" Type="http://schemas.openxmlformats.org/officeDocument/2006/relationships/hyperlink" Target="http://www.ugdsb.ca" TargetMode="External"/><Relationship Id="rId44" Type="http://schemas.openxmlformats.org/officeDocument/2006/relationships/hyperlink" Target="http://www.ugdsb.ca" TargetMode="External"/><Relationship Id="rId43" Type="http://schemas.openxmlformats.org/officeDocument/2006/relationships/hyperlink" Target="http://www.ugdsb.ca" TargetMode="External"/><Relationship Id="rId46" Type="http://schemas.openxmlformats.org/officeDocument/2006/relationships/hyperlink" Target="http://www.ugdsb.ca" TargetMode="External"/><Relationship Id="rId45" Type="http://schemas.openxmlformats.org/officeDocument/2006/relationships/hyperlink" Target="http://www.ugdsb.ca" TargetMode="External"/><Relationship Id="rId80" Type="http://schemas.openxmlformats.org/officeDocument/2006/relationships/vmlDrawing" Target="../drawings/vmlDrawing1.vml"/><Relationship Id="rId82" Type="http://schemas.openxmlformats.org/officeDocument/2006/relationships/table" Target="../tables/table1.xml"/><Relationship Id="rId1" Type="http://schemas.openxmlformats.org/officeDocument/2006/relationships/comments" Target="../comments1.xml"/><Relationship Id="rId2" Type="http://schemas.openxmlformats.org/officeDocument/2006/relationships/hyperlink" Target="https://www.thatsuitemoney.ca/en/application-k12" TargetMode="External"/><Relationship Id="rId3" Type="http://schemas.openxmlformats.org/officeDocument/2006/relationships/hyperlink" Target="http://www.ugdsb.ca" TargetMode="External"/><Relationship Id="rId4" Type="http://schemas.openxmlformats.org/officeDocument/2006/relationships/hyperlink" Target="http://www.ugdsb.ca" TargetMode="External"/><Relationship Id="rId9" Type="http://schemas.openxmlformats.org/officeDocument/2006/relationships/hyperlink" Target="http://www.ugdsb.ca" TargetMode="External"/><Relationship Id="rId48" Type="http://schemas.openxmlformats.org/officeDocument/2006/relationships/hyperlink" Target="http://www.ugdsb.ca" TargetMode="External"/><Relationship Id="rId47" Type="http://schemas.openxmlformats.org/officeDocument/2006/relationships/hyperlink" Target="http://www.ugdsb.ca" TargetMode="External"/><Relationship Id="rId49" Type="http://schemas.openxmlformats.org/officeDocument/2006/relationships/hyperlink" Target="http://www.ugdsb.ca" TargetMode="External"/><Relationship Id="rId5" Type="http://schemas.openxmlformats.org/officeDocument/2006/relationships/hyperlink" Target="http://www.ugdsb.ca" TargetMode="External"/><Relationship Id="rId6" Type="http://schemas.openxmlformats.org/officeDocument/2006/relationships/hyperlink" Target="http://www.ugdsb.ca" TargetMode="External"/><Relationship Id="rId7" Type="http://schemas.openxmlformats.org/officeDocument/2006/relationships/hyperlink" Target="http://www.ugdsb.ca" TargetMode="External"/><Relationship Id="rId8" Type="http://schemas.openxmlformats.org/officeDocument/2006/relationships/hyperlink" Target="http://www.ugdsb.ca" TargetMode="External"/><Relationship Id="rId73" Type="http://schemas.openxmlformats.org/officeDocument/2006/relationships/hyperlink" Target="http://www.ugdsb.ca" TargetMode="External"/><Relationship Id="rId72" Type="http://schemas.openxmlformats.org/officeDocument/2006/relationships/hyperlink" Target="http://www.ugdsb.ca" TargetMode="External"/><Relationship Id="rId31" Type="http://schemas.openxmlformats.org/officeDocument/2006/relationships/hyperlink" Target="http://www.ugdsb.ca" TargetMode="External"/><Relationship Id="rId75" Type="http://schemas.openxmlformats.org/officeDocument/2006/relationships/hyperlink" Target="http://www.ugdsb.ca" TargetMode="External"/><Relationship Id="rId30" Type="http://schemas.openxmlformats.org/officeDocument/2006/relationships/hyperlink" Target="http://www.ugdsb.ca" TargetMode="External"/><Relationship Id="rId74" Type="http://schemas.openxmlformats.org/officeDocument/2006/relationships/hyperlink" Target="http://www.ugdsb.ca" TargetMode="External"/><Relationship Id="rId33" Type="http://schemas.openxmlformats.org/officeDocument/2006/relationships/hyperlink" Target="http://www.ugdsb.ca" TargetMode="External"/><Relationship Id="rId77" Type="http://schemas.openxmlformats.org/officeDocument/2006/relationships/hyperlink" Target="http://www.ugdsb.ca" TargetMode="External"/><Relationship Id="rId32" Type="http://schemas.openxmlformats.org/officeDocument/2006/relationships/hyperlink" Target="http://www.ugdsb.ca" TargetMode="External"/><Relationship Id="rId76" Type="http://schemas.openxmlformats.org/officeDocument/2006/relationships/hyperlink" Target="http://www.ugdsb.ca" TargetMode="External"/><Relationship Id="rId35" Type="http://schemas.openxmlformats.org/officeDocument/2006/relationships/hyperlink" Target="http://www.ugdsb.ca" TargetMode="External"/><Relationship Id="rId79" Type="http://schemas.openxmlformats.org/officeDocument/2006/relationships/drawing" Target="../drawings/drawing1.xml"/><Relationship Id="rId34" Type="http://schemas.openxmlformats.org/officeDocument/2006/relationships/hyperlink" Target="http://www.ugdsb.ca" TargetMode="External"/><Relationship Id="rId78" Type="http://schemas.openxmlformats.org/officeDocument/2006/relationships/hyperlink" Target="http://www.ugdsb.ca" TargetMode="External"/><Relationship Id="rId71" Type="http://schemas.openxmlformats.org/officeDocument/2006/relationships/hyperlink" Target="http://www.ugdsb.ca" TargetMode="External"/><Relationship Id="rId70" Type="http://schemas.openxmlformats.org/officeDocument/2006/relationships/hyperlink" Target="http://www.ugdsb.ca" TargetMode="External"/><Relationship Id="rId37" Type="http://schemas.openxmlformats.org/officeDocument/2006/relationships/hyperlink" Target="http://www.ugdsb.ca" TargetMode="External"/><Relationship Id="rId36" Type="http://schemas.openxmlformats.org/officeDocument/2006/relationships/hyperlink" Target="http://www.ugdsb.ca" TargetMode="External"/><Relationship Id="rId39" Type="http://schemas.openxmlformats.org/officeDocument/2006/relationships/hyperlink" Target="http://www.ugdsb.ca" TargetMode="External"/><Relationship Id="rId38" Type="http://schemas.openxmlformats.org/officeDocument/2006/relationships/hyperlink" Target="http://www.ugdsb.ca" TargetMode="External"/><Relationship Id="rId62" Type="http://schemas.openxmlformats.org/officeDocument/2006/relationships/hyperlink" Target="http://www.ugdsb.ca" TargetMode="External"/><Relationship Id="rId61" Type="http://schemas.openxmlformats.org/officeDocument/2006/relationships/hyperlink" Target="http://www.ugdsb.ca" TargetMode="External"/><Relationship Id="rId20" Type="http://schemas.openxmlformats.org/officeDocument/2006/relationships/hyperlink" Target="http://www.ugdsb.ca" TargetMode="External"/><Relationship Id="rId64" Type="http://schemas.openxmlformats.org/officeDocument/2006/relationships/hyperlink" Target="http://www.ugdsb.ca" TargetMode="External"/><Relationship Id="rId63" Type="http://schemas.openxmlformats.org/officeDocument/2006/relationships/hyperlink" Target="http://www.ugdsb.ca" TargetMode="External"/><Relationship Id="rId22" Type="http://schemas.openxmlformats.org/officeDocument/2006/relationships/hyperlink" Target="http://www.ugdsb.ca" TargetMode="External"/><Relationship Id="rId66" Type="http://schemas.openxmlformats.org/officeDocument/2006/relationships/hyperlink" Target="http://www.ugdsb.ca" TargetMode="External"/><Relationship Id="rId21" Type="http://schemas.openxmlformats.org/officeDocument/2006/relationships/hyperlink" Target="http://www.ugdsb.ca" TargetMode="External"/><Relationship Id="rId65" Type="http://schemas.openxmlformats.org/officeDocument/2006/relationships/hyperlink" Target="http://www.ugdsb.ca" TargetMode="External"/><Relationship Id="rId24" Type="http://schemas.openxmlformats.org/officeDocument/2006/relationships/hyperlink" Target="http://www.ugdsb.ca" TargetMode="External"/><Relationship Id="rId68" Type="http://schemas.openxmlformats.org/officeDocument/2006/relationships/hyperlink" Target="http://www.ugdsb.ca" TargetMode="External"/><Relationship Id="rId23" Type="http://schemas.openxmlformats.org/officeDocument/2006/relationships/hyperlink" Target="http://www.ugdsb.ca" TargetMode="External"/><Relationship Id="rId67" Type="http://schemas.openxmlformats.org/officeDocument/2006/relationships/hyperlink" Target="http://www.ugdsb.ca" TargetMode="External"/><Relationship Id="rId60" Type="http://schemas.openxmlformats.org/officeDocument/2006/relationships/hyperlink" Target="http://www.ugdsb.ca" TargetMode="External"/><Relationship Id="rId26" Type="http://schemas.openxmlformats.org/officeDocument/2006/relationships/hyperlink" Target="http://www.ugdsb.ca" TargetMode="External"/><Relationship Id="rId25" Type="http://schemas.openxmlformats.org/officeDocument/2006/relationships/hyperlink" Target="http://www.ugdsb.ca" TargetMode="External"/><Relationship Id="rId69" Type="http://schemas.openxmlformats.org/officeDocument/2006/relationships/hyperlink" Target="http://www.ugdsb.ca" TargetMode="External"/><Relationship Id="rId28" Type="http://schemas.openxmlformats.org/officeDocument/2006/relationships/hyperlink" Target="http://www.ugdsb.ca" TargetMode="External"/><Relationship Id="rId27" Type="http://schemas.openxmlformats.org/officeDocument/2006/relationships/hyperlink" Target="http://www.ugdsb.ca" TargetMode="External"/><Relationship Id="rId29" Type="http://schemas.openxmlformats.org/officeDocument/2006/relationships/hyperlink" Target="http://www.ugdsb.ca" TargetMode="External"/><Relationship Id="rId51" Type="http://schemas.openxmlformats.org/officeDocument/2006/relationships/hyperlink" Target="http://www.ugdsb.ca" TargetMode="External"/><Relationship Id="rId50" Type="http://schemas.openxmlformats.org/officeDocument/2006/relationships/hyperlink" Target="http://www.ugdsb.ca" TargetMode="External"/><Relationship Id="rId53" Type="http://schemas.openxmlformats.org/officeDocument/2006/relationships/hyperlink" Target="http://www.ugdsb.ca" TargetMode="External"/><Relationship Id="rId52" Type="http://schemas.openxmlformats.org/officeDocument/2006/relationships/hyperlink" Target="http://www.ugdsb.ca" TargetMode="External"/><Relationship Id="rId11" Type="http://schemas.openxmlformats.org/officeDocument/2006/relationships/hyperlink" Target="http://www.ugdsb.ca" TargetMode="External"/><Relationship Id="rId55" Type="http://schemas.openxmlformats.org/officeDocument/2006/relationships/hyperlink" Target="http://www.ugdsb.ca" TargetMode="External"/><Relationship Id="rId10" Type="http://schemas.openxmlformats.org/officeDocument/2006/relationships/hyperlink" Target="http://www.ugdsb.ca" TargetMode="External"/><Relationship Id="rId54" Type="http://schemas.openxmlformats.org/officeDocument/2006/relationships/hyperlink" Target="http://www.ugdsb.ca" TargetMode="External"/><Relationship Id="rId13" Type="http://schemas.openxmlformats.org/officeDocument/2006/relationships/hyperlink" Target="http://www.ugdsb.ca" TargetMode="External"/><Relationship Id="rId57" Type="http://schemas.openxmlformats.org/officeDocument/2006/relationships/hyperlink" Target="http://www.ugdsb.ca" TargetMode="External"/><Relationship Id="rId12" Type="http://schemas.openxmlformats.org/officeDocument/2006/relationships/hyperlink" Target="http://www.ugdsb.ca" TargetMode="External"/><Relationship Id="rId56" Type="http://schemas.openxmlformats.org/officeDocument/2006/relationships/hyperlink" Target="http://www.ugdsb.ca" TargetMode="External"/><Relationship Id="rId15" Type="http://schemas.openxmlformats.org/officeDocument/2006/relationships/hyperlink" Target="http://www.ugdsb.ca" TargetMode="External"/><Relationship Id="rId59" Type="http://schemas.openxmlformats.org/officeDocument/2006/relationships/hyperlink" Target="http://www.ugdsb.ca" TargetMode="External"/><Relationship Id="rId14" Type="http://schemas.openxmlformats.org/officeDocument/2006/relationships/hyperlink" Target="http://www.ugdsb.ca" TargetMode="External"/><Relationship Id="rId58" Type="http://schemas.openxmlformats.org/officeDocument/2006/relationships/hyperlink" Target="http://www.ugdsb.ca" TargetMode="External"/><Relationship Id="rId17" Type="http://schemas.openxmlformats.org/officeDocument/2006/relationships/hyperlink" Target="http://www.ugdsb.ca" TargetMode="External"/><Relationship Id="rId16" Type="http://schemas.openxmlformats.org/officeDocument/2006/relationships/hyperlink" Target="http://www.ugdsb.ca" TargetMode="External"/><Relationship Id="rId19" Type="http://schemas.openxmlformats.org/officeDocument/2006/relationships/hyperlink" Target="http://www.ugdsb.ca" TargetMode="External"/><Relationship Id="rId18" Type="http://schemas.openxmlformats.org/officeDocument/2006/relationships/hyperlink" Target="http://www.ugdsb.c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labnol.org/google-maps-sheets-200817" TargetMode="External"/><Relationship Id="rId2" Type="http://schemas.openxmlformats.org/officeDocument/2006/relationships/drawing" Target="../drawings/drawing2.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7.25"/>
    <col customWidth="1" min="11" max="11" width="29.0"/>
    <col customWidth="1" min="13" max="13" width="13.63"/>
    <col customWidth="1" min="19" max="19" width="23.0"/>
    <col customWidth="1" min="26" max="26" width="27.38"/>
    <col customWidth="1" min="32" max="32" width="25.63"/>
    <col customWidth="1" min="36" max="36" width="39.5"/>
    <col customWidth="1" min="37" max="37" width="32.88"/>
  </cols>
  <sheetData>
    <row r="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5</v>
      </c>
      <c r="V1" s="1" t="s">
        <v>6</v>
      </c>
      <c r="W1" s="1" t="s">
        <v>7</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row>
    <row r="2">
      <c r="A2" s="3">
        <v>101.0</v>
      </c>
      <c r="B2" s="1" t="s">
        <v>35</v>
      </c>
      <c r="C2" s="1"/>
      <c r="D2" s="1" t="s">
        <v>36</v>
      </c>
      <c r="E2" s="1" t="s">
        <v>37</v>
      </c>
      <c r="F2" s="1" t="s">
        <v>38</v>
      </c>
      <c r="G2" s="1" t="s">
        <v>39</v>
      </c>
      <c r="H2" s="1" t="s">
        <v>40</v>
      </c>
      <c r="I2" s="1" t="s">
        <v>41</v>
      </c>
      <c r="J2" s="1" t="s">
        <v>42</v>
      </c>
      <c r="K2" s="1" t="s">
        <v>43</v>
      </c>
      <c r="L2" s="3">
        <v>5.19763704E9</v>
      </c>
      <c r="M2" s="4" t="s">
        <v>44</v>
      </c>
      <c r="N2" s="4" t="s">
        <v>45</v>
      </c>
      <c r="O2" s="4" t="s">
        <v>46</v>
      </c>
      <c r="P2" s="4" t="s">
        <v>47</v>
      </c>
      <c r="Q2" s="1" t="s">
        <v>48</v>
      </c>
      <c r="R2" s="5" t="s">
        <v>49</v>
      </c>
      <c r="S2" s="6" t="s">
        <v>50</v>
      </c>
      <c r="T2" s="1"/>
      <c r="U2" s="1" t="s">
        <v>38</v>
      </c>
      <c r="V2" s="1" t="s">
        <v>39</v>
      </c>
      <c r="W2" s="1" t="s">
        <v>51</v>
      </c>
      <c r="X2" s="4" t="s">
        <v>52</v>
      </c>
      <c r="Y2" s="4">
        <v>8.0</v>
      </c>
      <c r="Z2" s="4" t="s">
        <v>53</v>
      </c>
      <c r="AA2" s="7">
        <v>346.0</v>
      </c>
      <c r="AB2" s="4" t="s">
        <v>54</v>
      </c>
      <c r="AC2" s="8">
        <v>19.7</v>
      </c>
      <c r="AD2" s="1" t="s">
        <v>55</v>
      </c>
      <c r="AE2" s="1" t="s">
        <v>56</v>
      </c>
      <c r="AF2" s="4" t="s">
        <v>57</v>
      </c>
      <c r="AG2" s="4" t="s">
        <v>57</v>
      </c>
      <c r="AH2" s="4" t="s">
        <v>57</v>
      </c>
      <c r="AI2" s="1" t="s">
        <v>55</v>
      </c>
      <c r="AJ2" s="4" t="str">
        <f>IFERROR(__xludf.DUMMYFUNCTION("IFS(F2=""Guelph"","""", F2&lt;&gt;""Guelph"",CONCATENATE(""to Guelph "",TO_TEXT(GOOGLEMAPS_DISTANCE(H2, ""Guelph, ON""))))"),"")</f>
        <v/>
      </c>
      <c r="AK2" s="4" t="s">
        <v>58</v>
      </c>
      <c r="AL2" s="1" t="s">
        <v>59</v>
      </c>
    </row>
    <row r="3">
      <c r="A3" s="3">
        <v>104.0</v>
      </c>
      <c r="B3" s="1" t="s">
        <v>60</v>
      </c>
      <c r="C3" s="1"/>
      <c r="D3" s="1" t="s">
        <v>61</v>
      </c>
      <c r="E3" s="1" t="s">
        <v>62</v>
      </c>
      <c r="F3" s="1" t="s">
        <v>63</v>
      </c>
      <c r="G3" s="1" t="s">
        <v>39</v>
      </c>
      <c r="H3" s="1" t="s">
        <v>64</v>
      </c>
      <c r="I3" s="1" t="s">
        <v>65</v>
      </c>
      <c r="J3" s="1" t="s">
        <v>42</v>
      </c>
      <c r="K3" s="1" t="s">
        <v>66</v>
      </c>
      <c r="L3" s="3">
        <v>5.19846511E9</v>
      </c>
      <c r="M3" s="4" t="s">
        <v>44</v>
      </c>
      <c r="N3" s="4" t="s">
        <v>45</v>
      </c>
      <c r="O3" s="4" t="s">
        <v>46</v>
      </c>
      <c r="P3" s="4" t="s">
        <v>47</v>
      </c>
      <c r="Q3" s="1" t="s">
        <v>48</v>
      </c>
      <c r="R3" s="5" t="s">
        <v>49</v>
      </c>
      <c r="S3" s="6" t="s">
        <v>50</v>
      </c>
      <c r="T3" s="1"/>
      <c r="U3" s="1" t="s">
        <v>38</v>
      </c>
      <c r="V3" s="1" t="s">
        <v>39</v>
      </c>
      <c r="W3" s="1" t="s">
        <v>51</v>
      </c>
      <c r="X3" s="4" t="s">
        <v>52</v>
      </c>
      <c r="Y3" s="4">
        <v>6.0</v>
      </c>
      <c r="Z3" s="4" t="s">
        <v>53</v>
      </c>
      <c r="AA3" s="7">
        <v>109.0</v>
      </c>
      <c r="AB3" s="4" t="s">
        <v>54</v>
      </c>
      <c r="AC3" s="8">
        <v>6.5</v>
      </c>
      <c r="AD3" s="1" t="s">
        <v>55</v>
      </c>
      <c r="AE3" s="1" t="s">
        <v>56</v>
      </c>
      <c r="AF3" s="1" t="s">
        <v>67</v>
      </c>
      <c r="AG3" s="1" t="s">
        <v>67</v>
      </c>
      <c r="AH3" s="1" t="s">
        <v>67</v>
      </c>
      <c r="AI3" s="1" t="s">
        <v>56</v>
      </c>
      <c r="AJ3" s="4" t="str">
        <f>IFERROR(__xludf.DUMMYFUNCTION("IFS(F3=""Guelph"","""", F3&lt;&gt;""Guelph"",CONCATENATE(""to Guelph "",TO_TEXT(GOOGLEMAPS_DISTANCE(H3, ""Guelph, ON""))))"),"to Guelph 33.6 km")</f>
        <v>to Guelph 33.6 km</v>
      </c>
      <c r="AK3" s="4" t="s">
        <v>68</v>
      </c>
      <c r="AL3" s="1" t="s">
        <v>59</v>
      </c>
    </row>
    <row r="4">
      <c r="A4" s="3">
        <v>193.0</v>
      </c>
      <c r="B4" s="1" t="s">
        <v>69</v>
      </c>
      <c r="C4" s="1"/>
      <c r="D4" s="1" t="s">
        <v>70</v>
      </c>
      <c r="E4" s="1"/>
      <c r="F4" s="1" t="s">
        <v>38</v>
      </c>
      <c r="G4" s="1" t="s">
        <v>39</v>
      </c>
      <c r="H4" s="1" t="s">
        <v>71</v>
      </c>
      <c r="I4" s="1" t="s">
        <v>72</v>
      </c>
      <c r="J4" s="1" t="s">
        <v>42</v>
      </c>
      <c r="K4" s="1" t="s">
        <v>73</v>
      </c>
      <c r="L4" s="3">
        <v>5.197664555E9</v>
      </c>
      <c r="M4" s="4" t="s">
        <v>44</v>
      </c>
      <c r="N4" s="4" t="s">
        <v>45</v>
      </c>
      <c r="O4" s="4" t="s">
        <v>46</v>
      </c>
      <c r="P4" s="4" t="s">
        <v>47</v>
      </c>
      <c r="Q4" s="1" t="s">
        <v>48</v>
      </c>
      <c r="R4" s="5" t="s">
        <v>49</v>
      </c>
      <c r="S4" s="6" t="s">
        <v>50</v>
      </c>
      <c r="T4" s="1"/>
      <c r="U4" s="1" t="s">
        <v>38</v>
      </c>
      <c r="V4" s="1" t="s">
        <v>39</v>
      </c>
      <c r="W4" s="1" t="s">
        <v>51</v>
      </c>
      <c r="X4" s="4" t="s">
        <v>52</v>
      </c>
      <c r="Y4" s="4">
        <v>8.0</v>
      </c>
      <c r="Z4" s="4" t="s">
        <v>53</v>
      </c>
      <c r="AA4" s="7">
        <v>408.0</v>
      </c>
      <c r="AB4" s="4" t="s">
        <v>74</v>
      </c>
      <c r="AC4" s="8">
        <v>22.0</v>
      </c>
      <c r="AD4" s="1" t="s">
        <v>55</v>
      </c>
      <c r="AE4" s="1" t="s">
        <v>56</v>
      </c>
      <c r="AF4" s="1" t="s">
        <v>67</v>
      </c>
      <c r="AG4" s="1" t="s">
        <v>67</v>
      </c>
      <c r="AH4" s="1" t="s">
        <v>67</v>
      </c>
      <c r="AI4" s="1" t="s">
        <v>55</v>
      </c>
      <c r="AJ4" s="4" t="str">
        <f>IFERROR(__xludf.DUMMYFUNCTION("IFS(F4=""Guelph"","""", F4&lt;&gt;""Guelph"",CONCATENATE(""to Guelph "",TO_TEXT(GOOGLEMAPS_DISTANCE(H4, ""Guelph, ON""))))"),"")</f>
        <v/>
      </c>
      <c r="AK4" s="4" t="s">
        <v>75</v>
      </c>
      <c r="AL4" s="1" t="s">
        <v>59</v>
      </c>
    </row>
    <row r="5">
      <c r="A5" s="3">
        <v>106.0</v>
      </c>
      <c r="B5" s="1" t="s">
        <v>76</v>
      </c>
      <c r="C5" s="1"/>
      <c r="D5" s="1" t="s">
        <v>77</v>
      </c>
      <c r="E5" s="1" t="s">
        <v>78</v>
      </c>
      <c r="F5" s="1" t="s">
        <v>79</v>
      </c>
      <c r="G5" s="1" t="s">
        <v>39</v>
      </c>
      <c r="H5" s="1" t="s">
        <v>80</v>
      </c>
      <c r="I5" s="1" t="s">
        <v>81</v>
      </c>
      <c r="J5" s="1" t="s">
        <v>42</v>
      </c>
      <c r="K5" s="1" t="s">
        <v>82</v>
      </c>
      <c r="L5" s="3">
        <v>5.198483793E9</v>
      </c>
      <c r="M5" s="4" t="s">
        <v>44</v>
      </c>
      <c r="N5" s="4" t="s">
        <v>45</v>
      </c>
      <c r="O5" s="4" t="s">
        <v>46</v>
      </c>
      <c r="P5" s="4" t="s">
        <v>47</v>
      </c>
      <c r="Q5" s="1" t="s">
        <v>48</v>
      </c>
      <c r="R5" s="5" t="s">
        <v>49</v>
      </c>
      <c r="S5" s="6" t="s">
        <v>50</v>
      </c>
      <c r="T5" s="1"/>
      <c r="U5" s="1" t="s">
        <v>38</v>
      </c>
      <c r="V5" s="1" t="s">
        <v>39</v>
      </c>
      <c r="W5" s="1" t="s">
        <v>51</v>
      </c>
      <c r="X5" s="4" t="s">
        <v>52</v>
      </c>
      <c r="Y5" s="4">
        <v>8.0</v>
      </c>
      <c r="Z5" s="4" t="s">
        <v>53</v>
      </c>
      <c r="AA5" s="7">
        <v>337.0</v>
      </c>
      <c r="AB5" s="4" t="s">
        <v>54</v>
      </c>
      <c r="AC5" s="8">
        <v>21.0</v>
      </c>
      <c r="AD5" s="1" t="s">
        <v>55</v>
      </c>
      <c r="AE5" s="1" t="s">
        <v>56</v>
      </c>
      <c r="AF5" s="1" t="s">
        <v>67</v>
      </c>
      <c r="AG5" s="1" t="s">
        <v>67</v>
      </c>
      <c r="AH5" s="1" t="s">
        <v>67</v>
      </c>
      <c r="AI5" s="1" t="s">
        <v>56</v>
      </c>
      <c r="AJ5" s="4" t="str">
        <f>IFERROR(__xludf.DUMMYFUNCTION("IFS(F5=""Guelph"","""", F5&lt;&gt;""Guelph"",CONCATENATE(""to Guelph "",TO_TEXT(GOOGLEMAPS_DISTANCE(H5, ""Guelph, ON""))))"),"to Guelph 41.7 km")</f>
        <v>to Guelph 41.7 km</v>
      </c>
      <c r="AK5" s="4" t="s">
        <v>83</v>
      </c>
      <c r="AL5" s="1" t="s">
        <v>59</v>
      </c>
    </row>
    <row r="6">
      <c r="A6" s="3">
        <v>108.0</v>
      </c>
      <c r="B6" s="6" t="s">
        <v>84</v>
      </c>
      <c r="C6" s="1"/>
      <c r="D6" s="1" t="s">
        <v>85</v>
      </c>
      <c r="E6" s="1"/>
      <c r="F6" s="1" t="s">
        <v>38</v>
      </c>
      <c r="G6" s="1" t="s">
        <v>39</v>
      </c>
      <c r="H6" s="1" t="s">
        <v>86</v>
      </c>
      <c r="I6" s="1" t="s">
        <v>87</v>
      </c>
      <c r="J6" s="1" t="s">
        <v>42</v>
      </c>
      <c r="K6" s="1" t="s">
        <v>88</v>
      </c>
      <c r="L6" s="3">
        <v>5.198242671E9</v>
      </c>
      <c r="M6" s="4" t="s">
        <v>44</v>
      </c>
      <c r="N6" s="4" t="s">
        <v>45</v>
      </c>
      <c r="O6" s="4" t="s">
        <v>46</v>
      </c>
      <c r="P6" s="4" t="s">
        <v>47</v>
      </c>
      <c r="Q6" s="1" t="s">
        <v>48</v>
      </c>
      <c r="R6" s="5" t="s">
        <v>49</v>
      </c>
      <c r="S6" s="6" t="s">
        <v>50</v>
      </c>
      <c r="T6" s="1"/>
      <c r="U6" s="1" t="s">
        <v>38</v>
      </c>
      <c r="V6" s="1" t="s">
        <v>39</v>
      </c>
      <c r="W6" s="1" t="s">
        <v>51</v>
      </c>
      <c r="X6" s="4" t="s">
        <v>52</v>
      </c>
      <c r="Y6" s="4">
        <v>6.0</v>
      </c>
      <c r="Z6" s="4" t="s">
        <v>53</v>
      </c>
      <c r="AA6" s="7">
        <v>274.0</v>
      </c>
      <c r="AB6" s="4" t="s">
        <v>54</v>
      </c>
      <c r="AC6" s="8">
        <v>13.9</v>
      </c>
      <c r="AD6" s="1" t="s">
        <v>55</v>
      </c>
      <c r="AE6" s="1" t="s">
        <v>56</v>
      </c>
      <c r="AF6" s="1" t="s">
        <v>67</v>
      </c>
      <c r="AG6" s="1" t="s">
        <v>67</v>
      </c>
      <c r="AH6" s="1" t="s">
        <v>67</v>
      </c>
      <c r="AI6" s="1" t="s">
        <v>55</v>
      </c>
      <c r="AJ6" s="4" t="str">
        <f>IFERROR(__xludf.DUMMYFUNCTION("IFS(F6=""Guelph"","""", F6&lt;&gt;""Guelph"",CONCATENATE(""to Guelph "",TO_TEXT(GOOGLEMAPS_DISTANCE(H6, ""Guelph, ON""))))"),"")</f>
        <v/>
      </c>
      <c r="AK6" s="4" t="s">
        <v>89</v>
      </c>
      <c r="AL6" s="1" t="s">
        <v>59</v>
      </c>
    </row>
    <row r="7">
      <c r="A7" s="3">
        <v>110.0</v>
      </c>
      <c r="B7" s="1" t="s">
        <v>90</v>
      </c>
      <c r="C7" s="1"/>
      <c r="D7" s="1" t="s">
        <v>91</v>
      </c>
      <c r="E7" s="1" t="s">
        <v>92</v>
      </c>
      <c r="F7" s="1" t="s">
        <v>93</v>
      </c>
      <c r="G7" s="1" t="s">
        <v>39</v>
      </c>
      <c r="H7" s="1" t="s">
        <v>94</v>
      </c>
      <c r="I7" s="1" t="s">
        <v>95</v>
      </c>
      <c r="J7" s="1" t="s">
        <v>42</v>
      </c>
      <c r="K7" s="1" t="s">
        <v>96</v>
      </c>
      <c r="L7" s="3">
        <v>5.198339621E9</v>
      </c>
      <c r="M7" s="4" t="s">
        <v>44</v>
      </c>
      <c r="N7" s="4" t="s">
        <v>45</v>
      </c>
      <c r="O7" s="4" t="s">
        <v>46</v>
      </c>
      <c r="P7" s="4" t="s">
        <v>47</v>
      </c>
      <c r="Q7" s="1" t="s">
        <v>48</v>
      </c>
      <c r="R7" s="5" t="s">
        <v>49</v>
      </c>
      <c r="S7" s="6" t="s">
        <v>50</v>
      </c>
      <c r="T7" s="1"/>
      <c r="U7" s="1" t="s">
        <v>38</v>
      </c>
      <c r="V7" s="1" t="s">
        <v>39</v>
      </c>
      <c r="W7" s="1" t="s">
        <v>51</v>
      </c>
      <c r="X7" s="4" t="s">
        <v>52</v>
      </c>
      <c r="Y7" s="4">
        <v>6.0</v>
      </c>
      <c r="Z7" s="4" t="s">
        <v>53</v>
      </c>
      <c r="AA7" s="7">
        <v>382.0</v>
      </c>
      <c r="AB7" s="4" t="s">
        <v>74</v>
      </c>
      <c r="AC7" s="8">
        <v>20.5</v>
      </c>
      <c r="AD7" s="1" t="s">
        <v>55</v>
      </c>
      <c r="AE7" s="1" t="s">
        <v>56</v>
      </c>
      <c r="AF7" s="1" t="s">
        <v>67</v>
      </c>
      <c r="AG7" s="1" t="s">
        <v>67</v>
      </c>
      <c r="AH7" s="1" t="s">
        <v>67</v>
      </c>
      <c r="AI7" s="1" t="s">
        <v>56</v>
      </c>
      <c r="AJ7" s="4" t="str">
        <f>IFERROR(__xludf.DUMMYFUNCTION("IFS(F7=""Guelph"","""", F7&lt;&gt;""Guelph"",CONCATENATE(""to Guelph "",TO_TEXT(GOOGLEMAPS_DISTANCE(H7, ""Guelph, ON""))))"),"to Guelph 29.0 km")</f>
        <v>to Guelph 29.0 km</v>
      </c>
      <c r="AK7" s="4" t="s">
        <v>97</v>
      </c>
      <c r="AL7" s="1" t="s">
        <v>59</v>
      </c>
    </row>
    <row r="8">
      <c r="A8" s="3">
        <v>212.0</v>
      </c>
      <c r="B8" s="6" t="s">
        <v>98</v>
      </c>
      <c r="C8" s="1"/>
      <c r="D8" s="6" t="s">
        <v>99</v>
      </c>
      <c r="E8" s="1"/>
      <c r="F8" s="1" t="s">
        <v>38</v>
      </c>
      <c r="G8" s="1" t="s">
        <v>39</v>
      </c>
      <c r="H8" s="1" t="s">
        <v>100</v>
      </c>
      <c r="I8" s="1" t="s">
        <v>101</v>
      </c>
      <c r="J8" s="1" t="s">
        <v>42</v>
      </c>
      <c r="K8" s="1" t="s">
        <v>102</v>
      </c>
      <c r="L8" s="3">
        <v>5.19821036E9</v>
      </c>
      <c r="M8" s="4" t="s">
        <v>44</v>
      </c>
      <c r="N8" s="4" t="s">
        <v>45</v>
      </c>
      <c r="O8" s="4" t="s">
        <v>46</v>
      </c>
      <c r="P8" s="4" t="s">
        <v>47</v>
      </c>
      <c r="Q8" s="1" t="s">
        <v>48</v>
      </c>
      <c r="R8" s="5" t="s">
        <v>49</v>
      </c>
      <c r="S8" s="6" t="s">
        <v>50</v>
      </c>
      <c r="T8" s="1"/>
      <c r="U8" s="1" t="s">
        <v>38</v>
      </c>
      <c r="V8" s="1" t="s">
        <v>39</v>
      </c>
      <c r="W8" s="1" t="s">
        <v>51</v>
      </c>
      <c r="X8" s="4">
        <v>9.0</v>
      </c>
      <c r="Y8" s="4">
        <v>12.0</v>
      </c>
      <c r="Z8" s="4" t="s">
        <v>53</v>
      </c>
      <c r="AA8" s="7">
        <v>1567.0</v>
      </c>
      <c r="AB8" s="4" t="s">
        <v>54</v>
      </c>
      <c r="AC8" s="8">
        <v>84.3335</v>
      </c>
      <c r="AD8" s="1" t="s">
        <v>55</v>
      </c>
      <c r="AE8" s="1" t="s">
        <v>56</v>
      </c>
      <c r="AF8" s="1" t="s">
        <v>67</v>
      </c>
      <c r="AG8" s="1" t="s">
        <v>67</v>
      </c>
      <c r="AH8" s="1" t="s">
        <v>67</v>
      </c>
      <c r="AI8" s="1" t="s">
        <v>55</v>
      </c>
      <c r="AJ8" s="4" t="str">
        <f>IFERROR(__xludf.DUMMYFUNCTION("IFS(F8=""Guelph"","""", F8&lt;&gt;""Guelph"",CONCATENATE(""to Guelph "",TO_TEXT(GOOGLEMAPS_DISTANCE(H8, ""Guelph, ON""))))"),"")</f>
        <v/>
      </c>
      <c r="AK8" s="4" t="s">
        <v>103</v>
      </c>
      <c r="AL8" s="1" t="s">
        <v>59</v>
      </c>
    </row>
    <row r="9">
      <c r="A9" s="3">
        <v>116.0</v>
      </c>
      <c r="B9" s="6" t="s">
        <v>104</v>
      </c>
      <c r="C9" s="1"/>
      <c r="D9" s="1" t="s">
        <v>105</v>
      </c>
      <c r="E9" s="1"/>
      <c r="F9" s="1" t="s">
        <v>106</v>
      </c>
      <c r="G9" s="1" t="s">
        <v>39</v>
      </c>
      <c r="H9" s="1" t="s">
        <v>107</v>
      </c>
      <c r="I9" s="1" t="s">
        <v>108</v>
      </c>
      <c r="J9" s="1" t="s">
        <v>42</v>
      </c>
      <c r="K9" s="1" t="s">
        <v>109</v>
      </c>
      <c r="L9" s="3">
        <v>5.199252142E9</v>
      </c>
      <c r="M9" s="4" t="s">
        <v>44</v>
      </c>
      <c r="N9" s="4" t="s">
        <v>45</v>
      </c>
      <c r="O9" s="4" t="s">
        <v>46</v>
      </c>
      <c r="P9" s="4" t="s">
        <v>47</v>
      </c>
      <c r="Q9" s="1" t="s">
        <v>48</v>
      </c>
      <c r="R9" s="5" t="s">
        <v>49</v>
      </c>
      <c r="S9" s="6" t="s">
        <v>50</v>
      </c>
      <c r="T9" s="1"/>
      <c r="U9" s="1" t="s">
        <v>38</v>
      </c>
      <c r="V9" s="1" t="s">
        <v>39</v>
      </c>
      <c r="W9" s="1" t="s">
        <v>51</v>
      </c>
      <c r="X9" s="4" t="s">
        <v>52</v>
      </c>
      <c r="Y9" s="4">
        <v>8.0</v>
      </c>
      <c r="Z9" s="4" t="s">
        <v>53</v>
      </c>
      <c r="AA9" s="7">
        <v>385.0</v>
      </c>
      <c r="AB9" s="4" t="s">
        <v>74</v>
      </c>
      <c r="AC9" s="8">
        <v>24.0</v>
      </c>
      <c r="AD9" s="1" t="s">
        <v>55</v>
      </c>
      <c r="AE9" s="1" t="s">
        <v>56</v>
      </c>
      <c r="AF9" s="1" t="s">
        <v>67</v>
      </c>
      <c r="AG9" s="1" t="s">
        <v>67</v>
      </c>
      <c r="AH9" s="1" t="s">
        <v>67</v>
      </c>
      <c r="AI9" s="1" t="s">
        <v>56</v>
      </c>
      <c r="AJ9" s="4" t="str">
        <f>IFERROR(__xludf.DUMMYFUNCTION("IFS(F9=""Guelph"","""", F9&lt;&gt;""Guelph"",CONCATENATE(""to Guelph "",TO_TEXT(GOOGLEMAPS_DISTANCE(H9, ""Guelph, ON""))))"),"to Guelph 70.7 km")</f>
        <v>to Guelph 70.7 km</v>
      </c>
      <c r="AK9" s="4" t="s">
        <v>110</v>
      </c>
      <c r="AL9" s="1" t="s">
        <v>59</v>
      </c>
    </row>
    <row r="10">
      <c r="A10" s="3">
        <v>114.0</v>
      </c>
      <c r="B10" s="1" t="s">
        <v>111</v>
      </c>
      <c r="C10" s="1"/>
      <c r="D10" s="1" t="s">
        <v>112</v>
      </c>
      <c r="E10" s="1"/>
      <c r="F10" s="1" t="s">
        <v>38</v>
      </c>
      <c r="G10" s="1" t="s">
        <v>39</v>
      </c>
      <c r="H10" s="1" t="s">
        <v>113</v>
      </c>
      <c r="I10" s="1" t="s">
        <v>114</v>
      </c>
      <c r="J10" s="1" t="s">
        <v>42</v>
      </c>
      <c r="K10" s="1" t="s">
        <v>115</v>
      </c>
      <c r="L10" s="3">
        <v>5.19821799E9</v>
      </c>
      <c r="M10" s="4" t="s">
        <v>44</v>
      </c>
      <c r="N10" s="4" t="s">
        <v>45</v>
      </c>
      <c r="O10" s="4" t="s">
        <v>46</v>
      </c>
      <c r="P10" s="4" t="s">
        <v>47</v>
      </c>
      <c r="Q10" s="1" t="s">
        <v>48</v>
      </c>
      <c r="R10" s="5" t="s">
        <v>49</v>
      </c>
      <c r="S10" s="6" t="s">
        <v>50</v>
      </c>
      <c r="T10" s="1"/>
      <c r="U10" s="1" t="s">
        <v>38</v>
      </c>
      <c r="V10" s="1" t="s">
        <v>39</v>
      </c>
      <c r="W10" s="1" t="s">
        <v>51</v>
      </c>
      <c r="X10" s="4" t="s">
        <v>52</v>
      </c>
      <c r="Y10" s="4">
        <v>6.0</v>
      </c>
      <c r="Z10" s="4" t="s">
        <v>53</v>
      </c>
      <c r="AA10" s="7">
        <v>258.0</v>
      </c>
      <c r="AB10" s="4" t="s">
        <v>54</v>
      </c>
      <c r="AC10" s="8">
        <v>13.3</v>
      </c>
      <c r="AD10" s="1" t="s">
        <v>55</v>
      </c>
      <c r="AE10" s="1" t="s">
        <v>56</v>
      </c>
      <c r="AF10" s="1" t="s">
        <v>67</v>
      </c>
      <c r="AG10" s="1" t="s">
        <v>67</v>
      </c>
      <c r="AH10" s="1" t="s">
        <v>67</v>
      </c>
      <c r="AI10" s="1" t="s">
        <v>55</v>
      </c>
      <c r="AJ10" s="4" t="str">
        <f>IFERROR(__xludf.DUMMYFUNCTION("IFS(F10=""Guelph"","""", F10&lt;&gt;""Guelph"",CONCATENATE(""to Guelph "",TO_TEXT(GOOGLEMAPS_DISTANCE(H10, ""Guelph, ON""))))"),"")</f>
        <v/>
      </c>
      <c r="AK10" s="4" t="s">
        <v>116</v>
      </c>
      <c r="AL10" s="1" t="s">
        <v>59</v>
      </c>
    </row>
    <row r="11">
      <c r="A11" s="3">
        <v>214.0</v>
      </c>
      <c r="B11" s="6" t="s">
        <v>117</v>
      </c>
      <c r="C11" s="1"/>
      <c r="D11" s="1" t="s">
        <v>118</v>
      </c>
      <c r="E11" s="1"/>
      <c r="F11" s="1" t="s">
        <v>106</v>
      </c>
      <c r="G11" s="1" t="s">
        <v>39</v>
      </c>
      <c r="H11" s="1" t="s">
        <v>119</v>
      </c>
      <c r="I11" s="1" t="s">
        <v>120</v>
      </c>
      <c r="J11" s="1" t="s">
        <v>42</v>
      </c>
      <c r="K11" s="1" t="s">
        <v>121</v>
      </c>
      <c r="L11" s="3">
        <v>5.199253834E9</v>
      </c>
      <c r="M11" s="4" t="s">
        <v>44</v>
      </c>
      <c r="N11" s="4" t="s">
        <v>45</v>
      </c>
      <c r="O11" s="4" t="s">
        <v>46</v>
      </c>
      <c r="P11" s="4" t="s">
        <v>47</v>
      </c>
      <c r="Q11" s="1" t="s">
        <v>48</v>
      </c>
      <c r="R11" s="5" t="s">
        <v>49</v>
      </c>
      <c r="S11" s="6" t="s">
        <v>50</v>
      </c>
      <c r="T11" s="1"/>
      <c r="U11" s="1" t="s">
        <v>38</v>
      </c>
      <c r="V11" s="1" t="s">
        <v>39</v>
      </c>
      <c r="W11" s="1" t="s">
        <v>51</v>
      </c>
      <c r="X11" s="4">
        <v>9.0</v>
      </c>
      <c r="Y11" s="4">
        <v>12.0</v>
      </c>
      <c r="Z11" s="4" t="s">
        <v>53</v>
      </c>
      <c r="AA11" s="7">
        <v>855.0</v>
      </c>
      <c r="AB11" s="4" t="s">
        <v>54</v>
      </c>
      <c r="AC11" s="8">
        <v>50.0</v>
      </c>
      <c r="AD11" s="1" t="s">
        <v>55</v>
      </c>
      <c r="AE11" s="1" t="s">
        <v>56</v>
      </c>
      <c r="AF11" s="1" t="s">
        <v>67</v>
      </c>
      <c r="AG11" s="1" t="s">
        <v>67</v>
      </c>
      <c r="AH11" s="1" t="s">
        <v>67</v>
      </c>
      <c r="AI11" s="1" t="s">
        <v>56</v>
      </c>
      <c r="AJ11" s="4" t="str">
        <f>IFERROR(__xludf.DUMMYFUNCTION("IFS(F11=""Guelph"","""", F11&lt;&gt;""Guelph"",CONCATENATE(""to Guelph "",TO_TEXT(GOOGLEMAPS_DISTANCE(H11, ""Guelph, ON""))))"),"to Guelph 71.8 km")</f>
        <v>to Guelph 71.8 km</v>
      </c>
      <c r="AK11" s="4" t="s">
        <v>122</v>
      </c>
      <c r="AL11" s="1" t="s">
        <v>59</v>
      </c>
    </row>
    <row r="12">
      <c r="A12" s="3">
        <v>118.0</v>
      </c>
      <c r="B12" s="1" t="s">
        <v>123</v>
      </c>
      <c r="C12" s="1"/>
      <c r="D12" s="1" t="s">
        <v>124</v>
      </c>
      <c r="E12" s="1" t="s">
        <v>125</v>
      </c>
      <c r="F12" s="1" t="s">
        <v>126</v>
      </c>
      <c r="G12" s="1" t="s">
        <v>39</v>
      </c>
      <c r="H12" s="1" t="s">
        <v>127</v>
      </c>
      <c r="I12" s="1" t="s">
        <v>128</v>
      </c>
      <c r="J12" s="1" t="s">
        <v>42</v>
      </c>
      <c r="K12" s="1" t="s">
        <v>129</v>
      </c>
      <c r="L12" s="3">
        <v>5.196382668E9</v>
      </c>
      <c r="M12" s="4" t="s">
        <v>44</v>
      </c>
      <c r="N12" s="4" t="s">
        <v>45</v>
      </c>
      <c r="O12" s="4" t="s">
        <v>46</v>
      </c>
      <c r="P12" s="4" t="s">
        <v>47</v>
      </c>
      <c r="Q12" s="1" t="s">
        <v>48</v>
      </c>
      <c r="R12" s="5" t="s">
        <v>49</v>
      </c>
      <c r="S12" s="6" t="s">
        <v>50</v>
      </c>
      <c r="T12" s="1"/>
      <c r="U12" s="1" t="s">
        <v>38</v>
      </c>
      <c r="V12" s="1" t="s">
        <v>39</v>
      </c>
      <c r="W12" s="1" t="s">
        <v>51</v>
      </c>
      <c r="X12" s="4" t="s">
        <v>52</v>
      </c>
      <c r="Y12" s="4">
        <v>8.0</v>
      </c>
      <c r="Z12" s="4" t="s">
        <v>53</v>
      </c>
      <c r="AA12" s="7">
        <v>150.0</v>
      </c>
      <c r="AB12" s="4" t="s">
        <v>54</v>
      </c>
      <c r="AC12" s="8">
        <v>9.2</v>
      </c>
      <c r="AD12" s="1" t="s">
        <v>55</v>
      </c>
      <c r="AE12" s="1" t="s">
        <v>56</v>
      </c>
      <c r="AF12" s="1" t="s">
        <v>67</v>
      </c>
      <c r="AG12" s="1" t="s">
        <v>67</v>
      </c>
      <c r="AH12" s="1" t="s">
        <v>67</v>
      </c>
      <c r="AI12" s="1" t="s">
        <v>56</v>
      </c>
      <c r="AJ12" s="4" t="str">
        <f>IFERROR(__xludf.DUMMYFUNCTION("IFS(F12=""Guelph"","""", F12&lt;&gt;""Guelph"",CONCATENATE(""to Guelph "",TO_TEXT(GOOGLEMAPS_DISTANCE(H12, ""Guelph, ON""))))"),"to Guelph 49.2 km")</f>
        <v>to Guelph 49.2 km</v>
      </c>
      <c r="AK12" s="4" t="s">
        <v>130</v>
      </c>
      <c r="AL12" s="1" t="s">
        <v>59</v>
      </c>
    </row>
    <row r="13">
      <c r="A13" s="3">
        <v>216.0</v>
      </c>
      <c r="B13" s="6" t="s">
        <v>131</v>
      </c>
      <c r="C13" s="1"/>
      <c r="D13" s="1" t="s">
        <v>132</v>
      </c>
      <c r="E13" s="1"/>
      <c r="F13" s="1" t="s">
        <v>133</v>
      </c>
      <c r="G13" s="1" t="s">
        <v>39</v>
      </c>
      <c r="H13" s="1" t="s">
        <v>134</v>
      </c>
      <c r="I13" s="1" t="s">
        <v>135</v>
      </c>
      <c r="J13" s="1" t="s">
        <v>42</v>
      </c>
      <c r="K13" s="1" t="s">
        <v>136</v>
      </c>
      <c r="L13" s="3">
        <v>5.1984325E9</v>
      </c>
      <c r="M13" s="4" t="s">
        <v>44</v>
      </c>
      <c r="N13" s="4" t="s">
        <v>45</v>
      </c>
      <c r="O13" s="4" t="s">
        <v>46</v>
      </c>
      <c r="P13" s="4" t="s">
        <v>47</v>
      </c>
      <c r="Q13" s="1" t="s">
        <v>48</v>
      </c>
      <c r="R13" s="5" t="s">
        <v>49</v>
      </c>
      <c r="S13" s="6" t="s">
        <v>50</v>
      </c>
      <c r="T13" s="1"/>
      <c r="U13" s="1" t="s">
        <v>38</v>
      </c>
      <c r="V13" s="1" t="s">
        <v>39</v>
      </c>
      <c r="W13" s="1" t="s">
        <v>51</v>
      </c>
      <c r="X13" s="4">
        <v>9.0</v>
      </c>
      <c r="Y13" s="4">
        <v>12.0</v>
      </c>
      <c r="Z13" s="4" t="s">
        <v>53</v>
      </c>
      <c r="AA13" s="7">
        <v>1195.0</v>
      </c>
      <c r="AB13" s="4" t="s">
        <v>54</v>
      </c>
      <c r="AC13" s="8">
        <v>73.1666</v>
      </c>
      <c r="AD13" s="1" t="s">
        <v>55</v>
      </c>
      <c r="AE13" s="1" t="s">
        <v>56</v>
      </c>
      <c r="AF13" s="1" t="s">
        <v>67</v>
      </c>
      <c r="AG13" s="1" t="s">
        <v>67</v>
      </c>
      <c r="AH13" s="1" t="s">
        <v>67</v>
      </c>
      <c r="AI13" s="1" t="s">
        <v>56</v>
      </c>
      <c r="AJ13" s="4" t="str">
        <f>IFERROR(__xludf.DUMMYFUNCTION("IFS(F13=""Guelph"","""", F13&lt;&gt;""Guelph"",CONCATENATE(""to Guelph "",TO_TEXT(GOOGLEMAPS_DISTANCE(H13, ""Guelph, ON""))))"),"to Guelph 21.7 km")</f>
        <v>to Guelph 21.7 km</v>
      </c>
      <c r="AK13" s="4" t="s">
        <v>137</v>
      </c>
      <c r="AL13" s="1" t="s">
        <v>59</v>
      </c>
    </row>
    <row r="14">
      <c r="A14" s="3">
        <v>219.0</v>
      </c>
      <c r="B14" s="6" t="s">
        <v>138</v>
      </c>
      <c r="C14" s="1"/>
      <c r="D14" s="6" t="s">
        <v>139</v>
      </c>
      <c r="E14" s="1"/>
      <c r="F14" s="1" t="s">
        <v>38</v>
      </c>
      <c r="G14" s="1" t="s">
        <v>39</v>
      </c>
      <c r="H14" s="1" t="s">
        <v>140</v>
      </c>
      <c r="I14" s="1" t="s">
        <v>141</v>
      </c>
      <c r="J14" s="1" t="s">
        <v>42</v>
      </c>
      <c r="K14" s="1" t="s">
        <v>142</v>
      </c>
      <c r="L14" s="3">
        <v>5.19821451E9</v>
      </c>
      <c r="M14" s="4" t="s">
        <v>44</v>
      </c>
      <c r="N14" s="4" t="s">
        <v>45</v>
      </c>
      <c r="O14" s="4" t="s">
        <v>46</v>
      </c>
      <c r="P14" s="4" t="s">
        <v>47</v>
      </c>
      <c r="Q14" s="1" t="s">
        <v>48</v>
      </c>
      <c r="R14" s="5" t="s">
        <v>49</v>
      </c>
      <c r="S14" s="6" t="s">
        <v>50</v>
      </c>
      <c r="T14" s="1"/>
      <c r="U14" s="1" t="s">
        <v>38</v>
      </c>
      <c r="V14" s="1" t="s">
        <v>39</v>
      </c>
      <c r="W14" s="1" t="s">
        <v>51</v>
      </c>
      <c r="X14" s="4">
        <v>9.0</v>
      </c>
      <c r="Y14" s="4">
        <v>12.0</v>
      </c>
      <c r="Z14" s="4" t="s">
        <v>53</v>
      </c>
      <c r="AA14" s="7">
        <v>354.0</v>
      </c>
      <c r="AB14" s="4" t="s">
        <v>54</v>
      </c>
      <c r="AC14" s="8">
        <v>36.9999</v>
      </c>
      <c r="AD14" s="1" t="s">
        <v>55</v>
      </c>
      <c r="AE14" s="1" t="s">
        <v>56</v>
      </c>
      <c r="AF14" s="1" t="s">
        <v>67</v>
      </c>
      <c r="AG14" s="1" t="s">
        <v>67</v>
      </c>
      <c r="AH14" s="1" t="s">
        <v>67</v>
      </c>
      <c r="AI14" s="1" t="s">
        <v>55</v>
      </c>
      <c r="AJ14" s="4" t="str">
        <f>IFERROR(__xludf.DUMMYFUNCTION("IFS(F14=""Guelph"","""", F14&lt;&gt;""Guelph"",CONCATENATE(""to Guelph "",TO_TEXT(GOOGLEMAPS_DISTANCE(H14, ""Guelph, ON""))))"),"")</f>
        <v/>
      </c>
      <c r="AK14" s="4" t="s">
        <v>143</v>
      </c>
      <c r="AL14" s="1" t="s">
        <v>59</v>
      </c>
    </row>
    <row r="15">
      <c r="A15" s="3">
        <v>119.0</v>
      </c>
      <c r="B15" s="6" t="s">
        <v>144</v>
      </c>
      <c r="C15" s="1"/>
      <c r="D15" s="1" t="s">
        <v>145</v>
      </c>
      <c r="E15" s="1"/>
      <c r="F15" s="1" t="s">
        <v>146</v>
      </c>
      <c r="G15" s="1" t="s">
        <v>39</v>
      </c>
      <c r="H15" s="1" t="s">
        <v>147</v>
      </c>
      <c r="I15" s="1" t="s">
        <v>148</v>
      </c>
      <c r="J15" s="1" t="s">
        <v>42</v>
      </c>
      <c r="K15" s="1" t="s">
        <v>149</v>
      </c>
      <c r="L15" s="3">
        <v>5.199417487E9</v>
      </c>
      <c r="M15" s="4" t="s">
        <v>44</v>
      </c>
      <c r="N15" s="4" t="s">
        <v>45</v>
      </c>
      <c r="O15" s="4" t="s">
        <v>46</v>
      </c>
      <c r="P15" s="4" t="s">
        <v>47</v>
      </c>
      <c r="Q15" s="1" t="s">
        <v>48</v>
      </c>
      <c r="R15" s="5" t="s">
        <v>49</v>
      </c>
      <c r="S15" s="6" t="s">
        <v>50</v>
      </c>
      <c r="T15" s="1"/>
      <c r="U15" s="1" t="s">
        <v>38</v>
      </c>
      <c r="V15" s="1" t="s">
        <v>39</v>
      </c>
      <c r="W15" s="1" t="s">
        <v>51</v>
      </c>
      <c r="X15" s="4" t="s">
        <v>52</v>
      </c>
      <c r="Y15" s="4">
        <v>8.0</v>
      </c>
      <c r="Z15" s="4" t="s">
        <v>53</v>
      </c>
      <c r="AA15" s="7">
        <v>421.0</v>
      </c>
      <c r="AB15" s="4" t="s">
        <v>54</v>
      </c>
      <c r="AC15" s="8">
        <v>25.2</v>
      </c>
      <c r="AD15" s="1" t="s">
        <v>55</v>
      </c>
      <c r="AE15" s="1" t="s">
        <v>56</v>
      </c>
      <c r="AF15" s="1" t="s">
        <v>67</v>
      </c>
      <c r="AG15" s="1" t="s">
        <v>67</v>
      </c>
      <c r="AH15" s="1" t="s">
        <v>67</v>
      </c>
      <c r="AI15" s="1" t="s">
        <v>56</v>
      </c>
      <c r="AJ15" s="4" t="str">
        <f>IFERROR(__xludf.DUMMYFUNCTION("IFS(F15=""Guelph"","""", F15&lt;&gt;""Guelph"",CONCATENATE(""to Guelph "",TO_TEXT(GOOGLEMAPS_DISTANCE(H15, ""Guelph, ON""))))"),"to Guelph 55.2 km")</f>
        <v>to Guelph 55.2 km</v>
      </c>
      <c r="AK15" s="4" t="s">
        <v>130</v>
      </c>
      <c r="AL15" s="1" t="s">
        <v>59</v>
      </c>
    </row>
    <row r="16">
      <c r="A16" s="3">
        <v>121.0</v>
      </c>
      <c r="B16" s="6" t="s">
        <v>150</v>
      </c>
      <c r="C16" s="1"/>
      <c r="D16" s="1" t="s">
        <v>151</v>
      </c>
      <c r="E16" s="1" t="s">
        <v>152</v>
      </c>
      <c r="F16" s="1" t="s">
        <v>126</v>
      </c>
      <c r="G16" s="1" t="s">
        <v>39</v>
      </c>
      <c r="H16" s="1" t="s">
        <v>127</v>
      </c>
      <c r="I16" s="1" t="s">
        <v>153</v>
      </c>
      <c r="J16" s="1" t="s">
        <v>42</v>
      </c>
      <c r="K16" s="1" t="s">
        <v>154</v>
      </c>
      <c r="L16" s="3">
        <v>5.196383067E9</v>
      </c>
      <c r="M16" s="4" t="s">
        <v>44</v>
      </c>
      <c r="N16" s="4" t="s">
        <v>45</v>
      </c>
      <c r="O16" s="4" t="s">
        <v>46</v>
      </c>
      <c r="P16" s="4" t="s">
        <v>47</v>
      </c>
      <c r="Q16" s="1" t="s">
        <v>48</v>
      </c>
      <c r="R16" s="5" t="s">
        <v>49</v>
      </c>
      <c r="S16" s="6" t="s">
        <v>50</v>
      </c>
      <c r="T16" s="1"/>
      <c r="U16" s="1" t="s">
        <v>38</v>
      </c>
      <c r="V16" s="1" t="s">
        <v>39</v>
      </c>
      <c r="W16" s="1" t="s">
        <v>51</v>
      </c>
      <c r="X16" s="4" t="s">
        <v>52</v>
      </c>
      <c r="Y16" s="4">
        <v>8.0</v>
      </c>
      <c r="Z16" s="4" t="s">
        <v>53</v>
      </c>
      <c r="AA16" s="7">
        <v>410.0</v>
      </c>
      <c r="AB16" s="4" t="s">
        <v>54</v>
      </c>
      <c r="AC16" s="8">
        <v>20.4</v>
      </c>
      <c r="AD16" s="1" t="s">
        <v>55</v>
      </c>
      <c r="AE16" s="1" t="s">
        <v>56</v>
      </c>
      <c r="AF16" s="1" t="s">
        <v>67</v>
      </c>
      <c r="AG16" s="1" t="s">
        <v>67</v>
      </c>
      <c r="AH16" s="1" t="s">
        <v>67</v>
      </c>
      <c r="AI16" s="1" t="s">
        <v>56</v>
      </c>
      <c r="AJ16" s="4" t="str">
        <f>IFERROR(__xludf.DUMMYFUNCTION("IFS(F16=""Guelph"","""", F16&lt;&gt;""Guelph"",CONCATENATE(""to Guelph "",TO_TEXT(GOOGLEMAPS_DISTANCE(H16, ""Guelph, ON""))))"),"to Guelph 49.2 km")</f>
        <v>to Guelph 49.2 km</v>
      </c>
      <c r="AK16" s="4" t="s">
        <v>155</v>
      </c>
      <c r="AL16" s="1" t="s">
        <v>59</v>
      </c>
    </row>
    <row r="17">
      <c r="A17" s="3">
        <v>122.0</v>
      </c>
      <c r="B17" s="6" t="s">
        <v>156</v>
      </c>
      <c r="C17" s="1"/>
      <c r="D17" s="6" t="s">
        <v>157</v>
      </c>
      <c r="E17" s="1"/>
      <c r="F17" s="1" t="s">
        <v>158</v>
      </c>
      <c r="G17" s="1" t="s">
        <v>39</v>
      </c>
      <c r="H17" s="1" t="s">
        <v>159</v>
      </c>
      <c r="I17" s="1" t="s">
        <v>160</v>
      </c>
      <c r="J17" s="1" t="s">
        <v>42</v>
      </c>
      <c r="K17" s="1" t="s">
        <v>161</v>
      </c>
      <c r="L17" s="3">
        <v>5.198554484E9</v>
      </c>
      <c r="M17" s="4" t="s">
        <v>44</v>
      </c>
      <c r="N17" s="4" t="s">
        <v>45</v>
      </c>
      <c r="O17" s="4" t="s">
        <v>46</v>
      </c>
      <c r="P17" s="4" t="s">
        <v>47</v>
      </c>
      <c r="Q17" s="1" t="s">
        <v>48</v>
      </c>
      <c r="R17" s="5" t="s">
        <v>49</v>
      </c>
      <c r="S17" s="6" t="s">
        <v>50</v>
      </c>
      <c r="T17" s="1"/>
      <c r="U17" s="1" t="s">
        <v>38</v>
      </c>
      <c r="V17" s="1" t="s">
        <v>39</v>
      </c>
      <c r="W17" s="1" t="s">
        <v>51</v>
      </c>
      <c r="X17" s="4" t="s">
        <v>52</v>
      </c>
      <c r="Y17" s="4">
        <v>8.0</v>
      </c>
      <c r="Z17" s="4" t="s">
        <v>53</v>
      </c>
      <c r="AA17" s="7">
        <v>172.0</v>
      </c>
      <c r="AB17" s="4" t="s">
        <v>54</v>
      </c>
      <c r="AC17" s="8">
        <v>10.9</v>
      </c>
      <c r="AD17" s="1" t="s">
        <v>55</v>
      </c>
      <c r="AE17" s="1" t="s">
        <v>56</v>
      </c>
      <c r="AF17" s="1" t="s">
        <v>67</v>
      </c>
      <c r="AG17" s="1" t="s">
        <v>67</v>
      </c>
      <c r="AH17" s="1" t="s">
        <v>67</v>
      </c>
      <c r="AI17" s="1" t="s">
        <v>56</v>
      </c>
      <c r="AJ17" s="4" t="str">
        <f>IFERROR(__xludf.DUMMYFUNCTION("IFS(F17=""Guelph"","""", F17&lt;&gt;""Guelph"",CONCATENATE(""to Guelph "",TO_TEXT(GOOGLEMAPS_DISTANCE(H17, ""Guelph, ON""))))"),"to Guelph 41.3 km")</f>
        <v>to Guelph 41.3 km</v>
      </c>
      <c r="AK17" s="4" t="s">
        <v>162</v>
      </c>
      <c r="AL17" s="1" t="s">
        <v>59</v>
      </c>
    </row>
    <row r="18">
      <c r="A18" s="3">
        <v>123.0</v>
      </c>
      <c r="B18" s="6" t="s">
        <v>163</v>
      </c>
      <c r="C18" s="1"/>
      <c r="D18" s="6" t="s">
        <v>164</v>
      </c>
      <c r="E18" s="1"/>
      <c r="F18" s="1" t="s">
        <v>38</v>
      </c>
      <c r="G18" s="1" t="s">
        <v>39</v>
      </c>
      <c r="H18" s="1" t="s">
        <v>165</v>
      </c>
      <c r="I18" s="1" t="s">
        <v>166</v>
      </c>
      <c r="J18" s="1" t="s">
        <v>42</v>
      </c>
      <c r="K18" s="1" t="s">
        <v>167</v>
      </c>
      <c r="L18" s="3">
        <v>5.197637374E9</v>
      </c>
      <c r="M18" s="4" t="s">
        <v>44</v>
      </c>
      <c r="N18" s="4" t="s">
        <v>45</v>
      </c>
      <c r="O18" s="4" t="s">
        <v>46</v>
      </c>
      <c r="P18" s="4" t="s">
        <v>47</v>
      </c>
      <c r="Q18" s="1" t="s">
        <v>48</v>
      </c>
      <c r="R18" s="5" t="s">
        <v>49</v>
      </c>
      <c r="S18" s="6" t="s">
        <v>50</v>
      </c>
      <c r="T18" s="1"/>
      <c r="U18" s="1" t="s">
        <v>38</v>
      </c>
      <c r="V18" s="1" t="s">
        <v>39</v>
      </c>
      <c r="W18" s="1" t="s">
        <v>51</v>
      </c>
      <c r="X18" s="4" t="s">
        <v>52</v>
      </c>
      <c r="Y18" s="4">
        <v>6.0</v>
      </c>
      <c r="Z18" s="4" t="s">
        <v>53</v>
      </c>
      <c r="AA18" s="7">
        <v>304.0</v>
      </c>
      <c r="AB18" s="4" t="s">
        <v>74</v>
      </c>
      <c r="AC18" s="8">
        <v>14.2</v>
      </c>
      <c r="AD18" s="1" t="s">
        <v>55</v>
      </c>
      <c r="AE18" s="1" t="s">
        <v>56</v>
      </c>
      <c r="AF18" s="1" t="s">
        <v>67</v>
      </c>
      <c r="AG18" s="1" t="s">
        <v>67</v>
      </c>
      <c r="AH18" s="1" t="s">
        <v>67</v>
      </c>
      <c r="AI18" s="1" t="s">
        <v>55</v>
      </c>
      <c r="AJ18" s="4" t="str">
        <f>IFERROR(__xludf.DUMMYFUNCTION("IFS(F18=""Guelph"","""", F18&lt;&gt;""Guelph"",CONCATENATE(""to Guelph "",TO_TEXT(GOOGLEMAPS_DISTANCE(H18, ""Guelph, ON""))))"),"")</f>
        <v/>
      </c>
      <c r="AK18" s="4" t="s">
        <v>168</v>
      </c>
      <c r="AL18" s="1" t="s">
        <v>59</v>
      </c>
    </row>
    <row r="19">
      <c r="A19" s="3">
        <v>126.0</v>
      </c>
      <c r="B19" s="1" t="s">
        <v>169</v>
      </c>
      <c r="C19" s="1"/>
      <c r="D19" s="1" t="s">
        <v>170</v>
      </c>
      <c r="E19" s="1" t="s">
        <v>171</v>
      </c>
      <c r="F19" s="1" t="s">
        <v>172</v>
      </c>
      <c r="G19" s="1" t="s">
        <v>39</v>
      </c>
      <c r="H19" s="1" t="s">
        <v>173</v>
      </c>
      <c r="I19" s="1" t="s">
        <v>174</v>
      </c>
      <c r="J19" s="1" t="s">
        <v>42</v>
      </c>
      <c r="K19" s="1" t="s">
        <v>175</v>
      </c>
      <c r="L19" s="3">
        <v>5.198465999E9</v>
      </c>
      <c r="M19" s="4" t="s">
        <v>44</v>
      </c>
      <c r="N19" s="4" t="s">
        <v>45</v>
      </c>
      <c r="O19" s="4" t="s">
        <v>46</v>
      </c>
      <c r="P19" s="4" t="s">
        <v>47</v>
      </c>
      <c r="Q19" s="1" t="s">
        <v>48</v>
      </c>
      <c r="R19" s="5" t="s">
        <v>49</v>
      </c>
      <c r="S19" s="6" t="s">
        <v>50</v>
      </c>
      <c r="T19" s="1"/>
      <c r="U19" s="1" t="s">
        <v>38</v>
      </c>
      <c r="V19" s="1" t="s">
        <v>39</v>
      </c>
      <c r="W19" s="1" t="s">
        <v>51</v>
      </c>
      <c r="X19" s="4" t="s">
        <v>52</v>
      </c>
      <c r="Y19" s="4">
        <v>8.0</v>
      </c>
      <c r="Z19" s="4" t="s">
        <v>53</v>
      </c>
      <c r="AA19" s="7">
        <v>390.0</v>
      </c>
      <c r="AB19" s="4" t="s">
        <v>54</v>
      </c>
      <c r="AC19" s="8">
        <v>22.2</v>
      </c>
      <c r="AD19" s="1" t="s">
        <v>55</v>
      </c>
      <c r="AE19" s="1" t="s">
        <v>56</v>
      </c>
      <c r="AF19" s="1" t="s">
        <v>67</v>
      </c>
      <c r="AG19" s="1" t="s">
        <v>67</v>
      </c>
      <c r="AH19" s="1" t="s">
        <v>67</v>
      </c>
      <c r="AI19" s="1" t="s">
        <v>56</v>
      </c>
      <c r="AJ19" s="4" t="str">
        <f>IFERROR(__xludf.DUMMYFUNCTION("IFS(F19=""Guelph"","""", F19&lt;&gt;""Guelph"",CONCATENATE(""to Guelph "",TO_TEXT(GOOGLEMAPS_DISTANCE(H19, ""Guelph, ON""))))"),"to Guelph 22.5 km")</f>
        <v>to Guelph 22.5 km</v>
      </c>
      <c r="AK19" s="4" t="s">
        <v>176</v>
      </c>
      <c r="AL19" s="1" t="s">
        <v>59</v>
      </c>
    </row>
    <row r="20">
      <c r="A20" s="3">
        <v>128.0</v>
      </c>
      <c r="B20" s="1" t="s">
        <v>177</v>
      </c>
      <c r="C20" s="1"/>
      <c r="D20" s="1" t="s">
        <v>178</v>
      </c>
      <c r="E20" s="1" t="s">
        <v>179</v>
      </c>
      <c r="F20" s="1" t="s">
        <v>180</v>
      </c>
      <c r="G20" s="1" t="s">
        <v>39</v>
      </c>
      <c r="H20" s="1" t="s">
        <v>181</v>
      </c>
      <c r="I20" s="1" t="s">
        <v>182</v>
      </c>
      <c r="J20" s="1" t="s">
        <v>42</v>
      </c>
      <c r="K20" s="1" t="s">
        <v>183</v>
      </c>
      <c r="L20" s="3">
        <v>5.198569529E9</v>
      </c>
      <c r="M20" s="4" t="s">
        <v>44</v>
      </c>
      <c r="N20" s="4" t="s">
        <v>45</v>
      </c>
      <c r="O20" s="4" t="s">
        <v>46</v>
      </c>
      <c r="P20" s="4" t="s">
        <v>47</v>
      </c>
      <c r="Q20" s="1" t="s">
        <v>48</v>
      </c>
      <c r="R20" s="5" t="s">
        <v>49</v>
      </c>
      <c r="S20" s="6" t="s">
        <v>50</v>
      </c>
      <c r="T20" s="1"/>
      <c r="U20" s="1" t="s">
        <v>38</v>
      </c>
      <c r="V20" s="1" t="s">
        <v>39</v>
      </c>
      <c r="W20" s="1" t="s">
        <v>51</v>
      </c>
      <c r="X20" s="4" t="s">
        <v>52</v>
      </c>
      <c r="Y20" s="4">
        <v>6.0</v>
      </c>
      <c r="Z20" s="4" t="s">
        <v>53</v>
      </c>
      <c r="AA20" s="7">
        <v>135.0</v>
      </c>
      <c r="AB20" s="4" t="s">
        <v>54</v>
      </c>
      <c r="AC20" s="8">
        <v>7.5</v>
      </c>
      <c r="AD20" s="1" t="s">
        <v>55</v>
      </c>
      <c r="AE20" s="1" t="s">
        <v>56</v>
      </c>
      <c r="AF20" s="1" t="s">
        <v>67</v>
      </c>
      <c r="AG20" s="1" t="s">
        <v>67</v>
      </c>
      <c r="AH20" s="1" t="s">
        <v>67</v>
      </c>
      <c r="AI20" s="1" t="s">
        <v>56</v>
      </c>
      <c r="AJ20" s="4" t="str">
        <f>IFERROR(__xludf.DUMMYFUNCTION("IFS(F20=""Guelph"","""", F20&lt;&gt;""Guelph"",CONCATENATE(""to Guelph "",TO_TEXT(GOOGLEMAPS_DISTANCE(H20, ""Guelph, ON""))))"),"to Guelph 12.7 km")</f>
        <v>to Guelph 12.7 km</v>
      </c>
      <c r="AK20" s="4" t="s">
        <v>162</v>
      </c>
      <c r="AL20" s="1" t="s">
        <v>59</v>
      </c>
    </row>
    <row r="21">
      <c r="A21" s="3">
        <v>230.0</v>
      </c>
      <c r="B21" s="1" t="s">
        <v>184</v>
      </c>
      <c r="C21" s="1"/>
      <c r="D21" s="1" t="s">
        <v>185</v>
      </c>
      <c r="E21" s="1"/>
      <c r="F21" s="1" t="s">
        <v>93</v>
      </c>
      <c r="G21" s="1" t="s">
        <v>39</v>
      </c>
      <c r="H21" s="1" t="s">
        <v>94</v>
      </c>
      <c r="I21" s="1" t="s">
        <v>186</v>
      </c>
      <c r="J21" s="1" t="s">
        <v>42</v>
      </c>
      <c r="K21" s="1" t="s">
        <v>187</v>
      </c>
      <c r="L21" s="3">
        <v>5.198339665E9</v>
      </c>
      <c r="M21" s="4" t="s">
        <v>44</v>
      </c>
      <c r="N21" s="4" t="s">
        <v>45</v>
      </c>
      <c r="O21" s="4" t="s">
        <v>46</v>
      </c>
      <c r="P21" s="4" t="s">
        <v>47</v>
      </c>
      <c r="Q21" s="1" t="s">
        <v>48</v>
      </c>
      <c r="R21" s="5" t="s">
        <v>49</v>
      </c>
      <c r="S21" s="6" t="s">
        <v>50</v>
      </c>
      <c r="T21" s="1"/>
      <c r="U21" s="1" t="s">
        <v>38</v>
      </c>
      <c r="V21" s="1" t="s">
        <v>39</v>
      </c>
      <c r="W21" s="1" t="s">
        <v>51</v>
      </c>
      <c r="X21" s="4">
        <v>9.0</v>
      </c>
      <c r="Y21" s="4">
        <v>12.0</v>
      </c>
      <c r="Z21" s="4" t="s">
        <v>53</v>
      </c>
      <c r="AA21" s="7">
        <v>538.0</v>
      </c>
      <c r="AB21" s="4" t="s">
        <v>74</v>
      </c>
      <c r="AC21" s="8">
        <v>33.0</v>
      </c>
      <c r="AD21" s="1" t="s">
        <v>55</v>
      </c>
      <c r="AE21" s="1" t="s">
        <v>56</v>
      </c>
      <c r="AF21" s="1" t="s">
        <v>67</v>
      </c>
      <c r="AG21" s="1" t="s">
        <v>67</v>
      </c>
      <c r="AH21" s="1" t="s">
        <v>67</v>
      </c>
      <c r="AI21" s="1" t="s">
        <v>56</v>
      </c>
      <c r="AJ21" s="4" t="str">
        <f>IFERROR(__xludf.DUMMYFUNCTION("IFS(F21=""Guelph"","""", F21&lt;&gt;""Guelph"",CONCATENATE(""to Guelph "",TO_TEXT(GOOGLEMAPS_DISTANCE(H21, ""Guelph, ON""))))"),"to Guelph 29.0 km")</f>
        <v>to Guelph 29.0 km</v>
      </c>
      <c r="AK21" s="4" t="s">
        <v>188</v>
      </c>
      <c r="AL21" s="1" t="s">
        <v>59</v>
      </c>
    </row>
    <row r="22">
      <c r="A22" s="3">
        <v>129.0</v>
      </c>
      <c r="B22" s="1" t="s">
        <v>189</v>
      </c>
      <c r="C22" s="1"/>
      <c r="D22" s="1" t="s">
        <v>190</v>
      </c>
      <c r="E22" s="1" t="s">
        <v>191</v>
      </c>
      <c r="F22" s="1" t="s">
        <v>93</v>
      </c>
      <c r="G22" s="1" t="s">
        <v>39</v>
      </c>
      <c r="H22" s="1" t="s">
        <v>94</v>
      </c>
      <c r="I22" s="1" t="s">
        <v>192</v>
      </c>
      <c r="J22" s="1" t="s">
        <v>42</v>
      </c>
      <c r="K22" s="1" t="s">
        <v>193</v>
      </c>
      <c r="L22" s="3">
        <v>5.198339685E9</v>
      </c>
      <c r="M22" s="4" t="s">
        <v>44</v>
      </c>
      <c r="N22" s="4" t="s">
        <v>45</v>
      </c>
      <c r="O22" s="4" t="s">
        <v>46</v>
      </c>
      <c r="P22" s="4" t="s">
        <v>47</v>
      </c>
      <c r="Q22" s="1" t="s">
        <v>48</v>
      </c>
      <c r="R22" s="5" t="s">
        <v>49</v>
      </c>
      <c r="S22" s="6" t="s">
        <v>50</v>
      </c>
      <c r="T22" s="1"/>
      <c r="U22" s="1" t="s">
        <v>38</v>
      </c>
      <c r="V22" s="1" t="s">
        <v>39</v>
      </c>
      <c r="W22" s="1" t="s">
        <v>51</v>
      </c>
      <c r="X22" s="4" t="s">
        <v>52</v>
      </c>
      <c r="Y22" s="4">
        <v>8.0</v>
      </c>
      <c r="Z22" s="4" t="s">
        <v>53</v>
      </c>
      <c r="AA22" s="7">
        <v>410.0</v>
      </c>
      <c r="AB22" s="4" t="s">
        <v>54</v>
      </c>
      <c r="AC22" s="8">
        <v>24.8</v>
      </c>
      <c r="AD22" s="1" t="s">
        <v>55</v>
      </c>
      <c r="AE22" s="1" t="s">
        <v>56</v>
      </c>
      <c r="AF22" s="1" t="s">
        <v>67</v>
      </c>
      <c r="AG22" s="1" t="s">
        <v>67</v>
      </c>
      <c r="AH22" s="1" t="s">
        <v>67</v>
      </c>
      <c r="AI22" s="1" t="s">
        <v>56</v>
      </c>
      <c r="AJ22" s="4" t="str">
        <f>IFERROR(__xludf.DUMMYFUNCTION("IFS(F22=""Guelph"","""", F22&lt;&gt;""Guelph"",CONCATENATE(""to Guelph "",TO_TEXT(GOOGLEMAPS_DISTANCE(H22, ""Guelph, ON""))))"),"to Guelph 29.0 km")</f>
        <v>to Guelph 29.0 km</v>
      </c>
      <c r="AK22" s="4" t="s">
        <v>194</v>
      </c>
      <c r="AL22" s="1" t="s">
        <v>59</v>
      </c>
    </row>
    <row r="23">
      <c r="A23" s="3">
        <v>134.0</v>
      </c>
      <c r="B23" s="6" t="s">
        <v>195</v>
      </c>
      <c r="C23" s="1"/>
      <c r="D23" s="6" t="s">
        <v>196</v>
      </c>
      <c r="E23" s="1"/>
      <c r="F23" s="1" t="s">
        <v>38</v>
      </c>
      <c r="G23" s="1" t="s">
        <v>39</v>
      </c>
      <c r="H23" s="1" t="s">
        <v>197</v>
      </c>
      <c r="I23" s="1" t="s">
        <v>198</v>
      </c>
      <c r="J23" s="1" t="s">
        <v>42</v>
      </c>
      <c r="K23" s="1" t="s">
        <v>199</v>
      </c>
      <c r="L23" s="3">
        <v>5.19836008E9</v>
      </c>
      <c r="M23" s="4" t="s">
        <v>44</v>
      </c>
      <c r="N23" s="4" t="s">
        <v>45</v>
      </c>
      <c r="O23" s="4" t="s">
        <v>46</v>
      </c>
      <c r="P23" s="4" t="s">
        <v>47</v>
      </c>
      <c r="Q23" s="1" t="s">
        <v>48</v>
      </c>
      <c r="R23" s="5" t="s">
        <v>49</v>
      </c>
      <c r="S23" s="6" t="s">
        <v>50</v>
      </c>
      <c r="T23" s="1"/>
      <c r="U23" s="1" t="s">
        <v>38</v>
      </c>
      <c r="V23" s="1" t="s">
        <v>39</v>
      </c>
      <c r="W23" s="1" t="s">
        <v>51</v>
      </c>
      <c r="X23" s="4" t="s">
        <v>52</v>
      </c>
      <c r="Y23" s="4">
        <v>6.0</v>
      </c>
      <c r="Z23" s="4" t="s">
        <v>53</v>
      </c>
      <c r="AA23" s="7">
        <v>238.0</v>
      </c>
      <c r="AB23" s="4" t="s">
        <v>74</v>
      </c>
      <c r="AC23" s="8">
        <v>12.2</v>
      </c>
      <c r="AD23" s="1" t="s">
        <v>55</v>
      </c>
      <c r="AE23" s="1" t="s">
        <v>56</v>
      </c>
      <c r="AF23" s="1" t="s">
        <v>67</v>
      </c>
      <c r="AG23" s="1" t="s">
        <v>67</v>
      </c>
      <c r="AH23" s="1" t="s">
        <v>67</v>
      </c>
      <c r="AI23" s="1" t="s">
        <v>55</v>
      </c>
      <c r="AJ23" s="4" t="str">
        <f>IFERROR(__xludf.DUMMYFUNCTION("IFS(F23=""Guelph"","""", F23&lt;&gt;""Guelph"",CONCATENATE(""to Guelph "",TO_TEXT(GOOGLEMAPS_DISTANCE(H23, ""Guelph, ON""))))"),"")</f>
        <v/>
      </c>
      <c r="AK23" s="4" t="s">
        <v>200</v>
      </c>
      <c r="AL23" s="1" t="s">
        <v>59</v>
      </c>
    </row>
    <row r="24">
      <c r="A24" s="3">
        <v>133.0</v>
      </c>
      <c r="B24" s="6" t="s">
        <v>201</v>
      </c>
      <c r="C24" s="1"/>
      <c r="D24" s="1" t="s">
        <v>202</v>
      </c>
      <c r="E24" s="1"/>
      <c r="F24" s="1" t="s">
        <v>38</v>
      </c>
      <c r="G24" s="1" t="s">
        <v>39</v>
      </c>
      <c r="H24" s="1" t="s">
        <v>203</v>
      </c>
      <c r="I24" s="1" t="s">
        <v>204</v>
      </c>
      <c r="J24" s="1" t="s">
        <v>42</v>
      </c>
      <c r="K24" s="1" t="s">
        <v>205</v>
      </c>
      <c r="L24" s="3">
        <v>5.1982443E9</v>
      </c>
      <c r="M24" s="4" t="s">
        <v>44</v>
      </c>
      <c r="N24" s="4" t="s">
        <v>45</v>
      </c>
      <c r="O24" s="4" t="s">
        <v>46</v>
      </c>
      <c r="P24" s="4" t="s">
        <v>47</v>
      </c>
      <c r="Q24" s="1" t="s">
        <v>48</v>
      </c>
      <c r="R24" s="5" t="s">
        <v>49</v>
      </c>
      <c r="S24" s="6" t="s">
        <v>50</v>
      </c>
      <c r="T24" s="1"/>
      <c r="U24" s="1" t="s">
        <v>38</v>
      </c>
      <c r="V24" s="1" t="s">
        <v>39</v>
      </c>
      <c r="W24" s="1" t="s">
        <v>51</v>
      </c>
      <c r="X24" s="4" t="s">
        <v>52</v>
      </c>
      <c r="Y24" s="4">
        <v>8.0</v>
      </c>
      <c r="Z24" s="4" t="s">
        <v>53</v>
      </c>
      <c r="AA24" s="7">
        <v>325.0</v>
      </c>
      <c r="AB24" s="4" t="s">
        <v>74</v>
      </c>
      <c r="AC24" s="8">
        <v>15.8</v>
      </c>
      <c r="AD24" s="1" t="s">
        <v>55</v>
      </c>
      <c r="AE24" s="1" t="s">
        <v>56</v>
      </c>
      <c r="AF24" s="1" t="s">
        <v>67</v>
      </c>
      <c r="AG24" s="1" t="s">
        <v>67</v>
      </c>
      <c r="AH24" s="1" t="s">
        <v>67</v>
      </c>
      <c r="AI24" s="1" t="s">
        <v>55</v>
      </c>
      <c r="AJ24" s="4" t="str">
        <f>IFERROR(__xludf.DUMMYFUNCTION("IFS(F24=""Guelph"","""", F24&lt;&gt;""Guelph"",CONCATENATE(""to Guelph "",TO_TEXT(GOOGLEMAPS_DISTANCE(H24, ""Guelph, ON""))))"),"")</f>
        <v/>
      </c>
      <c r="AK24" s="4" t="s">
        <v>206</v>
      </c>
      <c r="AL24" s="1" t="s">
        <v>59</v>
      </c>
    </row>
    <row r="25">
      <c r="A25" s="3">
        <v>190.0</v>
      </c>
      <c r="B25" s="1" t="s">
        <v>207</v>
      </c>
      <c r="C25" s="1"/>
      <c r="D25" s="6" t="s">
        <v>208</v>
      </c>
      <c r="E25" s="1"/>
      <c r="F25" s="1" t="s">
        <v>106</v>
      </c>
      <c r="G25" s="1" t="s">
        <v>39</v>
      </c>
      <c r="H25" s="1" t="s">
        <v>209</v>
      </c>
      <c r="I25" s="1" t="s">
        <v>210</v>
      </c>
      <c r="J25" s="1" t="s">
        <v>42</v>
      </c>
      <c r="K25" s="1" t="s">
        <v>211</v>
      </c>
      <c r="L25" s="3">
        <v>5.19925058E9</v>
      </c>
      <c r="M25" s="4" t="s">
        <v>44</v>
      </c>
      <c r="N25" s="4" t="s">
        <v>45</v>
      </c>
      <c r="O25" s="4" t="s">
        <v>46</v>
      </c>
      <c r="P25" s="4" t="s">
        <v>47</v>
      </c>
      <c r="Q25" s="1" t="s">
        <v>48</v>
      </c>
      <c r="R25" s="5" t="s">
        <v>49</v>
      </c>
      <c r="S25" s="6" t="s">
        <v>50</v>
      </c>
      <c r="T25" s="1"/>
      <c r="U25" s="1" t="s">
        <v>38</v>
      </c>
      <c r="V25" s="1" t="s">
        <v>39</v>
      </c>
      <c r="W25" s="1" t="s">
        <v>51</v>
      </c>
      <c r="X25" s="4" t="s">
        <v>52</v>
      </c>
      <c r="Y25" s="4">
        <v>8.0</v>
      </c>
      <c r="Z25" s="4" t="s">
        <v>53</v>
      </c>
      <c r="AA25" s="7">
        <v>414.0</v>
      </c>
      <c r="AB25" s="4" t="s">
        <v>54</v>
      </c>
      <c r="AC25" s="8">
        <v>22.8</v>
      </c>
      <c r="AD25" s="1" t="s">
        <v>55</v>
      </c>
      <c r="AE25" s="1" t="s">
        <v>56</v>
      </c>
      <c r="AF25" s="1" t="s">
        <v>67</v>
      </c>
      <c r="AG25" s="1" t="s">
        <v>67</v>
      </c>
      <c r="AH25" s="1" t="s">
        <v>67</v>
      </c>
      <c r="AI25" s="1" t="s">
        <v>56</v>
      </c>
      <c r="AJ25" s="4" t="str">
        <f>IFERROR(__xludf.DUMMYFUNCTION("IFS(F25=""Guelph"","""", F25&lt;&gt;""Guelph"",CONCATENATE(""to Guelph "",TO_TEXT(GOOGLEMAPS_DISTANCE(H25, ""Guelph, ON""))))"),"to Guelph 72.7 km")</f>
        <v>to Guelph 72.7 km</v>
      </c>
      <c r="AK25" s="4" t="s">
        <v>212</v>
      </c>
      <c r="AL25" s="1" t="s">
        <v>59</v>
      </c>
    </row>
    <row r="26">
      <c r="A26" s="3">
        <v>139.0</v>
      </c>
      <c r="B26" s="6" t="s">
        <v>213</v>
      </c>
      <c r="C26" s="1"/>
      <c r="D26" s="1" t="s">
        <v>214</v>
      </c>
      <c r="E26" s="1"/>
      <c r="F26" s="1" t="s">
        <v>215</v>
      </c>
      <c r="G26" s="1" t="s">
        <v>39</v>
      </c>
      <c r="H26" s="1" t="s">
        <v>216</v>
      </c>
      <c r="I26" s="1" t="s">
        <v>217</v>
      </c>
      <c r="J26" s="1" t="s">
        <v>42</v>
      </c>
      <c r="K26" s="1" t="s">
        <v>218</v>
      </c>
      <c r="L26" s="3">
        <v>5.199282172E9</v>
      </c>
      <c r="M26" s="4" t="s">
        <v>44</v>
      </c>
      <c r="N26" s="4" t="s">
        <v>45</v>
      </c>
      <c r="O26" s="4" t="s">
        <v>46</v>
      </c>
      <c r="P26" s="4" t="s">
        <v>47</v>
      </c>
      <c r="Q26" s="1" t="s">
        <v>48</v>
      </c>
      <c r="R26" s="5" t="s">
        <v>49</v>
      </c>
      <c r="S26" s="6" t="s">
        <v>50</v>
      </c>
      <c r="T26" s="1"/>
      <c r="U26" s="1" t="s">
        <v>38</v>
      </c>
      <c r="V26" s="1" t="s">
        <v>39</v>
      </c>
      <c r="W26" s="1" t="s">
        <v>51</v>
      </c>
      <c r="X26" s="4" t="s">
        <v>52</v>
      </c>
      <c r="Y26" s="4">
        <v>8.0</v>
      </c>
      <c r="Z26" s="4" t="s">
        <v>53</v>
      </c>
      <c r="AA26" s="7">
        <v>338.0</v>
      </c>
      <c r="AB26" s="4" t="s">
        <v>54</v>
      </c>
      <c r="AC26" s="8">
        <v>21.1</v>
      </c>
      <c r="AD26" s="1" t="s">
        <v>55</v>
      </c>
      <c r="AE26" s="1" t="s">
        <v>56</v>
      </c>
      <c r="AF26" s="1" t="s">
        <v>67</v>
      </c>
      <c r="AG26" s="1" t="s">
        <v>67</v>
      </c>
      <c r="AH26" s="1" t="s">
        <v>67</v>
      </c>
      <c r="AI26" s="1" t="s">
        <v>56</v>
      </c>
      <c r="AJ26" s="4" t="str">
        <f>IFERROR(__xludf.DUMMYFUNCTION("IFS(F26=""Guelph"","""", F26&lt;&gt;""Guelph"",CONCATENATE(""to Guelph "",TO_TEXT(GOOGLEMAPS_DISTANCE(""Grand Valley,Ontario"", ""Guelph, ON""))))"),"to Guelph 50.4 km")</f>
        <v>to Guelph 50.4 km</v>
      </c>
      <c r="AK26" s="4" t="s">
        <v>97</v>
      </c>
      <c r="AL26" s="1" t="s">
        <v>59</v>
      </c>
    </row>
    <row r="27">
      <c r="A27" s="3">
        <v>231.0</v>
      </c>
      <c r="B27" s="1" t="s">
        <v>219</v>
      </c>
      <c r="C27" s="1"/>
      <c r="D27" s="1" t="s">
        <v>220</v>
      </c>
      <c r="E27" s="1"/>
      <c r="F27" s="1" t="s">
        <v>38</v>
      </c>
      <c r="G27" s="1" t="s">
        <v>39</v>
      </c>
      <c r="H27" s="1" t="s">
        <v>221</v>
      </c>
      <c r="I27" s="1" t="s">
        <v>222</v>
      </c>
      <c r="J27" s="1" t="s">
        <v>42</v>
      </c>
      <c r="K27" s="1" t="s">
        <v>223</v>
      </c>
      <c r="L27" s="3">
        <v>5.1982498E9</v>
      </c>
      <c r="M27" s="4" t="s">
        <v>44</v>
      </c>
      <c r="N27" s="4" t="s">
        <v>45</v>
      </c>
      <c r="O27" s="4" t="s">
        <v>46</v>
      </c>
      <c r="P27" s="4" t="s">
        <v>47</v>
      </c>
      <c r="Q27" s="1" t="s">
        <v>48</v>
      </c>
      <c r="R27" s="5" t="s">
        <v>49</v>
      </c>
      <c r="S27" s="6" t="s">
        <v>50</v>
      </c>
      <c r="T27" s="1"/>
      <c r="U27" s="1" t="s">
        <v>38</v>
      </c>
      <c r="V27" s="1" t="s">
        <v>39</v>
      </c>
      <c r="W27" s="1" t="s">
        <v>51</v>
      </c>
      <c r="X27" s="4">
        <v>9.0</v>
      </c>
      <c r="Y27" s="4">
        <v>12.0</v>
      </c>
      <c r="Z27" s="4" t="s">
        <v>53</v>
      </c>
      <c r="AA27" s="7">
        <v>1603.0</v>
      </c>
      <c r="AB27" s="4" t="s">
        <v>54</v>
      </c>
      <c r="AC27" s="8">
        <v>85.5001</v>
      </c>
      <c r="AD27" s="1" t="s">
        <v>55</v>
      </c>
      <c r="AE27" s="1" t="s">
        <v>56</v>
      </c>
      <c r="AF27" s="1" t="s">
        <v>67</v>
      </c>
      <c r="AG27" s="1" t="s">
        <v>67</v>
      </c>
      <c r="AH27" s="1" t="s">
        <v>67</v>
      </c>
      <c r="AI27" s="1" t="s">
        <v>55</v>
      </c>
      <c r="AJ27" s="4" t="str">
        <f>IFERROR(__xludf.DUMMYFUNCTION("IFS(F27=""Guelph"","""", F27&lt;&gt;""Guelph"",CONCATENATE(""to Guelph "",TO_TEXT(GOOGLEMAPS_DISTANCE(H27, ""Guelph, ON""))))"),"")</f>
        <v/>
      </c>
      <c r="AK27" s="4" t="s">
        <v>224</v>
      </c>
      <c r="AL27" s="1" t="s">
        <v>59</v>
      </c>
    </row>
    <row r="28">
      <c r="A28" s="3">
        <v>195.0</v>
      </c>
      <c r="B28" s="1" t="s">
        <v>225</v>
      </c>
      <c r="C28" s="1"/>
      <c r="D28" s="6" t="s">
        <v>226</v>
      </c>
      <c r="E28" s="1"/>
      <c r="F28" s="1" t="s">
        <v>38</v>
      </c>
      <c r="G28" s="1" t="s">
        <v>39</v>
      </c>
      <c r="H28" s="1" t="s">
        <v>227</v>
      </c>
      <c r="I28" s="1" t="s">
        <v>228</v>
      </c>
      <c r="J28" s="1" t="s">
        <v>42</v>
      </c>
      <c r="K28" s="1" t="s">
        <v>229</v>
      </c>
      <c r="L28" s="3">
        <v>5.198229271E9</v>
      </c>
      <c r="M28" s="4" t="s">
        <v>44</v>
      </c>
      <c r="N28" s="4" t="s">
        <v>45</v>
      </c>
      <c r="O28" s="4" t="s">
        <v>46</v>
      </c>
      <c r="P28" s="4" t="s">
        <v>47</v>
      </c>
      <c r="Q28" s="1" t="s">
        <v>48</v>
      </c>
      <c r="R28" s="5" t="s">
        <v>49</v>
      </c>
      <c r="S28" s="6" t="s">
        <v>50</v>
      </c>
      <c r="T28" s="1"/>
      <c r="U28" s="1" t="s">
        <v>38</v>
      </c>
      <c r="V28" s="1" t="s">
        <v>39</v>
      </c>
      <c r="W28" s="1" t="s">
        <v>51</v>
      </c>
      <c r="X28" s="4" t="s">
        <v>52</v>
      </c>
      <c r="Y28" s="4">
        <v>8.0</v>
      </c>
      <c r="Z28" s="4" t="s">
        <v>53</v>
      </c>
      <c r="AA28" s="7">
        <v>416.0</v>
      </c>
      <c r="AB28" s="4" t="s">
        <v>74</v>
      </c>
      <c r="AC28" s="8">
        <v>24.1</v>
      </c>
      <c r="AD28" s="1" t="s">
        <v>55</v>
      </c>
      <c r="AE28" s="1" t="s">
        <v>56</v>
      </c>
      <c r="AF28" s="1" t="s">
        <v>67</v>
      </c>
      <c r="AG28" s="1" t="s">
        <v>67</v>
      </c>
      <c r="AH28" s="1" t="s">
        <v>67</v>
      </c>
      <c r="AI28" s="1" t="s">
        <v>55</v>
      </c>
      <c r="AJ28" s="4" t="str">
        <f>IFERROR(__xludf.DUMMYFUNCTION("IFS(F28=""Guelph"","""", F28&lt;&gt;""Guelph"",CONCATENATE(""to Guelph "",TO_TEXT(GOOGLEMAPS_DISTANCE(H28, ""Guelph, ON""))))"),"")</f>
        <v/>
      </c>
      <c r="AK28" s="4" t="s">
        <v>230</v>
      </c>
      <c r="AL28" s="1" t="s">
        <v>59</v>
      </c>
    </row>
    <row r="29">
      <c r="A29" s="3">
        <v>194.0</v>
      </c>
      <c r="B29" s="1" t="s">
        <v>231</v>
      </c>
      <c r="C29" s="1"/>
      <c r="D29" s="6" t="s">
        <v>232</v>
      </c>
      <c r="E29" s="1"/>
      <c r="F29" s="1" t="s">
        <v>180</v>
      </c>
      <c r="G29" s="1" t="s">
        <v>39</v>
      </c>
      <c r="H29" s="1" t="s">
        <v>181</v>
      </c>
      <c r="I29" s="1" t="s">
        <v>233</v>
      </c>
      <c r="J29" s="1" t="s">
        <v>42</v>
      </c>
      <c r="K29" s="1" t="s">
        <v>234</v>
      </c>
      <c r="L29" s="3">
        <v>5.198560309E9</v>
      </c>
      <c r="M29" s="4" t="s">
        <v>44</v>
      </c>
      <c r="N29" s="4" t="s">
        <v>45</v>
      </c>
      <c r="O29" s="4" t="s">
        <v>46</v>
      </c>
      <c r="P29" s="4" t="s">
        <v>47</v>
      </c>
      <c r="Q29" s="1" t="s">
        <v>48</v>
      </c>
      <c r="R29" s="5" t="s">
        <v>49</v>
      </c>
      <c r="S29" s="6" t="s">
        <v>50</v>
      </c>
      <c r="T29" s="1"/>
      <c r="U29" s="1" t="s">
        <v>38</v>
      </c>
      <c r="V29" s="1" t="s">
        <v>39</v>
      </c>
      <c r="W29" s="1" t="s">
        <v>51</v>
      </c>
      <c r="X29" s="4" t="s">
        <v>52</v>
      </c>
      <c r="Y29" s="4">
        <v>5.0</v>
      </c>
      <c r="Z29" s="4" t="s">
        <v>53</v>
      </c>
      <c r="AA29" s="7">
        <v>265.0</v>
      </c>
      <c r="AB29" s="4" t="s">
        <v>54</v>
      </c>
      <c r="AC29" s="8">
        <v>14.4</v>
      </c>
      <c r="AD29" s="1" t="s">
        <v>55</v>
      </c>
      <c r="AE29" s="1" t="s">
        <v>56</v>
      </c>
      <c r="AF29" s="1" t="s">
        <v>67</v>
      </c>
      <c r="AG29" s="1" t="s">
        <v>67</v>
      </c>
      <c r="AH29" s="1" t="s">
        <v>67</v>
      </c>
      <c r="AI29" s="1" t="s">
        <v>56</v>
      </c>
      <c r="AJ29" s="4" t="str">
        <f>IFERROR(__xludf.DUMMYFUNCTION("IFS(F29=""Guelph"","""", F29&lt;&gt;""Guelph"",CONCATENATE(""to Guelph "",TO_TEXT(GOOGLEMAPS_DISTANCE(H29, ""Guelph, ON""))))"),"to Guelph 12.7 km")</f>
        <v>to Guelph 12.7 km</v>
      </c>
      <c r="AK29" s="4" t="s">
        <v>235</v>
      </c>
      <c r="AL29" s="1" t="s">
        <v>59</v>
      </c>
    </row>
    <row r="30">
      <c r="A30" s="3">
        <v>141.0</v>
      </c>
      <c r="B30" s="6" t="s">
        <v>236</v>
      </c>
      <c r="C30" s="1"/>
      <c r="D30" s="1" t="s">
        <v>237</v>
      </c>
      <c r="E30" s="1"/>
      <c r="F30" s="1" t="s">
        <v>106</v>
      </c>
      <c r="G30" s="1" t="s">
        <v>39</v>
      </c>
      <c r="H30" s="1" t="s">
        <v>238</v>
      </c>
      <c r="I30" s="1" t="s">
        <v>239</v>
      </c>
      <c r="J30" s="1" t="s">
        <v>42</v>
      </c>
      <c r="K30" s="1" t="s">
        <v>240</v>
      </c>
      <c r="L30" s="3">
        <v>5.199253745E9</v>
      </c>
      <c r="M30" s="4" t="s">
        <v>44</v>
      </c>
      <c r="N30" s="4" t="s">
        <v>45</v>
      </c>
      <c r="O30" s="4" t="s">
        <v>46</v>
      </c>
      <c r="P30" s="4" t="s">
        <v>47</v>
      </c>
      <c r="Q30" s="1" t="s">
        <v>48</v>
      </c>
      <c r="R30" s="5" t="s">
        <v>49</v>
      </c>
      <c r="S30" s="6" t="s">
        <v>50</v>
      </c>
      <c r="T30" s="1"/>
      <c r="U30" s="1" t="s">
        <v>38</v>
      </c>
      <c r="V30" s="1" t="s">
        <v>39</v>
      </c>
      <c r="W30" s="1" t="s">
        <v>51</v>
      </c>
      <c r="X30" s="4" t="s">
        <v>52</v>
      </c>
      <c r="Y30" s="4">
        <v>8.0</v>
      </c>
      <c r="Z30" s="4" t="s">
        <v>53</v>
      </c>
      <c r="AA30" s="7">
        <v>462.0</v>
      </c>
      <c r="AB30" s="4" t="s">
        <v>54</v>
      </c>
      <c r="AC30" s="8">
        <v>25.9</v>
      </c>
      <c r="AD30" s="1" t="s">
        <v>55</v>
      </c>
      <c r="AE30" s="1" t="s">
        <v>56</v>
      </c>
      <c r="AF30" s="1" t="s">
        <v>67</v>
      </c>
      <c r="AG30" s="1" t="s">
        <v>67</v>
      </c>
      <c r="AH30" s="1" t="s">
        <v>67</v>
      </c>
      <c r="AI30" s="1" t="s">
        <v>56</v>
      </c>
      <c r="AJ30" s="4" t="str">
        <f>IFERROR(__xludf.DUMMYFUNCTION("IFS(F30=""Guelph"","""", F30&lt;&gt;""Guelph"",CONCATENATE(""to Guelph "",TO_TEXT(GOOGLEMAPS_DISTANCE(H30, ""Guelph, ON""))))"),"to Guelph 72.4 km")</f>
        <v>to Guelph 72.4 km</v>
      </c>
      <c r="AK30" s="4" t="s">
        <v>241</v>
      </c>
      <c r="AL30" s="1" t="s">
        <v>59</v>
      </c>
    </row>
    <row r="31">
      <c r="A31" s="3">
        <v>184.0</v>
      </c>
      <c r="B31" s="1" t="s">
        <v>242</v>
      </c>
      <c r="C31" s="1"/>
      <c r="D31" s="1" t="s">
        <v>243</v>
      </c>
      <c r="E31" s="1"/>
      <c r="F31" s="1" t="s">
        <v>146</v>
      </c>
      <c r="G31" s="1" t="s">
        <v>39</v>
      </c>
      <c r="H31" s="1" t="s">
        <v>244</v>
      </c>
      <c r="I31" s="1" t="s">
        <v>245</v>
      </c>
      <c r="J31" s="1" t="s">
        <v>42</v>
      </c>
      <c r="K31" s="1" t="s">
        <v>246</v>
      </c>
      <c r="L31" s="3">
        <v>5.199413292E9</v>
      </c>
      <c r="M31" s="4" t="s">
        <v>44</v>
      </c>
      <c r="N31" s="4" t="s">
        <v>45</v>
      </c>
      <c r="O31" s="4" t="s">
        <v>46</v>
      </c>
      <c r="P31" s="4" t="s">
        <v>47</v>
      </c>
      <c r="Q31" s="1" t="s">
        <v>48</v>
      </c>
      <c r="R31" s="5" t="s">
        <v>49</v>
      </c>
      <c r="S31" s="6" t="s">
        <v>50</v>
      </c>
      <c r="T31" s="1"/>
      <c r="U31" s="1" t="s">
        <v>38</v>
      </c>
      <c r="V31" s="1" t="s">
        <v>39</v>
      </c>
      <c r="W31" s="1" t="s">
        <v>51</v>
      </c>
      <c r="X31" s="4" t="s">
        <v>52</v>
      </c>
      <c r="Y31" s="4">
        <v>8.0</v>
      </c>
      <c r="Z31" s="4" t="s">
        <v>53</v>
      </c>
      <c r="AA31" s="7">
        <v>525.0</v>
      </c>
      <c r="AB31" s="4" t="s">
        <v>54</v>
      </c>
      <c r="AC31" s="8">
        <v>29.6</v>
      </c>
      <c r="AD31" s="1" t="s">
        <v>55</v>
      </c>
      <c r="AE31" s="1" t="s">
        <v>56</v>
      </c>
      <c r="AF31" s="1" t="s">
        <v>67</v>
      </c>
      <c r="AG31" s="1" t="s">
        <v>67</v>
      </c>
      <c r="AH31" s="1" t="s">
        <v>67</v>
      </c>
      <c r="AI31" s="1" t="s">
        <v>56</v>
      </c>
      <c r="AJ31" s="4" t="str">
        <f>IFERROR(__xludf.DUMMYFUNCTION("IFS(F31=""Guelph"","""", F31&lt;&gt;""Guelph"",CONCATENATE(""to Guelph "",TO_TEXT(GOOGLEMAPS_DISTANCE(H31, ""Guelph, ON""))))"),"to Guelph 53.3 km")</f>
        <v>to Guelph 53.3 km</v>
      </c>
      <c r="AK31" s="4" t="s">
        <v>247</v>
      </c>
      <c r="AL31" s="1" t="s">
        <v>59</v>
      </c>
    </row>
    <row r="32">
      <c r="A32" s="3">
        <v>135.0</v>
      </c>
      <c r="B32" s="6" t="s">
        <v>248</v>
      </c>
      <c r="C32" s="1"/>
      <c r="D32" s="6" t="s">
        <v>249</v>
      </c>
      <c r="E32" s="1"/>
      <c r="F32" s="1" t="s">
        <v>133</v>
      </c>
      <c r="G32" s="1" t="s">
        <v>39</v>
      </c>
      <c r="H32" s="1" t="s">
        <v>250</v>
      </c>
      <c r="I32" s="1" t="s">
        <v>251</v>
      </c>
      <c r="J32" s="1" t="s">
        <v>42</v>
      </c>
      <c r="K32" s="1" t="s">
        <v>252</v>
      </c>
      <c r="L32" s="3">
        <v>5.1984317E9</v>
      </c>
      <c r="M32" s="4" t="s">
        <v>44</v>
      </c>
      <c r="N32" s="4" t="s">
        <v>45</v>
      </c>
      <c r="O32" s="4" t="s">
        <v>46</v>
      </c>
      <c r="P32" s="4" t="s">
        <v>47</v>
      </c>
      <c r="Q32" s="1" t="s">
        <v>48</v>
      </c>
      <c r="R32" s="5" t="s">
        <v>49</v>
      </c>
      <c r="S32" s="6" t="s">
        <v>50</v>
      </c>
      <c r="T32" s="1"/>
      <c r="U32" s="1" t="s">
        <v>38</v>
      </c>
      <c r="V32" s="1" t="s">
        <v>39</v>
      </c>
      <c r="W32" s="1" t="s">
        <v>51</v>
      </c>
      <c r="X32" s="4" t="s">
        <v>52</v>
      </c>
      <c r="Y32" s="4">
        <v>3.0</v>
      </c>
      <c r="Z32" s="4" t="s">
        <v>53</v>
      </c>
      <c r="AA32" s="7">
        <v>237.0</v>
      </c>
      <c r="AB32" s="4" t="s">
        <v>74</v>
      </c>
      <c r="AC32" s="8">
        <v>14.2</v>
      </c>
      <c r="AD32" s="1" t="s">
        <v>55</v>
      </c>
      <c r="AE32" s="1" t="s">
        <v>56</v>
      </c>
      <c r="AF32" s="1" t="s">
        <v>67</v>
      </c>
      <c r="AG32" s="1" t="s">
        <v>67</v>
      </c>
      <c r="AH32" s="1" t="s">
        <v>67</v>
      </c>
      <c r="AI32" s="1" t="s">
        <v>56</v>
      </c>
      <c r="AJ32" s="4" t="str">
        <f>IFERROR(__xludf.DUMMYFUNCTION("IFS(F32=""Guelph"","""", F32&lt;&gt;""Guelph"",CONCATENATE(""to Guelph "",TO_TEXT(GOOGLEMAPS_DISTANCE(H32, ""Guelph, ON""))))"),"to Guelph 21.9 km")</f>
        <v>to Guelph 21.9 km</v>
      </c>
      <c r="AK32" s="4" t="s">
        <v>253</v>
      </c>
      <c r="AL32" s="1" t="s">
        <v>59</v>
      </c>
    </row>
    <row r="33">
      <c r="A33" s="3">
        <v>107.0</v>
      </c>
      <c r="B33" s="1" t="s">
        <v>254</v>
      </c>
      <c r="C33" s="1"/>
      <c r="D33" s="6" t="s">
        <v>255</v>
      </c>
      <c r="E33" s="1"/>
      <c r="F33" s="1" t="s">
        <v>133</v>
      </c>
      <c r="G33" s="1" t="s">
        <v>39</v>
      </c>
      <c r="H33" s="1" t="s">
        <v>256</v>
      </c>
      <c r="I33" s="1" t="s">
        <v>257</v>
      </c>
      <c r="J33" s="1" t="s">
        <v>42</v>
      </c>
      <c r="K33" s="1" t="s">
        <v>258</v>
      </c>
      <c r="L33" s="3">
        <v>5.197870151E9</v>
      </c>
      <c r="M33" s="4" t="s">
        <v>44</v>
      </c>
      <c r="N33" s="4" t="s">
        <v>45</v>
      </c>
      <c r="O33" s="4" t="s">
        <v>46</v>
      </c>
      <c r="P33" s="4" t="s">
        <v>47</v>
      </c>
      <c r="Q33" s="1" t="s">
        <v>48</v>
      </c>
      <c r="R33" s="5" t="s">
        <v>49</v>
      </c>
      <c r="S33" s="6" t="s">
        <v>50</v>
      </c>
      <c r="T33" s="1"/>
      <c r="U33" s="1" t="s">
        <v>38</v>
      </c>
      <c r="V33" s="1" t="s">
        <v>39</v>
      </c>
      <c r="W33" s="1" t="s">
        <v>51</v>
      </c>
      <c r="X33" s="4" t="s">
        <v>52</v>
      </c>
      <c r="Y33" s="4">
        <v>8.0</v>
      </c>
      <c r="Z33" s="4" t="s">
        <v>53</v>
      </c>
      <c r="AA33" s="7">
        <v>547.0</v>
      </c>
      <c r="AB33" s="4" t="s">
        <v>54</v>
      </c>
      <c r="AC33" s="8">
        <v>31.5</v>
      </c>
      <c r="AD33" s="1" t="s">
        <v>55</v>
      </c>
      <c r="AE33" s="1" t="s">
        <v>56</v>
      </c>
      <c r="AF33" s="1" t="s">
        <v>67</v>
      </c>
      <c r="AG33" s="1" t="s">
        <v>67</v>
      </c>
      <c r="AH33" s="1" t="s">
        <v>67</v>
      </c>
      <c r="AI33" s="1" t="s">
        <v>56</v>
      </c>
      <c r="AJ33" s="4" t="str">
        <f>IFERROR(__xludf.DUMMYFUNCTION("IFS(F33=""Guelph"","""", F33&lt;&gt;""Guelph"",CONCATENATE(""to Guelph "",TO_TEXT(GOOGLEMAPS_DISTANCE(H33, ""Guelph, ON""))))"),"to Guelph 21.6 km")</f>
        <v>to Guelph 21.6 km</v>
      </c>
      <c r="AK33" s="4" t="s">
        <v>212</v>
      </c>
      <c r="AL33" s="1" t="s">
        <v>59</v>
      </c>
    </row>
    <row r="34">
      <c r="A34" s="3">
        <v>136.0</v>
      </c>
      <c r="B34" s="1" t="s">
        <v>259</v>
      </c>
      <c r="C34" s="1"/>
      <c r="D34" s="6" t="s">
        <v>260</v>
      </c>
      <c r="E34" s="1"/>
      <c r="F34" s="1" t="s">
        <v>38</v>
      </c>
      <c r="G34" s="1" t="s">
        <v>39</v>
      </c>
      <c r="H34" s="1" t="s">
        <v>261</v>
      </c>
      <c r="I34" s="1" t="s">
        <v>262</v>
      </c>
      <c r="J34" s="1" t="s">
        <v>42</v>
      </c>
      <c r="K34" s="1" t="s">
        <v>263</v>
      </c>
      <c r="L34" s="3">
        <v>5.198379582E9</v>
      </c>
      <c r="M34" s="4" t="s">
        <v>44</v>
      </c>
      <c r="N34" s="4" t="s">
        <v>45</v>
      </c>
      <c r="O34" s="4" t="s">
        <v>46</v>
      </c>
      <c r="P34" s="4" t="s">
        <v>47</v>
      </c>
      <c r="Q34" s="1" t="s">
        <v>48</v>
      </c>
      <c r="R34" s="5" t="s">
        <v>49</v>
      </c>
      <c r="S34" s="6" t="s">
        <v>50</v>
      </c>
      <c r="T34" s="1"/>
      <c r="U34" s="1" t="s">
        <v>38</v>
      </c>
      <c r="V34" s="1" t="s">
        <v>39</v>
      </c>
      <c r="W34" s="1" t="s">
        <v>51</v>
      </c>
      <c r="X34" s="4" t="s">
        <v>52</v>
      </c>
      <c r="Y34" s="4">
        <v>8.0</v>
      </c>
      <c r="Z34" s="4" t="s">
        <v>53</v>
      </c>
      <c r="AA34" s="7">
        <v>351.0</v>
      </c>
      <c r="AB34" s="4" t="s">
        <v>54</v>
      </c>
      <c r="AC34" s="8">
        <v>20.7</v>
      </c>
      <c r="AD34" s="1" t="s">
        <v>55</v>
      </c>
      <c r="AE34" s="1" t="s">
        <v>56</v>
      </c>
      <c r="AF34" s="1" t="s">
        <v>67</v>
      </c>
      <c r="AG34" s="1" t="s">
        <v>67</v>
      </c>
      <c r="AH34" s="1" t="s">
        <v>67</v>
      </c>
      <c r="AI34" s="1" t="s">
        <v>55</v>
      </c>
      <c r="AJ34" s="4" t="str">
        <f>IFERROR(__xludf.DUMMYFUNCTION("IFS(F34=""Guelph"","""", F34&lt;&gt;""Guelph"",CONCATENATE(""to Guelph "",TO_TEXT(GOOGLEMAPS_DISTANCE(H34, ""Guelph, ON""))))"),"")</f>
        <v/>
      </c>
      <c r="AK34" s="4" t="s">
        <v>264</v>
      </c>
      <c r="AL34" s="1" t="s">
        <v>59</v>
      </c>
    </row>
    <row r="35">
      <c r="A35" s="3">
        <v>137.0</v>
      </c>
      <c r="B35" s="1" t="s">
        <v>265</v>
      </c>
      <c r="C35" s="1"/>
      <c r="D35" s="1" t="s">
        <v>266</v>
      </c>
      <c r="E35" s="1"/>
      <c r="F35" s="1" t="s">
        <v>133</v>
      </c>
      <c r="G35" s="1" t="s">
        <v>39</v>
      </c>
      <c r="H35" s="1" t="s">
        <v>267</v>
      </c>
      <c r="I35" s="1" t="s">
        <v>268</v>
      </c>
      <c r="J35" s="1" t="s">
        <v>42</v>
      </c>
      <c r="K35" s="1" t="s">
        <v>269</v>
      </c>
      <c r="L35" s="3">
        <v>5.198432665E9</v>
      </c>
      <c r="M35" s="4" t="s">
        <v>44</v>
      </c>
      <c r="N35" s="4" t="s">
        <v>45</v>
      </c>
      <c r="O35" s="4" t="s">
        <v>46</v>
      </c>
      <c r="P35" s="4" t="s">
        <v>47</v>
      </c>
      <c r="Q35" s="1" t="s">
        <v>48</v>
      </c>
      <c r="R35" s="5" t="s">
        <v>49</v>
      </c>
      <c r="S35" s="6" t="s">
        <v>50</v>
      </c>
      <c r="T35" s="1"/>
      <c r="U35" s="1" t="s">
        <v>38</v>
      </c>
      <c r="V35" s="1" t="s">
        <v>39</v>
      </c>
      <c r="W35" s="1" t="s">
        <v>51</v>
      </c>
      <c r="X35" s="4" t="s">
        <v>52</v>
      </c>
      <c r="Y35" s="4">
        <v>8.0</v>
      </c>
      <c r="Z35" s="4" t="s">
        <v>53</v>
      </c>
      <c r="AA35" s="7">
        <v>296.0</v>
      </c>
      <c r="AB35" s="4" t="s">
        <v>54</v>
      </c>
      <c r="AC35" s="8">
        <v>16.8</v>
      </c>
      <c r="AD35" s="1" t="s">
        <v>55</v>
      </c>
      <c r="AE35" s="1" t="s">
        <v>56</v>
      </c>
      <c r="AF35" s="1" t="s">
        <v>67</v>
      </c>
      <c r="AG35" s="1" t="s">
        <v>67</v>
      </c>
      <c r="AH35" s="1" t="s">
        <v>67</v>
      </c>
      <c r="AI35" s="1" t="s">
        <v>56</v>
      </c>
      <c r="AJ35" s="4" t="str">
        <f>IFERROR(__xludf.DUMMYFUNCTION("IFS(F35=""Guelph"","""", F35&lt;&gt;""Guelph"",CONCATENATE(""to Guelph "",TO_TEXT(GOOGLEMAPS_DISTANCE(H35, ""Guelph, ON""))))"),"to Guelph 23.5 km")</f>
        <v>to Guelph 23.5 km</v>
      </c>
      <c r="AK35" s="4" t="s">
        <v>97</v>
      </c>
      <c r="AL35" s="1" t="s">
        <v>59</v>
      </c>
    </row>
    <row r="36">
      <c r="A36" s="3">
        <v>239.0</v>
      </c>
      <c r="B36" s="6" t="s">
        <v>270</v>
      </c>
      <c r="C36" s="1"/>
      <c r="D36" s="1" t="s">
        <v>271</v>
      </c>
      <c r="E36" s="1"/>
      <c r="F36" s="1" t="s">
        <v>38</v>
      </c>
      <c r="G36" s="1" t="s">
        <v>39</v>
      </c>
      <c r="H36" s="1" t="s">
        <v>272</v>
      </c>
      <c r="I36" s="1" t="s">
        <v>273</v>
      </c>
      <c r="J36" s="1" t="s">
        <v>42</v>
      </c>
      <c r="K36" s="1" t="s">
        <v>274</v>
      </c>
      <c r="L36" s="3">
        <v>5.19822709E9</v>
      </c>
      <c r="M36" s="4" t="s">
        <v>44</v>
      </c>
      <c r="N36" s="4" t="s">
        <v>45</v>
      </c>
      <c r="O36" s="4" t="s">
        <v>46</v>
      </c>
      <c r="P36" s="4" t="s">
        <v>47</v>
      </c>
      <c r="Q36" s="1" t="s">
        <v>48</v>
      </c>
      <c r="R36" s="5" t="s">
        <v>49</v>
      </c>
      <c r="S36" s="6" t="s">
        <v>50</v>
      </c>
      <c r="T36" s="1"/>
      <c r="U36" s="1" t="s">
        <v>38</v>
      </c>
      <c r="V36" s="1" t="s">
        <v>39</v>
      </c>
      <c r="W36" s="1" t="s">
        <v>51</v>
      </c>
      <c r="X36" s="4">
        <v>9.0</v>
      </c>
      <c r="Y36" s="4">
        <v>12.0</v>
      </c>
      <c r="Z36" s="4" t="s">
        <v>53</v>
      </c>
      <c r="AA36" s="7">
        <v>2064.0</v>
      </c>
      <c r="AB36" s="4" t="s">
        <v>74</v>
      </c>
      <c r="AC36" s="8">
        <v>116.0</v>
      </c>
      <c r="AD36" s="1" t="s">
        <v>55</v>
      </c>
      <c r="AE36" s="1" t="s">
        <v>56</v>
      </c>
      <c r="AF36" s="1" t="s">
        <v>67</v>
      </c>
      <c r="AG36" s="1" t="s">
        <v>67</v>
      </c>
      <c r="AH36" s="1" t="s">
        <v>67</v>
      </c>
      <c r="AI36" s="1" t="s">
        <v>55</v>
      </c>
      <c r="AJ36" s="4" t="str">
        <f>IFERROR(__xludf.DUMMYFUNCTION("IFS(F36=""Guelph"","""", F36&lt;&gt;""Guelph"",CONCATENATE(""to Guelph "",TO_TEXT(GOOGLEMAPS_DISTANCE(H36, ""Guelph, ON""))))"),"")</f>
        <v/>
      </c>
      <c r="AK36" s="4" t="s">
        <v>275</v>
      </c>
      <c r="AL36" s="1" t="s">
        <v>59</v>
      </c>
    </row>
    <row r="37">
      <c r="A37" s="3">
        <v>170.0</v>
      </c>
      <c r="B37" s="1" t="s">
        <v>276</v>
      </c>
      <c r="C37" s="1"/>
      <c r="D37" s="1" t="s">
        <v>277</v>
      </c>
      <c r="E37" s="1"/>
      <c r="F37" s="1" t="s">
        <v>38</v>
      </c>
      <c r="G37" s="1" t="s">
        <v>39</v>
      </c>
      <c r="H37" s="1" t="s">
        <v>278</v>
      </c>
      <c r="I37" s="1" t="s">
        <v>279</v>
      </c>
      <c r="J37" s="1" t="s">
        <v>42</v>
      </c>
      <c r="K37" s="1" t="s">
        <v>280</v>
      </c>
      <c r="L37" s="3">
        <v>5.19824476E9</v>
      </c>
      <c r="M37" s="4" t="s">
        <v>44</v>
      </c>
      <c r="N37" s="4" t="s">
        <v>45</v>
      </c>
      <c r="O37" s="4" t="s">
        <v>46</v>
      </c>
      <c r="P37" s="4" t="s">
        <v>47</v>
      </c>
      <c r="Q37" s="1" t="s">
        <v>48</v>
      </c>
      <c r="R37" s="5" t="s">
        <v>49</v>
      </c>
      <c r="S37" s="6" t="s">
        <v>50</v>
      </c>
      <c r="T37" s="1"/>
      <c r="U37" s="1" t="s">
        <v>38</v>
      </c>
      <c r="V37" s="1" t="s">
        <v>39</v>
      </c>
      <c r="W37" s="1" t="s">
        <v>51</v>
      </c>
      <c r="X37" s="4" t="s">
        <v>52</v>
      </c>
      <c r="Y37" s="4">
        <v>8.0</v>
      </c>
      <c r="Z37" s="4" t="s">
        <v>53</v>
      </c>
      <c r="AA37" s="7">
        <v>313.0</v>
      </c>
      <c r="AB37" s="4" t="s">
        <v>54</v>
      </c>
      <c r="AC37" s="8">
        <v>18.8</v>
      </c>
      <c r="AD37" s="1" t="s">
        <v>55</v>
      </c>
      <c r="AE37" s="1" t="s">
        <v>56</v>
      </c>
      <c r="AF37" s="1" t="s">
        <v>67</v>
      </c>
      <c r="AG37" s="1" t="s">
        <v>67</v>
      </c>
      <c r="AH37" s="1" t="s">
        <v>67</v>
      </c>
      <c r="AI37" s="1" t="s">
        <v>55</v>
      </c>
      <c r="AJ37" s="4" t="str">
        <f>IFERROR(__xludf.DUMMYFUNCTION("IFS(F37=""Guelph"","""", F37&lt;&gt;""Guelph"",CONCATENATE(""to Guelph "",TO_TEXT(GOOGLEMAPS_DISTANCE(H37, ""Guelph, ON""))))"),"")</f>
        <v/>
      </c>
      <c r="AK37" s="4" t="s">
        <v>281</v>
      </c>
      <c r="AL37" s="1" t="s">
        <v>59</v>
      </c>
    </row>
    <row r="38">
      <c r="A38" s="3">
        <v>138.0</v>
      </c>
      <c r="B38" s="6" t="s">
        <v>282</v>
      </c>
      <c r="C38" s="1"/>
      <c r="D38" s="1" t="s">
        <v>283</v>
      </c>
      <c r="E38" s="1"/>
      <c r="F38" s="1" t="s">
        <v>38</v>
      </c>
      <c r="G38" s="1" t="s">
        <v>39</v>
      </c>
      <c r="H38" s="1" t="s">
        <v>284</v>
      </c>
      <c r="I38" s="1" t="s">
        <v>285</v>
      </c>
      <c r="J38" s="1" t="s">
        <v>42</v>
      </c>
      <c r="K38" s="1" t="s">
        <v>286</v>
      </c>
      <c r="L38" s="3">
        <v>5.198240028E9</v>
      </c>
      <c r="M38" s="4" t="s">
        <v>44</v>
      </c>
      <c r="N38" s="4" t="s">
        <v>45</v>
      </c>
      <c r="O38" s="4" t="s">
        <v>46</v>
      </c>
      <c r="P38" s="4" t="s">
        <v>47</v>
      </c>
      <c r="Q38" s="1" t="s">
        <v>48</v>
      </c>
      <c r="R38" s="5" t="s">
        <v>49</v>
      </c>
      <c r="S38" s="6" t="s">
        <v>50</v>
      </c>
      <c r="T38" s="1"/>
      <c r="U38" s="1" t="s">
        <v>38</v>
      </c>
      <c r="V38" s="1" t="s">
        <v>39</v>
      </c>
      <c r="W38" s="1" t="s">
        <v>51</v>
      </c>
      <c r="X38" s="4" t="s">
        <v>52</v>
      </c>
      <c r="Y38" s="4">
        <v>8.0</v>
      </c>
      <c r="Z38" s="4" t="s">
        <v>53</v>
      </c>
      <c r="AA38" s="7">
        <v>457.0</v>
      </c>
      <c r="AB38" s="4" t="s">
        <v>74</v>
      </c>
      <c r="AC38" s="8">
        <v>25.8</v>
      </c>
      <c r="AD38" s="1" t="s">
        <v>55</v>
      </c>
      <c r="AE38" s="1" t="s">
        <v>56</v>
      </c>
      <c r="AF38" s="1" t="s">
        <v>67</v>
      </c>
      <c r="AG38" s="1" t="s">
        <v>67</v>
      </c>
      <c r="AH38" s="1" t="s">
        <v>67</v>
      </c>
      <c r="AI38" s="1" t="s">
        <v>55</v>
      </c>
      <c r="AJ38" s="4" t="str">
        <f>IFERROR(__xludf.DUMMYFUNCTION("IFS(F38=""Guelph"","""", F38&lt;&gt;""Guelph"",CONCATENATE(""to Guelph "",TO_TEXT(GOOGLEMAPS_DISTANCE(H38, ""Guelph, ON""))))"),"")</f>
        <v/>
      </c>
      <c r="AK38" s="4" t="s">
        <v>287</v>
      </c>
      <c r="AL38" s="1" t="s">
        <v>59</v>
      </c>
    </row>
    <row r="39">
      <c r="A39" s="3">
        <v>140.0</v>
      </c>
      <c r="B39" s="6" t="s">
        <v>288</v>
      </c>
      <c r="C39" s="1"/>
      <c r="D39" s="1" t="s">
        <v>289</v>
      </c>
      <c r="E39" s="1"/>
      <c r="F39" s="1" t="s">
        <v>38</v>
      </c>
      <c r="G39" s="1" t="s">
        <v>39</v>
      </c>
      <c r="H39" s="1" t="s">
        <v>290</v>
      </c>
      <c r="I39" s="1" t="s">
        <v>291</v>
      </c>
      <c r="J39" s="1" t="s">
        <v>42</v>
      </c>
      <c r="K39" s="1" t="s">
        <v>292</v>
      </c>
      <c r="L39" s="3">
        <v>5.19824456E9</v>
      </c>
      <c r="M39" s="4" t="s">
        <v>44</v>
      </c>
      <c r="N39" s="4" t="s">
        <v>45</v>
      </c>
      <c r="O39" s="4" t="s">
        <v>46</v>
      </c>
      <c r="P39" s="4" t="s">
        <v>47</v>
      </c>
      <c r="Q39" s="1" t="s">
        <v>48</v>
      </c>
      <c r="R39" s="5" t="s">
        <v>49</v>
      </c>
      <c r="S39" s="6" t="s">
        <v>50</v>
      </c>
      <c r="T39" s="1"/>
      <c r="U39" s="1" t="s">
        <v>38</v>
      </c>
      <c r="V39" s="1" t="s">
        <v>39</v>
      </c>
      <c r="W39" s="1" t="s">
        <v>51</v>
      </c>
      <c r="X39" s="4" t="s">
        <v>52</v>
      </c>
      <c r="Y39" s="4">
        <v>6.0</v>
      </c>
      <c r="Z39" s="4" t="s">
        <v>53</v>
      </c>
      <c r="AA39" s="7">
        <v>189.0</v>
      </c>
      <c r="AB39" s="4" t="s">
        <v>54</v>
      </c>
      <c r="AC39" s="8">
        <v>11.9</v>
      </c>
      <c r="AD39" s="1" t="s">
        <v>55</v>
      </c>
      <c r="AE39" s="1" t="s">
        <v>56</v>
      </c>
      <c r="AF39" s="1" t="s">
        <v>67</v>
      </c>
      <c r="AG39" s="1" t="s">
        <v>67</v>
      </c>
      <c r="AH39" s="1" t="s">
        <v>67</v>
      </c>
      <c r="AI39" s="1" t="s">
        <v>55</v>
      </c>
      <c r="AJ39" s="4" t="str">
        <f>IFERROR(__xludf.DUMMYFUNCTION("IFS(F39=""Guelph"","""", F39&lt;&gt;""Guelph"",CONCATENATE(""to Guelph "",TO_TEXT(GOOGLEMAPS_DISTANCE(H39, ""Guelph, ON""))))"),"")</f>
        <v/>
      </c>
      <c r="AK39" s="4" t="s">
        <v>293</v>
      </c>
      <c r="AL39" s="1" t="s">
        <v>59</v>
      </c>
    </row>
    <row r="40">
      <c r="A40" s="3">
        <v>188.0</v>
      </c>
      <c r="B40" s="1" t="s">
        <v>294</v>
      </c>
      <c r="C40" s="1"/>
      <c r="D40" s="1" t="s">
        <v>295</v>
      </c>
      <c r="E40" s="1"/>
      <c r="F40" s="1" t="s">
        <v>38</v>
      </c>
      <c r="G40" s="1" t="s">
        <v>39</v>
      </c>
      <c r="H40" s="1" t="s">
        <v>296</v>
      </c>
      <c r="I40" s="1" t="s">
        <v>297</v>
      </c>
      <c r="J40" s="1" t="s">
        <v>42</v>
      </c>
      <c r="K40" s="1" t="s">
        <v>298</v>
      </c>
      <c r="L40" s="3">
        <v>5.198364545E9</v>
      </c>
      <c r="M40" s="4" t="s">
        <v>44</v>
      </c>
      <c r="N40" s="4" t="s">
        <v>45</v>
      </c>
      <c r="O40" s="4" t="s">
        <v>46</v>
      </c>
      <c r="P40" s="4" t="s">
        <v>47</v>
      </c>
      <c r="Q40" s="1" t="s">
        <v>48</v>
      </c>
      <c r="R40" s="5" t="s">
        <v>49</v>
      </c>
      <c r="S40" s="6" t="s">
        <v>50</v>
      </c>
      <c r="T40" s="1"/>
      <c r="U40" s="1" t="s">
        <v>38</v>
      </c>
      <c r="V40" s="1" t="s">
        <v>39</v>
      </c>
      <c r="W40" s="1" t="s">
        <v>51</v>
      </c>
      <c r="X40" s="4" t="s">
        <v>52</v>
      </c>
      <c r="Y40" s="4">
        <v>8.0</v>
      </c>
      <c r="Z40" s="4" t="s">
        <v>53</v>
      </c>
      <c r="AA40" s="7">
        <v>535.0</v>
      </c>
      <c r="AB40" s="4" t="s">
        <v>54</v>
      </c>
      <c r="AC40" s="8">
        <v>33.0</v>
      </c>
      <c r="AD40" s="1" t="s">
        <v>55</v>
      </c>
      <c r="AE40" s="1" t="s">
        <v>56</v>
      </c>
      <c r="AF40" s="1" t="s">
        <v>67</v>
      </c>
      <c r="AG40" s="1" t="s">
        <v>67</v>
      </c>
      <c r="AH40" s="1" t="s">
        <v>67</v>
      </c>
      <c r="AI40" s="1" t="s">
        <v>55</v>
      </c>
      <c r="AJ40" s="4" t="str">
        <f>IFERROR(__xludf.DUMMYFUNCTION("IFS(F40=""Guelph"","""", F40&lt;&gt;""Guelph"",CONCATENATE(""to Guelph "",TO_TEXT(GOOGLEMAPS_DISTANCE(H40, ""Guelph, ON""))))"),"")</f>
        <v/>
      </c>
      <c r="AK40" s="4" t="s">
        <v>299</v>
      </c>
      <c r="AL40" s="1" t="s">
        <v>59</v>
      </c>
    </row>
    <row r="41">
      <c r="A41" s="3">
        <v>142.0</v>
      </c>
      <c r="B41" s="1" t="s">
        <v>300</v>
      </c>
      <c r="C41" s="1"/>
      <c r="D41" s="1" t="s">
        <v>301</v>
      </c>
      <c r="E41" s="1" t="s">
        <v>302</v>
      </c>
      <c r="F41" s="1" t="s">
        <v>303</v>
      </c>
      <c r="G41" s="1" t="s">
        <v>39</v>
      </c>
      <c r="H41" s="1" t="s">
        <v>304</v>
      </c>
      <c r="I41" s="1" t="s">
        <v>305</v>
      </c>
      <c r="J41" s="1" t="s">
        <v>42</v>
      </c>
      <c r="K41" s="1" t="s">
        <v>306</v>
      </c>
      <c r="L41" s="3">
        <v>5.19848332E9</v>
      </c>
      <c r="M41" s="4" t="s">
        <v>44</v>
      </c>
      <c r="N41" s="4" t="s">
        <v>45</v>
      </c>
      <c r="O41" s="4" t="s">
        <v>46</v>
      </c>
      <c r="P41" s="4" t="s">
        <v>47</v>
      </c>
      <c r="Q41" s="1" t="s">
        <v>48</v>
      </c>
      <c r="R41" s="5" t="s">
        <v>49</v>
      </c>
      <c r="S41" s="6" t="s">
        <v>50</v>
      </c>
      <c r="T41" s="1"/>
      <c r="U41" s="1" t="s">
        <v>38</v>
      </c>
      <c r="V41" s="1" t="s">
        <v>39</v>
      </c>
      <c r="W41" s="1" t="s">
        <v>51</v>
      </c>
      <c r="X41" s="4" t="s">
        <v>52</v>
      </c>
      <c r="Y41" s="4">
        <v>6.0</v>
      </c>
      <c r="Z41" s="4" t="s">
        <v>53</v>
      </c>
      <c r="AA41" s="7">
        <v>77.0</v>
      </c>
      <c r="AB41" s="4" t="s">
        <v>54</v>
      </c>
      <c r="AC41" s="8">
        <v>4.7</v>
      </c>
      <c r="AD41" s="1" t="s">
        <v>55</v>
      </c>
      <c r="AE41" s="1" t="s">
        <v>56</v>
      </c>
      <c r="AF41" s="1" t="s">
        <v>67</v>
      </c>
      <c r="AG41" s="1" t="s">
        <v>67</v>
      </c>
      <c r="AH41" s="1" t="s">
        <v>67</v>
      </c>
      <c r="AI41" s="1" t="s">
        <v>56</v>
      </c>
      <c r="AJ41" s="4" t="str">
        <f>IFERROR(__xludf.DUMMYFUNCTION("IFS(F41=""Guelph"","""", F41&lt;&gt;""Guelph"",CONCATENATE(""to Guelph "",TO_TEXT(GOOGLEMAPS_DISTANCE(H41, ""Guelph, ON""))))"),"to Guelph 53.7 km")</f>
        <v>to Guelph 53.7 km</v>
      </c>
      <c r="AK41" s="4" t="s">
        <v>307</v>
      </c>
      <c r="AL41" s="1" t="s">
        <v>59</v>
      </c>
    </row>
    <row r="42">
      <c r="A42" s="3">
        <v>143.0</v>
      </c>
      <c r="B42" s="1" t="s">
        <v>308</v>
      </c>
      <c r="C42" s="1"/>
      <c r="D42" s="1" t="s">
        <v>309</v>
      </c>
      <c r="E42" s="1"/>
      <c r="F42" s="1" t="s">
        <v>38</v>
      </c>
      <c r="G42" s="1" t="s">
        <v>39</v>
      </c>
      <c r="H42" s="1" t="s">
        <v>310</v>
      </c>
      <c r="I42" s="1" t="s">
        <v>311</v>
      </c>
      <c r="J42" s="1" t="s">
        <v>42</v>
      </c>
      <c r="K42" s="1" t="s">
        <v>312</v>
      </c>
      <c r="L42" s="3">
        <v>5.198221911E9</v>
      </c>
      <c r="M42" s="4" t="s">
        <v>44</v>
      </c>
      <c r="N42" s="4" t="s">
        <v>45</v>
      </c>
      <c r="O42" s="4" t="s">
        <v>46</v>
      </c>
      <c r="P42" s="4" t="s">
        <v>47</v>
      </c>
      <c r="Q42" s="1" t="s">
        <v>48</v>
      </c>
      <c r="R42" s="5" t="s">
        <v>49</v>
      </c>
      <c r="S42" s="6" t="s">
        <v>50</v>
      </c>
      <c r="T42" s="1"/>
      <c r="U42" s="1" t="s">
        <v>38</v>
      </c>
      <c r="V42" s="1" t="s">
        <v>39</v>
      </c>
      <c r="W42" s="1" t="s">
        <v>51</v>
      </c>
      <c r="X42" s="4" t="s">
        <v>52</v>
      </c>
      <c r="Y42" s="4">
        <v>8.0</v>
      </c>
      <c r="Z42" s="4" t="s">
        <v>53</v>
      </c>
      <c r="AA42" s="7">
        <v>377.0</v>
      </c>
      <c r="AB42" s="4" t="s">
        <v>74</v>
      </c>
      <c r="AC42" s="8">
        <v>22.2</v>
      </c>
      <c r="AD42" s="1" t="s">
        <v>55</v>
      </c>
      <c r="AE42" s="1" t="s">
        <v>56</v>
      </c>
      <c r="AF42" s="1" t="s">
        <v>67</v>
      </c>
      <c r="AG42" s="1" t="s">
        <v>67</v>
      </c>
      <c r="AH42" s="1" t="s">
        <v>67</v>
      </c>
      <c r="AI42" s="1" t="s">
        <v>55</v>
      </c>
      <c r="AJ42" s="4" t="str">
        <f>IFERROR(__xludf.DUMMYFUNCTION("IFS(F42=""Guelph"","""", F42&lt;&gt;""Guelph"",CONCATENATE(""to Guelph "",TO_TEXT(GOOGLEMAPS_DISTANCE(H42, ""Guelph, ON""))))"),"")</f>
        <v/>
      </c>
      <c r="AK42" s="4" t="s">
        <v>313</v>
      </c>
      <c r="AL42" s="1" t="s">
        <v>59</v>
      </c>
    </row>
    <row r="43">
      <c r="A43" s="3">
        <v>124.0</v>
      </c>
      <c r="B43" s="6" t="s">
        <v>314</v>
      </c>
      <c r="C43" s="1"/>
      <c r="D43" s="1" t="s">
        <v>315</v>
      </c>
      <c r="E43" s="1"/>
      <c r="F43" s="1" t="s">
        <v>38</v>
      </c>
      <c r="G43" s="1" t="s">
        <v>39</v>
      </c>
      <c r="H43" s="1" t="s">
        <v>316</v>
      </c>
      <c r="I43" s="1" t="s">
        <v>317</v>
      </c>
      <c r="J43" s="1" t="s">
        <v>42</v>
      </c>
      <c r="K43" s="1" t="s">
        <v>318</v>
      </c>
      <c r="L43" s="3">
        <v>5.198271601E9</v>
      </c>
      <c r="M43" s="4" t="s">
        <v>44</v>
      </c>
      <c r="N43" s="4" t="s">
        <v>45</v>
      </c>
      <c r="O43" s="4" t="s">
        <v>46</v>
      </c>
      <c r="P43" s="4" t="s">
        <v>47</v>
      </c>
      <c r="Q43" s="1" t="s">
        <v>48</v>
      </c>
      <c r="R43" s="5" t="s">
        <v>49</v>
      </c>
      <c r="S43" s="6" t="s">
        <v>50</v>
      </c>
      <c r="T43" s="1"/>
      <c r="U43" s="1" t="s">
        <v>38</v>
      </c>
      <c r="V43" s="1" t="s">
        <v>39</v>
      </c>
      <c r="W43" s="1" t="s">
        <v>51</v>
      </c>
      <c r="X43" s="4" t="s">
        <v>52</v>
      </c>
      <c r="Y43" s="4">
        <v>8.0</v>
      </c>
      <c r="Z43" s="4" t="s">
        <v>53</v>
      </c>
      <c r="AA43" s="7">
        <v>482.0</v>
      </c>
      <c r="AB43" s="4" t="s">
        <v>54</v>
      </c>
      <c r="AC43" s="8">
        <v>26.2</v>
      </c>
      <c r="AD43" s="1" t="s">
        <v>55</v>
      </c>
      <c r="AE43" s="1" t="s">
        <v>56</v>
      </c>
      <c r="AF43" s="1" t="s">
        <v>67</v>
      </c>
      <c r="AG43" s="1" t="s">
        <v>67</v>
      </c>
      <c r="AH43" s="1" t="s">
        <v>67</v>
      </c>
      <c r="AI43" s="1" t="s">
        <v>55</v>
      </c>
      <c r="AJ43" s="4" t="str">
        <f>IFERROR(__xludf.DUMMYFUNCTION("IFS(F43=""Guelph"","""", F43&lt;&gt;""Guelph"",CONCATENATE(""to Guelph "",TO_TEXT(GOOGLEMAPS_DISTANCE(H43, ""Guelph, ON""))))"),"")</f>
        <v/>
      </c>
      <c r="AK43" s="4" t="s">
        <v>319</v>
      </c>
      <c r="AL43" s="1" t="s">
        <v>59</v>
      </c>
    </row>
    <row r="44">
      <c r="A44" s="3">
        <v>144.0</v>
      </c>
      <c r="B44" s="1" t="s">
        <v>320</v>
      </c>
      <c r="C44" s="1"/>
      <c r="D44" s="1" t="s">
        <v>321</v>
      </c>
      <c r="E44" s="1"/>
      <c r="F44" s="1" t="s">
        <v>322</v>
      </c>
      <c r="G44" s="1" t="s">
        <v>39</v>
      </c>
      <c r="H44" s="1" t="s">
        <v>323</v>
      </c>
      <c r="I44" s="1" t="s">
        <v>324</v>
      </c>
      <c r="J44" s="1" t="s">
        <v>42</v>
      </c>
      <c r="K44" s="1" t="s">
        <v>325</v>
      </c>
      <c r="L44" s="3">
        <v>5.199403666E9</v>
      </c>
      <c r="M44" s="4" t="s">
        <v>44</v>
      </c>
      <c r="N44" s="4" t="s">
        <v>45</v>
      </c>
      <c r="O44" s="4" t="s">
        <v>46</v>
      </c>
      <c r="P44" s="4" t="s">
        <v>47</v>
      </c>
      <c r="Q44" s="1" t="s">
        <v>48</v>
      </c>
      <c r="R44" s="5" t="s">
        <v>49</v>
      </c>
      <c r="S44" s="6" t="s">
        <v>50</v>
      </c>
      <c r="T44" s="1"/>
      <c r="U44" s="1" t="s">
        <v>38</v>
      </c>
      <c r="V44" s="1" t="s">
        <v>39</v>
      </c>
      <c r="W44" s="1" t="s">
        <v>51</v>
      </c>
      <c r="X44" s="4" t="s">
        <v>52</v>
      </c>
      <c r="Y44" s="4">
        <v>8.0</v>
      </c>
      <c r="Z44" s="4" t="s">
        <v>53</v>
      </c>
      <c r="AA44" s="7">
        <v>210.0</v>
      </c>
      <c r="AB44" s="4" t="s">
        <v>54</v>
      </c>
      <c r="AC44" s="8">
        <v>13.7</v>
      </c>
      <c r="AD44" s="1" t="s">
        <v>55</v>
      </c>
      <c r="AE44" s="1" t="s">
        <v>56</v>
      </c>
      <c r="AF44" s="1" t="s">
        <v>67</v>
      </c>
      <c r="AG44" s="1" t="s">
        <v>67</v>
      </c>
      <c r="AH44" s="1" t="s">
        <v>67</v>
      </c>
      <c r="AI44" s="1" t="s">
        <v>56</v>
      </c>
      <c r="AJ44" s="4" t="str">
        <f>IFERROR(__xludf.DUMMYFUNCTION("IFS(F44=""Guelph"","""", F44&lt;&gt;""Guelph"",CONCATENATE(""to Guelph "",TO_TEXT(GOOGLEMAPS_DISTANCE(H44, ""Guelph, ON""))))"),"to Guelph 58.1 km")</f>
        <v>to Guelph 58.1 km</v>
      </c>
      <c r="AK44" s="4" t="s">
        <v>326</v>
      </c>
      <c r="AL44" s="1" t="s">
        <v>59</v>
      </c>
    </row>
    <row r="45">
      <c r="A45" s="3">
        <v>150.0</v>
      </c>
      <c r="B45" s="6" t="s">
        <v>327</v>
      </c>
      <c r="C45" s="1"/>
      <c r="D45" s="1" t="s">
        <v>328</v>
      </c>
      <c r="E45" s="1" t="s">
        <v>329</v>
      </c>
      <c r="F45" s="1" t="s">
        <v>330</v>
      </c>
      <c r="G45" s="1" t="s">
        <v>39</v>
      </c>
      <c r="H45" s="1" t="s">
        <v>331</v>
      </c>
      <c r="I45" s="1" t="s">
        <v>332</v>
      </c>
      <c r="J45" s="1" t="s">
        <v>42</v>
      </c>
      <c r="K45" s="1" t="s">
        <v>333</v>
      </c>
      <c r="L45" s="3">
        <v>5.196383095E9</v>
      </c>
      <c r="M45" s="4" t="s">
        <v>44</v>
      </c>
      <c r="N45" s="4" t="s">
        <v>45</v>
      </c>
      <c r="O45" s="4" t="s">
        <v>46</v>
      </c>
      <c r="P45" s="4" t="s">
        <v>47</v>
      </c>
      <c r="Q45" s="1" t="s">
        <v>48</v>
      </c>
      <c r="R45" s="5" t="s">
        <v>49</v>
      </c>
      <c r="S45" s="6" t="s">
        <v>50</v>
      </c>
      <c r="T45" s="1"/>
      <c r="U45" s="1" t="s">
        <v>38</v>
      </c>
      <c r="V45" s="1" t="s">
        <v>39</v>
      </c>
      <c r="W45" s="1" t="s">
        <v>51</v>
      </c>
      <c r="X45" s="4" t="s">
        <v>52</v>
      </c>
      <c r="Y45" s="4">
        <v>6.0</v>
      </c>
      <c r="Z45" s="4" t="s">
        <v>53</v>
      </c>
      <c r="AA45" s="7">
        <v>178.0</v>
      </c>
      <c r="AB45" s="4" t="s">
        <v>54</v>
      </c>
      <c r="AC45" s="8">
        <v>11.9</v>
      </c>
      <c r="AD45" s="1" t="s">
        <v>55</v>
      </c>
      <c r="AE45" s="1" t="s">
        <v>56</v>
      </c>
      <c r="AF45" s="1" t="s">
        <v>67</v>
      </c>
      <c r="AG45" s="1" t="s">
        <v>67</v>
      </c>
      <c r="AH45" s="1" t="s">
        <v>67</v>
      </c>
      <c r="AI45" s="1" t="s">
        <v>56</v>
      </c>
      <c r="AJ45" s="4" t="str">
        <f>IFERROR(__xludf.DUMMYFUNCTION("IFS(F45=""Guelph"","""", F45&lt;&gt;""Guelph"",CONCATENATE(""to Guelph "",TO_TEXT(GOOGLEMAPS_DISTANCE(H45, ""Guelph, ON""))))"),"to Guelph 53.4 km")</f>
        <v>to Guelph 53.4 km</v>
      </c>
      <c r="AK45" s="4" t="s">
        <v>334</v>
      </c>
      <c r="AL45" s="1" t="s">
        <v>59</v>
      </c>
    </row>
    <row r="46">
      <c r="A46" s="3">
        <v>152.0</v>
      </c>
      <c r="B46" s="6" t="s">
        <v>335</v>
      </c>
      <c r="C46" s="1"/>
      <c r="D46" s="1" t="s">
        <v>336</v>
      </c>
      <c r="E46" s="1" t="s">
        <v>179</v>
      </c>
      <c r="F46" s="1" t="s">
        <v>337</v>
      </c>
      <c r="G46" s="1" t="s">
        <v>39</v>
      </c>
      <c r="H46" s="1" t="s">
        <v>338</v>
      </c>
      <c r="I46" s="1" t="s">
        <v>339</v>
      </c>
      <c r="J46" s="1" t="s">
        <v>42</v>
      </c>
      <c r="K46" s="1" t="s">
        <v>340</v>
      </c>
      <c r="L46" s="3">
        <v>5.19338292E9</v>
      </c>
      <c r="M46" s="4" t="s">
        <v>44</v>
      </c>
      <c r="N46" s="4" t="s">
        <v>45</v>
      </c>
      <c r="O46" s="4" t="s">
        <v>46</v>
      </c>
      <c r="P46" s="4" t="s">
        <v>47</v>
      </c>
      <c r="Q46" s="1" t="s">
        <v>48</v>
      </c>
      <c r="R46" s="5" t="s">
        <v>49</v>
      </c>
      <c r="S46" s="6" t="s">
        <v>50</v>
      </c>
      <c r="T46" s="1"/>
      <c r="U46" s="1" t="s">
        <v>38</v>
      </c>
      <c r="V46" s="1" t="s">
        <v>39</v>
      </c>
      <c r="W46" s="1" t="s">
        <v>51</v>
      </c>
      <c r="X46" s="4" t="s">
        <v>52</v>
      </c>
      <c r="Y46" s="4">
        <v>8.0</v>
      </c>
      <c r="Z46" s="4" t="s">
        <v>53</v>
      </c>
      <c r="AA46" s="7">
        <v>445.0</v>
      </c>
      <c r="AB46" s="4" t="s">
        <v>54</v>
      </c>
      <c r="AC46" s="8">
        <v>25.4</v>
      </c>
      <c r="AD46" s="1" t="s">
        <v>55</v>
      </c>
      <c r="AE46" s="1" t="s">
        <v>56</v>
      </c>
      <c r="AF46" s="1" t="s">
        <v>67</v>
      </c>
      <c r="AG46" s="1" t="s">
        <v>67</v>
      </c>
      <c r="AH46" s="1" t="s">
        <v>67</v>
      </c>
      <c r="AI46" s="1" t="s">
        <v>56</v>
      </c>
      <c r="AJ46" s="4" t="str">
        <f>IFERROR(__xludf.DUMMYFUNCTION("IFS(F46=""Guelph"","""", F46&lt;&gt;""Guelph"",CONCATENATE(""to Guelph "",TO_TEXT(GOOGLEMAPS_DISTANCE(H46, ""Guelph, ON""))))"),"to Guelph 64.9 km")</f>
        <v>to Guelph 64.9 km</v>
      </c>
      <c r="AK46" s="4" t="s">
        <v>341</v>
      </c>
      <c r="AL46" s="1" t="s">
        <v>59</v>
      </c>
    </row>
    <row r="47">
      <c r="A47" s="3">
        <v>148.0</v>
      </c>
      <c r="B47" s="6" t="s">
        <v>342</v>
      </c>
      <c r="C47" s="1"/>
      <c r="D47" s="6" t="s">
        <v>343</v>
      </c>
      <c r="E47" s="1"/>
      <c r="F47" s="1" t="s">
        <v>38</v>
      </c>
      <c r="G47" s="1" t="s">
        <v>39</v>
      </c>
      <c r="H47" s="1" t="s">
        <v>344</v>
      </c>
      <c r="I47" s="1" t="s">
        <v>345</v>
      </c>
      <c r="J47" s="1" t="s">
        <v>42</v>
      </c>
      <c r="K47" s="1" t="s">
        <v>346</v>
      </c>
      <c r="L47" s="3">
        <v>5.198293123E9</v>
      </c>
      <c r="M47" s="4" t="s">
        <v>44</v>
      </c>
      <c r="N47" s="4" t="s">
        <v>45</v>
      </c>
      <c r="O47" s="4" t="s">
        <v>46</v>
      </c>
      <c r="P47" s="4" t="s">
        <v>47</v>
      </c>
      <c r="Q47" s="1" t="s">
        <v>48</v>
      </c>
      <c r="R47" s="5" t="s">
        <v>49</v>
      </c>
      <c r="S47" s="6" t="s">
        <v>50</v>
      </c>
      <c r="T47" s="1"/>
      <c r="U47" s="1" t="s">
        <v>38</v>
      </c>
      <c r="V47" s="1" t="s">
        <v>39</v>
      </c>
      <c r="W47" s="1" t="s">
        <v>51</v>
      </c>
      <c r="X47" s="4" t="s">
        <v>52</v>
      </c>
      <c r="Y47" s="4">
        <v>8.0</v>
      </c>
      <c r="Z47" s="4" t="s">
        <v>53</v>
      </c>
      <c r="AA47" s="7">
        <v>463.0</v>
      </c>
      <c r="AB47" s="4" t="s">
        <v>54</v>
      </c>
      <c r="AC47" s="8">
        <v>26.2</v>
      </c>
      <c r="AD47" s="1" t="s">
        <v>55</v>
      </c>
      <c r="AE47" s="1" t="s">
        <v>56</v>
      </c>
      <c r="AF47" s="1" t="s">
        <v>67</v>
      </c>
      <c r="AG47" s="1" t="s">
        <v>67</v>
      </c>
      <c r="AH47" s="1" t="s">
        <v>67</v>
      </c>
      <c r="AI47" s="1" t="s">
        <v>55</v>
      </c>
      <c r="AJ47" s="4" t="str">
        <f>IFERROR(__xludf.DUMMYFUNCTION("IFS(F47=""Guelph"","""", F47&lt;&gt;""Guelph"",CONCATENATE(""to Guelph "",TO_TEXT(GOOGLEMAPS_DISTANCE(H47, ""Guelph, ON""))))"),"")</f>
        <v/>
      </c>
      <c r="AK47" s="4" t="s">
        <v>347</v>
      </c>
      <c r="AL47" s="1" t="s">
        <v>59</v>
      </c>
    </row>
    <row r="48">
      <c r="A48" s="3">
        <v>151.0</v>
      </c>
      <c r="B48" s="6" t="s">
        <v>348</v>
      </c>
      <c r="C48" s="1"/>
      <c r="D48" s="6" t="s">
        <v>349</v>
      </c>
      <c r="E48" s="1"/>
      <c r="F48" s="1" t="s">
        <v>350</v>
      </c>
      <c r="G48" s="1" t="s">
        <v>39</v>
      </c>
      <c r="H48" s="1" t="s">
        <v>351</v>
      </c>
      <c r="I48" s="1" t="s">
        <v>352</v>
      </c>
      <c r="J48" s="1" t="s">
        <v>42</v>
      </c>
      <c r="K48" s="1" t="s">
        <v>353</v>
      </c>
      <c r="L48" s="3">
        <v>5.199415555E9</v>
      </c>
      <c r="M48" s="4" t="s">
        <v>44</v>
      </c>
      <c r="N48" s="4" t="s">
        <v>45</v>
      </c>
      <c r="O48" s="4" t="s">
        <v>46</v>
      </c>
      <c r="P48" s="4" t="s">
        <v>47</v>
      </c>
      <c r="Q48" s="1" t="s">
        <v>48</v>
      </c>
      <c r="R48" s="5" t="s">
        <v>49</v>
      </c>
      <c r="S48" s="6" t="s">
        <v>50</v>
      </c>
      <c r="T48" s="1"/>
      <c r="U48" s="1" t="s">
        <v>38</v>
      </c>
      <c r="V48" s="1" t="s">
        <v>39</v>
      </c>
      <c r="W48" s="1" t="s">
        <v>51</v>
      </c>
      <c r="X48" s="4" t="s">
        <v>52</v>
      </c>
      <c r="Y48" s="4">
        <v>8.0</v>
      </c>
      <c r="Z48" s="4" t="s">
        <v>53</v>
      </c>
      <c r="AA48" s="7">
        <v>216.0</v>
      </c>
      <c r="AB48" s="4" t="s">
        <v>54</v>
      </c>
      <c r="AC48" s="8">
        <v>14.0</v>
      </c>
      <c r="AD48" s="1" t="s">
        <v>55</v>
      </c>
      <c r="AE48" s="1" t="s">
        <v>56</v>
      </c>
      <c r="AF48" s="1" t="s">
        <v>67</v>
      </c>
      <c r="AG48" s="1" t="s">
        <v>67</v>
      </c>
      <c r="AH48" s="1" t="s">
        <v>67</v>
      </c>
      <c r="AI48" s="1" t="s">
        <v>56</v>
      </c>
      <c r="AJ48" s="4" t="str">
        <f>IFERROR(__xludf.DUMMYFUNCTION("IFS(F48=""Guelph"","""", F48&lt;&gt;""Guelph"",CONCATENATE(""to Guelph "",TO_TEXT(GOOGLEMAPS_DISTANCE(H48, ""Guelph, ON""))))"),"to Guelph 59.9 km")</f>
        <v>to Guelph 59.9 km</v>
      </c>
      <c r="AK48" s="4" t="s">
        <v>354</v>
      </c>
      <c r="AL48" s="1" t="s">
        <v>59</v>
      </c>
    </row>
    <row r="49">
      <c r="A49" s="3">
        <v>183.0</v>
      </c>
      <c r="B49" s="6" t="s">
        <v>355</v>
      </c>
      <c r="C49" s="1"/>
      <c r="D49" s="6" t="s">
        <v>356</v>
      </c>
      <c r="E49" s="1"/>
      <c r="F49" s="1" t="s">
        <v>146</v>
      </c>
      <c r="G49" s="1" t="s">
        <v>39</v>
      </c>
      <c r="H49" s="1" t="s">
        <v>357</v>
      </c>
      <c r="I49" s="1" t="s">
        <v>358</v>
      </c>
      <c r="J49" s="1" t="s">
        <v>42</v>
      </c>
      <c r="K49" s="1" t="s">
        <v>359</v>
      </c>
      <c r="L49" s="3">
        <v>5.199403002E9</v>
      </c>
      <c r="M49" s="4" t="s">
        <v>44</v>
      </c>
      <c r="N49" s="4" t="s">
        <v>45</v>
      </c>
      <c r="O49" s="4" t="s">
        <v>46</v>
      </c>
      <c r="P49" s="4" t="s">
        <v>47</v>
      </c>
      <c r="Q49" s="1" t="s">
        <v>48</v>
      </c>
      <c r="R49" s="5" t="s">
        <v>49</v>
      </c>
      <c r="S49" s="6" t="s">
        <v>50</v>
      </c>
      <c r="T49" s="1"/>
      <c r="U49" s="1" t="s">
        <v>38</v>
      </c>
      <c r="V49" s="1" t="s">
        <v>39</v>
      </c>
      <c r="W49" s="1" t="s">
        <v>51</v>
      </c>
      <c r="X49" s="4" t="s">
        <v>52</v>
      </c>
      <c r="Y49" s="4">
        <v>8.0</v>
      </c>
      <c r="Z49" s="4" t="s">
        <v>53</v>
      </c>
      <c r="AA49" s="7">
        <v>434.0</v>
      </c>
      <c r="AB49" s="4" t="s">
        <v>54</v>
      </c>
      <c r="AC49" s="8">
        <v>25.1</v>
      </c>
      <c r="AD49" s="1" t="s">
        <v>55</v>
      </c>
      <c r="AE49" s="1" t="s">
        <v>56</v>
      </c>
      <c r="AF49" s="1" t="s">
        <v>67</v>
      </c>
      <c r="AG49" s="1" t="s">
        <v>67</v>
      </c>
      <c r="AH49" s="1" t="s">
        <v>67</v>
      </c>
      <c r="AI49" s="1" t="s">
        <v>56</v>
      </c>
      <c r="AJ49" s="4" t="str">
        <f>IFERROR(__xludf.DUMMYFUNCTION("IFS(F49=""Guelph"","""", F49&lt;&gt;""Guelph"",CONCATENATE(""to Guelph "",TO_TEXT(GOOGLEMAPS_DISTANCE(H49, ""Guelph, ON""))))"),"to Guelph 54.0 km")</f>
        <v>to Guelph 54.0 km</v>
      </c>
      <c r="AK49" s="4" t="s">
        <v>360</v>
      </c>
      <c r="AL49" s="1" t="s">
        <v>59</v>
      </c>
    </row>
    <row r="50">
      <c r="A50" s="3">
        <v>255.0</v>
      </c>
      <c r="B50" s="1" t="s">
        <v>361</v>
      </c>
      <c r="C50" s="1"/>
      <c r="D50" s="1" t="s">
        <v>362</v>
      </c>
      <c r="E50" s="1" t="s">
        <v>363</v>
      </c>
      <c r="F50" s="1" t="s">
        <v>364</v>
      </c>
      <c r="G50" s="1" t="s">
        <v>39</v>
      </c>
      <c r="H50" s="1" t="s">
        <v>365</v>
      </c>
      <c r="I50" s="1" t="s">
        <v>366</v>
      </c>
      <c r="J50" s="1" t="s">
        <v>42</v>
      </c>
      <c r="K50" s="1" t="s">
        <v>367</v>
      </c>
      <c r="L50" s="3">
        <v>5.193433107E9</v>
      </c>
      <c r="M50" s="4" t="s">
        <v>44</v>
      </c>
      <c r="N50" s="4" t="s">
        <v>45</v>
      </c>
      <c r="O50" s="4" t="s">
        <v>46</v>
      </c>
      <c r="P50" s="4" t="s">
        <v>47</v>
      </c>
      <c r="Q50" s="1" t="s">
        <v>48</v>
      </c>
      <c r="R50" s="5" t="s">
        <v>49</v>
      </c>
      <c r="S50" s="6" t="s">
        <v>50</v>
      </c>
      <c r="T50" s="1"/>
      <c r="U50" s="1" t="s">
        <v>38</v>
      </c>
      <c r="V50" s="1" t="s">
        <v>39</v>
      </c>
      <c r="W50" s="1" t="s">
        <v>51</v>
      </c>
      <c r="X50" s="4">
        <v>9.0</v>
      </c>
      <c r="Y50" s="4">
        <v>12.0</v>
      </c>
      <c r="Z50" s="4" t="s">
        <v>53</v>
      </c>
      <c r="AA50" s="7">
        <v>706.0</v>
      </c>
      <c r="AB50" s="4" t="s">
        <v>74</v>
      </c>
      <c r="AC50" s="8">
        <v>41.8334</v>
      </c>
      <c r="AD50" s="1" t="s">
        <v>55</v>
      </c>
      <c r="AE50" s="1" t="s">
        <v>56</v>
      </c>
      <c r="AF50" s="1" t="s">
        <v>67</v>
      </c>
      <c r="AG50" s="1" t="s">
        <v>67</v>
      </c>
      <c r="AH50" s="1" t="s">
        <v>67</v>
      </c>
      <c r="AI50" s="1" t="s">
        <v>56</v>
      </c>
      <c r="AJ50" s="4" t="str">
        <f>IFERROR(__xludf.DUMMYFUNCTION("IFS(F50=""Guelph"","""", F50&lt;&gt;""Guelph"",CONCATENATE(""to Guelph "",TO_TEXT(GOOGLEMAPS_DISTANCE(H50, ""Guelph, ON""))))"),"to Guelph 59.6 km")</f>
        <v>to Guelph 59.6 km</v>
      </c>
      <c r="AK50" s="4" t="s">
        <v>368</v>
      </c>
      <c r="AL50" s="1" t="s">
        <v>59</v>
      </c>
    </row>
    <row r="51">
      <c r="A51" s="3">
        <v>260.0</v>
      </c>
      <c r="B51" s="6" t="s">
        <v>369</v>
      </c>
      <c r="C51" s="1"/>
      <c r="D51" s="1" t="s">
        <v>370</v>
      </c>
      <c r="E51" s="1"/>
      <c r="F51" s="1" t="s">
        <v>146</v>
      </c>
      <c r="G51" s="1" t="s">
        <v>39</v>
      </c>
      <c r="H51" s="1" t="s">
        <v>371</v>
      </c>
      <c r="I51" s="1" t="s">
        <v>372</v>
      </c>
      <c r="J51" s="1" t="s">
        <v>42</v>
      </c>
      <c r="K51" s="1" t="s">
        <v>373</v>
      </c>
      <c r="L51" s="3">
        <v>5.199410491E9</v>
      </c>
      <c r="M51" s="4" t="s">
        <v>44</v>
      </c>
      <c r="N51" s="4" t="s">
        <v>45</v>
      </c>
      <c r="O51" s="4" t="s">
        <v>46</v>
      </c>
      <c r="P51" s="4" t="s">
        <v>47</v>
      </c>
      <c r="Q51" s="1" t="s">
        <v>48</v>
      </c>
      <c r="R51" s="5" t="s">
        <v>49</v>
      </c>
      <c r="S51" s="6" t="s">
        <v>50</v>
      </c>
      <c r="T51" s="1"/>
      <c r="U51" s="1" t="s">
        <v>38</v>
      </c>
      <c r="V51" s="1" t="s">
        <v>39</v>
      </c>
      <c r="W51" s="1" t="s">
        <v>51</v>
      </c>
      <c r="X51" s="4">
        <v>9.0</v>
      </c>
      <c r="Y51" s="4">
        <v>12.0</v>
      </c>
      <c r="Z51" s="4" t="s">
        <v>53</v>
      </c>
      <c r="AA51" s="7">
        <v>1071.0</v>
      </c>
      <c r="AB51" s="4" t="s">
        <v>54</v>
      </c>
      <c r="AC51" s="8">
        <v>68.3334</v>
      </c>
      <c r="AD51" s="1" t="s">
        <v>55</v>
      </c>
      <c r="AE51" s="1" t="s">
        <v>56</v>
      </c>
      <c r="AF51" s="1" t="s">
        <v>67</v>
      </c>
      <c r="AG51" s="1" t="s">
        <v>67</v>
      </c>
      <c r="AH51" s="1" t="s">
        <v>67</v>
      </c>
      <c r="AI51" s="1" t="s">
        <v>56</v>
      </c>
      <c r="AJ51" s="4" t="str">
        <f>IFERROR(__xludf.DUMMYFUNCTION("IFS(F51=""Guelph"","""", F51&lt;&gt;""Guelph"",CONCATENATE(""to Guelph "",TO_TEXT(GOOGLEMAPS_DISTANCE(H51, ""Guelph, ON""))))"),"to Guelph 56.0 km")</f>
        <v>to Guelph 56.0 km</v>
      </c>
      <c r="AK51" s="4" t="s">
        <v>374</v>
      </c>
      <c r="AL51" s="1" t="s">
        <v>59</v>
      </c>
    </row>
    <row r="52">
      <c r="A52" s="3">
        <v>157.0</v>
      </c>
      <c r="B52" s="6" t="s">
        <v>375</v>
      </c>
      <c r="C52" s="1"/>
      <c r="D52" s="1" t="s">
        <v>376</v>
      </c>
      <c r="E52" s="1"/>
      <c r="F52" s="1" t="s">
        <v>38</v>
      </c>
      <c r="G52" s="1" t="s">
        <v>39</v>
      </c>
      <c r="H52" s="1" t="s">
        <v>377</v>
      </c>
      <c r="I52" s="1" t="s">
        <v>378</v>
      </c>
      <c r="J52" s="1" t="s">
        <v>42</v>
      </c>
      <c r="K52" s="1" t="s">
        <v>379</v>
      </c>
      <c r="L52" s="3">
        <v>5.19822688E9</v>
      </c>
      <c r="M52" s="4" t="s">
        <v>44</v>
      </c>
      <c r="N52" s="4" t="s">
        <v>45</v>
      </c>
      <c r="O52" s="4" t="s">
        <v>46</v>
      </c>
      <c r="P52" s="4" t="s">
        <v>47</v>
      </c>
      <c r="Q52" s="1" t="s">
        <v>48</v>
      </c>
      <c r="R52" s="5" t="s">
        <v>49</v>
      </c>
      <c r="S52" s="6" t="s">
        <v>50</v>
      </c>
      <c r="T52" s="1"/>
      <c r="U52" s="1" t="s">
        <v>38</v>
      </c>
      <c r="V52" s="1" t="s">
        <v>39</v>
      </c>
      <c r="W52" s="1" t="s">
        <v>51</v>
      </c>
      <c r="X52" s="4" t="s">
        <v>52</v>
      </c>
      <c r="Y52" s="4">
        <v>6.0</v>
      </c>
      <c r="Z52" s="4" t="s">
        <v>53</v>
      </c>
      <c r="AA52" s="7">
        <v>230.0</v>
      </c>
      <c r="AB52" s="4" t="s">
        <v>54</v>
      </c>
      <c r="AC52" s="8">
        <v>12.4</v>
      </c>
      <c r="AD52" s="1" t="s">
        <v>55</v>
      </c>
      <c r="AE52" s="1" t="s">
        <v>56</v>
      </c>
      <c r="AF52" s="1" t="s">
        <v>67</v>
      </c>
      <c r="AG52" s="1" t="s">
        <v>67</v>
      </c>
      <c r="AH52" s="1" t="s">
        <v>67</v>
      </c>
      <c r="AI52" s="1" t="s">
        <v>55</v>
      </c>
      <c r="AJ52" s="4" t="str">
        <f>IFERROR(__xludf.DUMMYFUNCTION("IFS(F52=""Guelph"","""", F52&lt;&gt;""Guelph"",CONCATENATE(""to Guelph "",TO_TEXT(GOOGLEMAPS_DISTANCE(H52, ""Guelph, ON""))))"),"")</f>
        <v/>
      </c>
      <c r="AK52" s="4" t="s">
        <v>380</v>
      </c>
      <c r="AL52" s="1" t="s">
        <v>59</v>
      </c>
    </row>
    <row r="53">
      <c r="A53" s="3">
        <v>159.0</v>
      </c>
      <c r="B53" s="6" t="s">
        <v>381</v>
      </c>
      <c r="C53" s="1"/>
      <c r="D53" s="1" t="s">
        <v>382</v>
      </c>
      <c r="E53" s="1"/>
      <c r="F53" s="1" t="s">
        <v>38</v>
      </c>
      <c r="G53" s="1" t="s">
        <v>39</v>
      </c>
      <c r="H53" s="1" t="s">
        <v>383</v>
      </c>
      <c r="I53" s="1" t="s">
        <v>384</v>
      </c>
      <c r="J53" s="1" t="s">
        <v>42</v>
      </c>
      <c r="K53" s="1" t="s">
        <v>385</v>
      </c>
      <c r="L53" s="3">
        <v>5.198220675E9</v>
      </c>
      <c r="M53" s="4" t="s">
        <v>44</v>
      </c>
      <c r="N53" s="4" t="s">
        <v>45</v>
      </c>
      <c r="O53" s="4" t="s">
        <v>46</v>
      </c>
      <c r="P53" s="4" t="s">
        <v>47</v>
      </c>
      <c r="Q53" s="1" t="s">
        <v>48</v>
      </c>
      <c r="R53" s="5" t="s">
        <v>49</v>
      </c>
      <c r="S53" s="6" t="s">
        <v>50</v>
      </c>
      <c r="T53" s="1"/>
      <c r="U53" s="1" t="s">
        <v>38</v>
      </c>
      <c r="V53" s="1" t="s">
        <v>39</v>
      </c>
      <c r="W53" s="1" t="s">
        <v>51</v>
      </c>
      <c r="X53" s="4" t="s">
        <v>52</v>
      </c>
      <c r="Y53" s="4">
        <v>6.0</v>
      </c>
      <c r="Z53" s="4" t="s">
        <v>53</v>
      </c>
      <c r="AA53" s="7">
        <v>366.0</v>
      </c>
      <c r="AB53" s="4" t="s">
        <v>74</v>
      </c>
      <c r="AC53" s="8">
        <v>18.5</v>
      </c>
      <c r="AD53" s="1" t="s">
        <v>55</v>
      </c>
      <c r="AE53" s="1" t="s">
        <v>56</v>
      </c>
      <c r="AF53" s="1" t="s">
        <v>67</v>
      </c>
      <c r="AG53" s="1" t="s">
        <v>67</v>
      </c>
      <c r="AH53" s="1" t="s">
        <v>67</v>
      </c>
      <c r="AI53" s="1" t="s">
        <v>55</v>
      </c>
      <c r="AJ53" s="4" t="str">
        <f>IFERROR(__xludf.DUMMYFUNCTION("IFS(F53=""Guelph"","""", F53&lt;&gt;""Guelph"",CONCATENATE(""to Guelph "",TO_TEXT(GOOGLEMAPS_DISTANCE(H53, ""Guelph, ON""))))"),"")</f>
        <v/>
      </c>
      <c r="AK53" s="4" t="s">
        <v>386</v>
      </c>
      <c r="AL53" s="1" t="s">
        <v>59</v>
      </c>
    </row>
    <row r="54">
      <c r="A54" s="3">
        <v>160.0</v>
      </c>
      <c r="B54" s="1" t="s">
        <v>387</v>
      </c>
      <c r="C54" s="1"/>
      <c r="D54" s="1" t="s">
        <v>388</v>
      </c>
      <c r="E54" s="1" t="s">
        <v>389</v>
      </c>
      <c r="F54" s="1" t="s">
        <v>364</v>
      </c>
      <c r="G54" s="1" t="s">
        <v>39</v>
      </c>
      <c r="H54" s="1" t="s">
        <v>365</v>
      </c>
      <c r="I54" s="1" t="s">
        <v>390</v>
      </c>
      <c r="J54" s="1" t="s">
        <v>42</v>
      </c>
      <c r="K54" s="1" t="s">
        <v>391</v>
      </c>
      <c r="L54" s="3">
        <v>5.19343352E9</v>
      </c>
      <c r="M54" s="4" t="s">
        <v>44</v>
      </c>
      <c r="N54" s="4" t="s">
        <v>45</v>
      </c>
      <c r="O54" s="4" t="s">
        <v>46</v>
      </c>
      <c r="P54" s="4" t="s">
        <v>47</v>
      </c>
      <c r="Q54" s="1" t="s">
        <v>48</v>
      </c>
      <c r="R54" s="5" t="s">
        <v>49</v>
      </c>
      <c r="S54" s="6" t="s">
        <v>50</v>
      </c>
      <c r="T54" s="1"/>
      <c r="U54" s="1" t="s">
        <v>38</v>
      </c>
      <c r="V54" s="1" t="s">
        <v>39</v>
      </c>
      <c r="W54" s="1" t="s">
        <v>51</v>
      </c>
      <c r="X54" s="4" t="s">
        <v>52</v>
      </c>
      <c r="Y54" s="4">
        <v>8.0</v>
      </c>
      <c r="Z54" s="4" t="s">
        <v>53</v>
      </c>
      <c r="AA54" s="7">
        <v>479.0</v>
      </c>
      <c r="AB54" s="4" t="s">
        <v>74</v>
      </c>
      <c r="AC54" s="8">
        <v>24.1</v>
      </c>
      <c r="AD54" s="1" t="s">
        <v>55</v>
      </c>
      <c r="AE54" s="1" t="s">
        <v>56</v>
      </c>
      <c r="AF54" s="1" t="s">
        <v>67</v>
      </c>
      <c r="AG54" s="1" t="s">
        <v>67</v>
      </c>
      <c r="AH54" s="1" t="s">
        <v>67</v>
      </c>
      <c r="AI54" s="1" t="s">
        <v>56</v>
      </c>
      <c r="AJ54" s="4" t="str">
        <f>IFERROR(__xludf.DUMMYFUNCTION("IFS(F54=""Guelph"","""", F54&lt;&gt;""Guelph"",CONCATENATE(""to Guelph "",TO_TEXT(GOOGLEMAPS_DISTANCE(H54, ""Guelph, ON""))))"),"to Guelph 59.6 km")</f>
        <v>to Guelph 59.6 km</v>
      </c>
      <c r="AK54" s="4" t="s">
        <v>392</v>
      </c>
      <c r="AL54" s="1" t="s">
        <v>59</v>
      </c>
    </row>
    <row r="55">
      <c r="A55" s="3">
        <v>161.0</v>
      </c>
      <c r="B55" s="6" t="s">
        <v>393</v>
      </c>
      <c r="C55" s="1"/>
      <c r="D55" s="6" t="s">
        <v>394</v>
      </c>
      <c r="E55" s="1"/>
      <c r="F55" s="1" t="s">
        <v>146</v>
      </c>
      <c r="G55" s="1" t="s">
        <v>39</v>
      </c>
      <c r="H55" s="1" t="s">
        <v>395</v>
      </c>
      <c r="I55" s="1" t="s">
        <v>396</v>
      </c>
      <c r="J55" s="1" t="s">
        <v>42</v>
      </c>
      <c r="K55" s="1" t="s">
        <v>397</v>
      </c>
      <c r="L55" s="3">
        <v>5.199412461E9</v>
      </c>
      <c r="M55" s="4" t="s">
        <v>44</v>
      </c>
      <c r="N55" s="4" t="s">
        <v>45</v>
      </c>
      <c r="O55" s="4" t="s">
        <v>46</v>
      </c>
      <c r="P55" s="4" t="s">
        <v>47</v>
      </c>
      <c r="Q55" s="1" t="s">
        <v>48</v>
      </c>
      <c r="R55" s="5" t="s">
        <v>49</v>
      </c>
      <c r="S55" s="6" t="s">
        <v>50</v>
      </c>
      <c r="T55" s="1"/>
      <c r="U55" s="1" t="s">
        <v>38</v>
      </c>
      <c r="V55" s="1" t="s">
        <v>39</v>
      </c>
      <c r="W55" s="1" t="s">
        <v>51</v>
      </c>
      <c r="X55" s="4" t="s">
        <v>52</v>
      </c>
      <c r="Y55" s="4">
        <v>8.0</v>
      </c>
      <c r="Z55" s="4" t="s">
        <v>53</v>
      </c>
      <c r="AA55" s="7">
        <v>368.0</v>
      </c>
      <c r="AB55" s="4" t="s">
        <v>74</v>
      </c>
      <c r="AC55" s="8">
        <v>18.3</v>
      </c>
      <c r="AD55" s="1" t="s">
        <v>55</v>
      </c>
      <c r="AE55" s="1" t="s">
        <v>56</v>
      </c>
      <c r="AF55" s="1" t="s">
        <v>67</v>
      </c>
      <c r="AG55" s="1" t="s">
        <v>67</v>
      </c>
      <c r="AH55" s="1" t="s">
        <v>67</v>
      </c>
      <c r="AI55" s="1" t="s">
        <v>56</v>
      </c>
      <c r="AJ55" s="4" t="str">
        <f>IFERROR(__xludf.DUMMYFUNCTION("IFS(F55=""Guelph"","""", F55&lt;&gt;""Guelph"",CONCATENATE(""to Guelph "",TO_TEXT(GOOGLEMAPS_DISTANCE(H55, ""Guelph, ON""))))"),"to Guelph 51.7 km")</f>
        <v>to Guelph 51.7 km</v>
      </c>
      <c r="AK55" s="4" t="s">
        <v>398</v>
      </c>
      <c r="AL55" s="1" t="s">
        <v>59</v>
      </c>
    </row>
    <row r="56">
      <c r="A56" s="3">
        <v>162.0</v>
      </c>
      <c r="B56" s="1" t="s">
        <v>399</v>
      </c>
      <c r="C56" s="1"/>
      <c r="D56" s="1" t="s">
        <v>400</v>
      </c>
      <c r="E56" s="1" t="s">
        <v>401</v>
      </c>
      <c r="F56" s="1" t="s">
        <v>38</v>
      </c>
      <c r="G56" s="1" t="s">
        <v>39</v>
      </c>
      <c r="H56" s="1" t="s">
        <v>402</v>
      </c>
      <c r="I56" s="1" t="s">
        <v>403</v>
      </c>
      <c r="J56" s="1" t="s">
        <v>42</v>
      </c>
      <c r="K56" s="1" t="s">
        <v>404</v>
      </c>
      <c r="L56" s="3">
        <v>5.198249447E9</v>
      </c>
      <c r="M56" s="4" t="s">
        <v>44</v>
      </c>
      <c r="N56" s="4" t="s">
        <v>45</v>
      </c>
      <c r="O56" s="4" t="s">
        <v>46</v>
      </c>
      <c r="P56" s="4" t="s">
        <v>47</v>
      </c>
      <c r="Q56" s="1" t="s">
        <v>48</v>
      </c>
      <c r="R56" s="5" t="s">
        <v>49</v>
      </c>
      <c r="S56" s="6" t="s">
        <v>50</v>
      </c>
      <c r="T56" s="1"/>
      <c r="U56" s="1" t="s">
        <v>38</v>
      </c>
      <c r="V56" s="1" t="s">
        <v>39</v>
      </c>
      <c r="W56" s="1" t="s">
        <v>51</v>
      </c>
      <c r="X56" s="4" t="s">
        <v>52</v>
      </c>
      <c r="Y56" s="4">
        <v>6.0</v>
      </c>
      <c r="Z56" s="4" t="s">
        <v>53</v>
      </c>
      <c r="AA56" s="7">
        <v>163.0</v>
      </c>
      <c r="AB56" s="4" t="s">
        <v>54</v>
      </c>
      <c r="AC56" s="8">
        <v>8.4</v>
      </c>
      <c r="AD56" s="1" t="s">
        <v>55</v>
      </c>
      <c r="AE56" s="1" t="s">
        <v>56</v>
      </c>
      <c r="AF56" s="1" t="s">
        <v>67</v>
      </c>
      <c r="AG56" s="1" t="s">
        <v>67</v>
      </c>
      <c r="AH56" s="1" t="s">
        <v>67</v>
      </c>
      <c r="AI56" s="1" t="s">
        <v>55</v>
      </c>
      <c r="AJ56" s="4" t="str">
        <f>IFERROR(__xludf.DUMMYFUNCTION("IFS(F56=""Guelph"","""", F56&lt;&gt;""Guelph"",CONCATENATE(""to Guelph "",TO_TEXT(GOOGLEMAPS_DISTANCE(H56, ""Guelph, ON""))))"),"")</f>
        <v/>
      </c>
      <c r="AK56" s="4" t="s">
        <v>405</v>
      </c>
      <c r="AL56" s="1" t="s">
        <v>59</v>
      </c>
    </row>
    <row r="57">
      <c r="A57" s="3">
        <v>171.0</v>
      </c>
      <c r="B57" s="1" t="s">
        <v>406</v>
      </c>
      <c r="C57" s="1"/>
      <c r="D57" s="6" t="s">
        <v>407</v>
      </c>
      <c r="E57" s="1"/>
      <c r="F57" s="1" t="s">
        <v>408</v>
      </c>
      <c r="G57" s="1" t="s">
        <v>39</v>
      </c>
      <c r="H57" s="1" t="s">
        <v>409</v>
      </c>
      <c r="I57" s="1" t="s">
        <v>410</v>
      </c>
      <c r="J57" s="1" t="s">
        <v>42</v>
      </c>
      <c r="K57" s="1" t="s">
        <v>411</v>
      </c>
      <c r="L57" s="3">
        <v>5.199253939E9</v>
      </c>
      <c r="M57" s="4" t="s">
        <v>44</v>
      </c>
      <c r="N57" s="4" t="s">
        <v>45</v>
      </c>
      <c r="O57" s="4" t="s">
        <v>46</v>
      </c>
      <c r="P57" s="4" t="s">
        <v>47</v>
      </c>
      <c r="Q57" s="1" t="s">
        <v>48</v>
      </c>
      <c r="R57" s="5" t="s">
        <v>49</v>
      </c>
      <c r="S57" s="6" t="s">
        <v>50</v>
      </c>
      <c r="T57" s="1"/>
      <c r="U57" s="1" t="s">
        <v>38</v>
      </c>
      <c r="V57" s="1" t="s">
        <v>39</v>
      </c>
      <c r="W57" s="1" t="s">
        <v>51</v>
      </c>
      <c r="X57" s="4" t="s">
        <v>52</v>
      </c>
      <c r="Y57" s="4">
        <v>8.0</v>
      </c>
      <c r="Z57" s="4" t="s">
        <v>53</v>
      </c>
      <c r="AA57" s="7">
        <v>531.0</v>
      </c>
      <c r="AB57" s="4" t="s">
        <v>54</v>
      </c>
      <c r="AC57" s="8">
        <v>26.2</v>
      </c>
      <c r="AD57" s="1" t="s">
        <v>55</v>
      </c>
      <c r="AE57" s="1" t="s">
        <v>56</v>
      </c>
      <c r="AF57" s="1" t="s">
        <v>67</v>
      </c>
      <c r="AG57" s="1" t="s">
        <v>67</v>
      </c>
      <c r="AH57" s="1" t="s">
        <v>67</v>
      </c>
      <c r="AI57" s="1" t="s">
        <v>56</v>
      </c>
      <c r="AJ57" s="4" t="str">
        <f>IFERROR(__xludf.DUMMYFUNCTION("IFS(F57=""Guelph"","""", F57&lt;&gt;""Guelph"",CONCATENATE(""to Guelph "",TO_TEXT(GOOGLEMAPS_DISTANCE(""Mulmur, Ontario"", ""Guelph, ON""))))"),"to Guelph 82.1 km")</f>
        <v>to Guelph 82.1 km</v>
      </c>
      <c r="AK57" s="4" t="s">
        <v>168</v>
      </c>
      <c r="AL57" s="1" t="s">
        <v>59</v>
      </c>
    </row>
    <row r="58">
      <c r="A58" s="3">
        <v>177.0</v>
      </c>
      <c r="B58" s="6" t="s">
        <v>412</v>
      </c>
      <c r="C58" s="1"/>
      <c r="D58" s="1" t="s">
        <v>413</v>
      </c>
      <c r="E58" s="1"/>
      <c r="F58" s="1" t="s">
        <v>146</v>
      </c>
      <c r="G58" s="1" t="s">
        <v>39</v>
      </c>
      <c r="H58" s="1" t="s">
        <v>414</v>
      </c>
      <c r="I58" s="1" t="s">
        <v>415</v>
      </c>
      <c r="J58" s="1" t="s">
        <v>42</v>
      </c>
      <c r="K58" s="1" t="s">
        <v>416</v>
      </c>
      <c r="L58" s="3">
        <v>5.19941022E9</v>
      </c>
      <c r="M58" s="4" t="s">
        <v>44</v>
      </c>
      <c r="N58" s="4" t="s">
        <v>45</v>
      </c>
      <c r="O58" s="4" t="s">
        <v>46</v>
      </c>
      <c r="P58" s="4" t="s">
        <v>47</v>
      </c>
      <c r="Q58" s="1" t="s">
        <v>48</v>
      </c>
      <c r="R58" s="5" t="s">
        <v>49</v>
      </c>
      <c r="S58" s="6" t="s">
        <v>50</v>
      </c>
      <c r="T58" s="1"/>
      <c r="U58" s="1" t="s">
        <v>38</v>
      </c>
      <c r="V58" s="1" t="s">
        <v>39</v>
      </c>
      <c r="W58" s="1" t="s">
        <v>51</v>
      </c>
      <c r="X58" s="4" t="s">
        <v>52</v>
      </c>
      <c r="Y58" s="4">
        <v>8.0</v>
      </c>
      <c r="Z58" s="4" t="s">
        <v>53</v>
      </c>
      <c r="AA58" s="7">
        <v>454.0</v>
      </c>
      <c r="AB58" s="4" t="s">
        <v>74</v>
      </c>
      <c r="AC58" s="8">
        <v>26.4</v>
      </c>
      <c r="AD58" s="1" t="s">
        <v>55</v>
      </c>
      <c r="AE58" s="1" t="s">
        <v>56</v>
      </c>
      <c r="AF58" s="1" t="s">
        <v>67</v>
      </c>
      <c r="AG58" s="1" t="s">
        <v>67</v>
      </c>
      <c r="AH58" s="1" t="s">
        <v>67</v>
      </c>
      <c r="AI58" s="1" t="s">
        <v>56</v>
      </c>
      <c r="AJ58" s="4" t="str">
        <f>IFERROR(__xludf.DUMMYFUNCTION("IFS(F58=""Guelph"","""", F58&lt;&gt;""Guelph"",CONCATENATE(""to Guelph "",TO_TEXT(GOOGLEMAPS_DISTANCE(H58, ""Guelph, ON""))))"),"to Guelph 55.5 km")</f>
        <v>to Guelph 55.5 km</v>
      </c>
      <c r="AK58" s="4" t="s">
        <v>417</v>
      </c>
      <c r="AL58" s="1" t="s">
        <v>59</v>
      </c>
    </row>
    <row r="59">
      <c r="A59" s="3">
        <v>178.0</v>
      </c>
      <c r="B59" s="6" t="s">
        <v>418</v>
      </c>
      <c r="C59" s="1"/>
      <c r="D59" s="1" t="s">
        <v>419</v>
      </c>
      <c r="E59" s="1"/>
      <c r="F59" s="1" t="s">
        <v>146</v>
      </c>
      <c r="G59" s="1" t="s">
        <v>39</v>
      </c>
      <c r="H59" s="1" t="s">
        <v>420</v>
      </c>
      <c r="I59" s="1" t="s">
        <v>421</v>
      </c>
      <c r="J59" s="1" t="s">
        <v>42</v>
      </c>
      <c r="K59" s="1" t="s">
        <v>422</v>
      </c>
      <c r="L59" s="3">
        <v>5.199413731E9</v>
      </c>
      <c r="M59" s="4" t="s">
        <v>44</v>
      </c>
      <c r="N59" s="4" t="s">
        <v>45</v>
      </c>
      <c r="O59" s="4" t="s">
        <v>46</v>
      </c>
      <c r="P59" s="4" t="s">
        <v>47</v>
      </c>
      <c r="Q59" s="1" t="s">
        <v>48</v>
      </c>
      <c r="R59" s="5" t="s">
        <v>49</v>
      </c>
      <c r="S59" s="6" t="s">
        <v>50</v>
      </c>
      <c r="T59" s="1"/>
      <c r="U59" s="1" t="s">
        <v>38</v>
      </c>
      <c r="V59" s="1" t="s">
        <v>39</v>
      </c>
      <c r="W59" s="1" t="s">
        <v>51</v>
      </c>
      <c r="X59" s="4" t="s">
        <v>52</v>
      </c>
      <c r="Y59" s="4">
        <v>8.0</v>
      </c>
      <c r="Z59" s="4" t="s">
        <v>53</v>
      </c>
      <c r="AA59" s="7">
        <v>258.0</v>
      </c>
      <c r="AB59" s="4" t="s">
        <v>54</v>
      </c>
      <c r="AC59" s="8">
        <v>14.1</v>
      </c>
      <c r="AD59" s="1" t="s">
        <v>55</v>
      </c>
      <c r="AE59" s="1" t="s">
        <v>56</v>
      </c>
      <c r="AF59" s="1" t="s">
        <v>67</v>
      </c>
      <c r="AG59" s="1" t="s">
        <v>67</v>
      </c>
      <c r="AH59" s="1" t="s">
        <v>67</v>
      </c>
      <c r="AI59" s="1" t="s">
        <v>56</v>
      </c>
      <c r="AJ59" s="4" t="str">
        <f>IFERROR(__xludf.DUMMYFUNCTION("IFS(F59=""Guelph"","""", F59&lt;&gt;""Guelph"",CONCATENATE(""to Guelph "",TO_TEXT(GOOGLEMAPS_DISTANCE(H59, ""Guelph, ON""))))"),"to Guelph 52.4 km")</f>
        <v>to Guelph 52.4 km</v>
      </c>
      <c r="AK59" s="4" t="s">
        <v>423</v>
      </c>
      <c r="AL59" s="1" t="s">
        <v>59</v>
      </c>
    </row>
    <row r="60">
      <c r="A60" s="3">
        <v>163.0</v>
      </c>
      <c r="B60" s="1" t="s">
        <v>424</v>
      </c>
      <c r="C60" s="1"/>
      <c r="D60" s="6" t="s">
        <v>425</v>
      </c>
      <c r="E60" s="1"/>
      <c r="F60" s="1" t="s">
        <v>38</v>
      </c>
      <c r="G60" s="1" t="s">
        <v>39</v>
      </c>
      <c r="H60" s="1" t="s">
        <v>426</v>
      </c>
      <c r="I60" s="1" t="s">
        <v>427</v>
      </c>
      <c r="J60" s="1" t="s">
        <v>42</v>
      </c>
      <c r="K60" s="1" t="s">
        <v>428</v>
      </c>
      <c r="L60" s="3">
        <v>5.19836771E9</v>
      </c>
      <c r="M60" s="4" t="s">
        <v>44</v>
      </c>
      <c r="N60" s="4" t="s">
        <v>45</v>
      </c>
      <c r="O60" s="4" t="s">
        <v>46</v>
      </c>
      <c r="P60" s="4" t="s">
        <v>47</v>
      </c>
      <c r="Q60" s="1" t="s">
        <v>48</v>
      </c>
      <c r="R60" s="5" t="s">
        <v>49</v>
      </c>
      <c r="S60" s="6" t="s">
        <v>50</v>
      </c>
      <c r="T60" s="1"/>
      <c r="U60" s="1" t="s">
        <v>38</v>
      </c>
      <c r="V60" s="1" t="s">
        <v>39</v>
      </c>
      <c r="W60" s="1" t="s">
        <v>51</v>
      </c>
      <c r="X60" s="4" t="s">
        <v>52</v>
      </c>
      <c r="Y60" s="4">
        <v>6.0</v>
      </c>
      <c r="Z60" s="4" t="s">
        <v>53</v>
      </c>
      <c r="AA60" s="7">
        <v>212.0</v>
      </c>
      <c r="AB60" s="4" t="s">
        <v>54</v>
      </c>
      <c r="AC60" s="8">
        <v>11.0</v>
      </c>
      <c r="AD60" s="1" t="s">
        <v>55</v>
      </c>
      <c r="AE60" s="1" t="s">
        <v>56</v>
      </c>
      <c r="AF60" s="1" t="s">
        <v>67</v>
      </c>
      <c r="AG60" s="1" t="s">
        <v>67</v>
      </c>
      <c r="AH60" s="1" t="s">
        <v>67</v>
      </c>
      <c r="AI60" s="1" t="s">
        <v>55</v>
      </c>
      <c r="AJ60" s="4" t="str">
        <f>IFERROR(__xludf.DUMMYFUNCTION("IFS(F60=""Guelph"","""", F60&lt;&gt;""Guelph"",CONCATENATE(""to Guelph "",TO_TEXT(GOOGLEMAPS_DISTANCE(H60, ""Guelph, ON""))))"),"")</f>
        <v/>
      </c>
      <c r="AK60" s="4" t="s">
        <v>429</v>
      </c>
      <c r="AL60" s="1" t="s">
        <v>59</v>
      </c>
    </row>
    <row r="61">
      <c r="A61" s="3">
        <v>187.0</v>
      </c>
      <c r="B61" s="6" t="s">
        <v>430</v>
      </c>
      <c r="C61" s="1"/>
      <c r="D61" s="6" t="s">
        <v>431</v>
      </c>
      <c r="E61" s="1"/>
      <c r="F61" s="1" t="s">
        <v>38</v>
      </c>
      <c r="G61" s="1" t="s">
        <v>39</v>
      </c>
      <c r="H61" s="1" t="s">
        <v>432</v>
      </c>
      <c r="I61" s="1" t="s">
        <v>433</v>
      </c>
      <c r="J61" s="1" t="s">
        <v>42</v>
      </c>
      <c r="K61" s="1" t="s">
        <v>434</v>
      </c>
      <c r="L61" s="3">
        <v>5.197660862E9</v>
      </c>
      <c r="M61" s="4" t="s">
        <v>44</v>
      </c>
      <c r="N61" s="4" t="s">
        <v>45</v>
      </c>
      <c r="O61" s="4" t="s">
        <v>46</v>
      </c>
      <c r="P61" s="4" t="s">
        <v>47</v>
      </c>
      <c r="Q61" s="1" t="s">
        <v>48</v>
      </c>
      <c r="R61" s="5" t="s">
        <v>49</v>
      </c>
      <c r="S61" s="6" t="s">
        <v>50</v>
      </c>
      <c r="T61" s="1"/>
      <c r="U61" s="1" t="s">
        <v>38</v>
      </c>
      <c r="V61" s="1" t="s">
        <v>39</v>
      </c>
      <c r="W61" s="1" t="s">
        <v>51</v>
      </c>
      <c r="X61" s="4" t="s">
        <v>52</v>
      </c>
      <c r="Y61" s="4">
        <v>8.0</v>
      </c>
      <c r="Z61" s="4" t="s">
        <v>53</v>
      </c>
      <c r="AA61" s="7">
        <v>549.0</v>
      </c>
      <c r="AB61" s="4" t="s">
        <v>54</v>
      </c>
      <c r="AC61" s="8">
        <v>29.6</v>
      </c>
      <c r="AD61" s="1" t="s">
        <v>55</v>
      </c>
      <c r="AE61" s="1" t="s">
        <v>56</v>
      </c>
      <c r="AF61" s="1" t="s">
        <v>67</v>
      </c>
      <c r="AG61" s="1" t="s">
        <v>67</v>
      </c>
      <c r="AH61" s="1" t="s">
        <v>67</v>
      </c>
      <c r="AI61" s="1" t="s">
        <v>55</v>
      </c>
      <c r="AJ61" s="4" t="str">
        <f>IFERROR(__xludf.DUMMYFUNCTION("IFS(F61=""Guelph"","""", F61&lt;&gt;""Guelph"",CONCATENATE(""to Guelph "",TO_TEXT(GOOGLEMAPS_DISTANCE(H61, ""Guelph, ON""))))"),"")</f>
        <v/>
      </c>
      <c r="AK61" s="4" t="s">
        <v>435</v>
      </c>
      <c r="AL61" s="1" t="s">
        <v>59</v>
      </c>
    </row>
    <row r="62">
      <c r="A62" s="3">
        <v>164.0</v>
      </c>
      <c r="B62" s="6" t="s">
        <v>436</v>
      </c>
      <c r="C62" s="1"/>
      <c r="D62" s="1" t="s">
        <v>437</v>
      </c>
      <c r="E62" s="1" t="s">
        <v>438</v>
      </c>
      <c r="F62" s="1" t="s">
        <v>180</v>
      </c>
      <c r="G62" s="1" t="s">
        <v>39</v>
      </c>
      <c r="H62" s="1" t="s">
        <v>181</v>
      </c>
      <c r="I62" s="1" t="s">
        <v>439</v>
      </c>
      <c r="J62" s="1" t="s">
        <v>42</v>
      </c>
      <c r="K62" s="1" t="s">
        <v>440</v>
      </c>
      <c r="L62" s="3">
        <v>5.198569556E9</v>
      </c>
      <c r="M62" s="4" t="s">
        <v>44</v>
      </c>
      <c r="N62" s="4" t="s">
        <v>45</v>
      </c>
      <c r="O62" s="4" t="s">
        <v>46</v>
      </c>
      <c r="P62" s="4" t="s">
        <v>47</v>
      </c>
      <c r="Q62" s="1" t="s">
        <v>48</v>
      </c>
      <c r="R62" s="5" t="s">
        <v>49</v>
      </c>
      <c r="S62" s="6" t="s">
        <v>50</v>
      </c>
      <c r="T62" s="1"/>
      <c r="U62" s="1" t="s">
        <v>38</v>
      </c>
      <c r="V62" s="1" t="s">
        <v>39</v>
      </c>
      <c r="W62" s="1" t="s">
        <v>51</v>
      </c>
      <c r="X62" s="4" t="s">
        <v>52</v>
      </c>
      <c r="Y62" s="4">
        <v>8.0</v>
      </c>
      <c r="Z62" s="4" t="s">
        <v>53</v>
      </c>
      <c r="AA62" s="7">
        <v>296.0</v>
      </c>
      <c r="AB62" s="4" t="s">
        <v>54</v>
      </c>
      <c r="AC62" s="8">
        <v>17.2</v>
      </c>
      <c r="AD62" s="1" t="s">
        <v>55</v>
      </c>
      <c r="AE62" s="1" t="s">
        <v>56</v>
      </c>
      <c r="AF62" s="1" t="s">
        <v>67</v>
      </c>
      <c r="AG62" s="1" t="s">
        <v>67</v>
      </c>
      <c r="AH62" s="1" t="s">
        <v>67</v>
      </c>
      <c r="AI62" s="1" t="s">
        <v>56</v>
      </c>
      <c r="AJ62" s="4" t="str">
        <f>IFERROR(__xludf.DUMMYFUNCTION("IFS(F62=""Guelph"","""", F62&lt;&gt;""Guelph"",CONCATENATE(""to Guelph "",TO_TEXT(GOOGLEMAPS_DISTANCE(H62, ""Guelph, ON""))))"),"to Guelph 12.7 km")</f>
        <v>to Guelph 12.7 km</v>
      </c>
      <c r="AK62" s="4" t="s">
        <v>441</v>
      </c>
      <c r="AL62" s="1" t="s">
        <v>59</v>
      </c>
    </row>
    <row r="63">
      <c r="A63" s="3">
        <v>165.0</v>
      </c>
      <c r="B63" s="6" t="s">
        <v>442</v>
      </c>
      <c r="C63" s="1"/>
      <c r="D63" s="1" t="s">
        <v>443</v>
      </c>
      <c r="E63" s="1"/>
      <c r="F63" s="1" t="s">
        <v>444</v>
      </c>
      <c r="G63" s="1" t="s">
        <v>39</v>
      </c>
      <c r="H63" s="1" t="s">
        <v>445</v>
      </c>
      <c r="I63" s="1" t="s">
        <v>446</v>
      </c>
      <c r="J63" s="1" t="s">
        <v>42</v>
      </c>
      <c r="K63" s="1" t="s">
        <v>447</v>
      </c>
      <c r="L63" s="3">
        <v>5.198554957E9</v>
      </c>
      <c r="M63" s="4" t="s">
        <v>44</v>
      </c>
      <c r="N63" s="4" t="s">
        <v>45</v>
      </c>
      <c r="O63" s="4" t="s">
        <v>46</v>
      </c>
      <c r="P63" s="4" t="s">
        <v>47</v>
      </c>
      <c r="Q63" s="1" t="s">
        <v>48</v>
      </c>
      <c r="R63" s="5" t="s">
        <v>49</v>
      </c>
      <c r="S63" s="6" t="s">
        <v>50</v>
      </c>
      <c r="T63" s="1"/>
      <c r="U63" s="1" t="s">
        <v>38</v>
      </c>
      <c r="V63" s="1" t="s">
        <v>39</v>
      </c>
      <c r="W63" s="1" t="s">
        <v>51</v>
      </c>
      <c r="X63" s="4" t="s">
        <v>52</v>
      </c>
      <c r="Y63" s="4">
        <v>6.0</v>
      </c>
      <c r="Z63" s="4" t="s">
        <v>53</v>
      </c>
      <c r="AA63" s="7">
        <v>100.0</v>
      </c>
      <c r="AB63" s="4" t="s">
        <v>54</v>
      </c>
      <c r="AC63" s="8">
        <v>6.6</v>
      </c>
      <c r="AD63" s="1" t="s">
        <v>55</v>
      </c>
      <c r="AE63" s="1" t="s">
        <v>56</v>
      </c>
      <c r="AF63" s="1" t="s">
        <v>67</v>
      </c>
      <c r="AG63" s="1" t="s">
        <v>67</v>
      </c>
      <c r="AH63" s="1" t="s">
        <v>67</v>
      </c>
      <c r="AI63" s="1" t="s">
        <v>56</v>
      </c>
      <c r="AJ63" s="4" t="str">
        <f>IFERROR(__xludf.DUMMYFUNCTION("IFS(F63=""Guelph"","""", F63&lt;&gt;""Guelph"",CONCATENATE(""to Guelph "",TO_TEXT(GOOGLEMAPS_DISTANCE(H63, ""Guelph, ON""))))"),"to Guelph 29.4 km")</f>
        <v>to Guelph 29.4 km</v>
      </c>
      <c r="AK63" s="4" t="s">
        <v>334</v>
      </c>
      <c r="AL63" s="1" t="s">
        <v>59</v>
      </c>
    </row>
    <row r="64">
      <c r="A64" s="3">
        <v>167.0</v>
      </c>
      <c r="B64" s="1" t="s">
        <v>448</v>
      </c>
      <c r="C64" s="1"/>
      <c r="D64" s="1" t="s">
        <v>449</v>
      </c>
      <c r="E64" s="1" t="s">
        <v>450</v>
      </c>
      <c r="F64" s="1" t="s">
        <v>172</v>
      </c>
      <c r="G64" s="1" t="s">
        <v>39</v>
      </c>
      <c r="H64" s="1" t="s">
        <v>173</v>
      </c>
      <c r="I64" s="1" t="s">
        <v>451</v>
      </c>
      <c r="J64" s="1" t="s">
        <v>42</v>
      </c>
      <c r="K64" s="1" t="s">
        <v>452</v>
      </c>
      <c r="L64" s="3">
        <v>5.198465363E9</v>
      </c>
      <c r="M64" s="4" t="s">
        <v>44</v>
      </c>
      <c r="N64" s="4" t="s">
        <v>45</v>
      </c>
      <c r="O64" s="4" t="s">
        <v>46</v>
      </c>
      <c r="P64" s="4" t="s">
        <v>47</v>
      </c>
      <c r="Q64" s="1" t="s">
        <v>48</v>
      </c>
      <c r="R64" s="5" t="s">
        <v>49</v>
      </c>
      <c r="S64" s="6" t="s">
        <v>50</v>
      </c>
      <c r="T64" s="1"/>
      <c r="U64" s="1" t="s">
        <v>38</v>
      </c>
      <c r="V64" s="1" t="s">
        <v>39</v>
      </c>
      <c r="W64" s="1" t="s">
        <v>51</v>
      </c>
      <c r="X64" s="4" t="s">
        <v>52</v>
      </c>
      <c r="Y64" s="4">
        <v>6.0</v>
      </c>
      <c r="Z64" s="4" t="s">
        <v>53</v>
      </c>
      <c r="AA64" s="7">
        <v>267.0</v>
      </c>
      <c r="AB64" s="4" t="s">
        <v>54</v>
      </c>
      <c r="AC64" s="8">
        <v>11.7</v>
      </c>
      <c r="AD64" s="1" t="s">
        <v>55</v>
      </c>
      <c r="AE64" s="1" t="s">
        <v>56</v>
      </c>
      <c r="AF64" s="1" t="s">
        <v>67</v>
      </c>
      <c r="AG64" s="1" t="s">
        <v>67</v>
      </c>
      <c r="AH64" s="1" t="s">
        <v>67</v>
      </c>
      <c r="AI64" s="1" t="s">
        <v>56</v>
      </c>
      <c r="AJ64" s="4" t="str">
        <f>IFERROR(__xludf.DUMMYFUNCTION("IFS(F64=""Guelph"","""", F64&lt;&gt;""Guelph"",CONCATENATE(""to Guelph "",TO_TEXT(GOOGLEMAPS_DISTANCE(H64, ""Guelph, ON""))))"),"to Guelph 22.5 km")</f>
        <v>to Guelph 22.5 km</v>
      </c>
      <c r="AK64" s="4" t="s">
        <v>453</v>
      </c>
      <c r="AL64" s="1" t="s">
        <v>59</v>
      </c>
    </row>
    <row r="65">
      <c r="A65" s="3">
        <v>185.0</v>
      </c>
      <c r="B65" s="6" t="s">
        <v>454</v>
      </c>
      <c r="C65" s="1"/>
      <c r="D65" s="1" t="s">
        <v>455</v>
      </c>
      <c r="E65" s="1"/>
      <c r="F65" s="1" t="s">
        <v>38</v>
      </c>
      <c r="G65" s="1" t="s">
        <v>39</v>
      </c>
      <c r="H65" s="1" t="s">
        <v>456</v>
      </c>
      <c r="I65" s="1" t="s">
        <v>457</v>
      </c>
      <c r="J65" s="1" t="s">
        <v>42</v>
      </c>
      <c r="K65" s="1" t="s">
        <v>458</v>
      </c>
      <c r="L65" s="3">
        <v>5.198241442E9</v>
      </c>
      <c r="M65" s="4" t="s">
        <v>44</v>
      </c>
      <c r="N65" s="4" t="s">
        <v>45</v>
      </c>
      <c r="O65" s="4" t="s">
        <v>46</v>
      </c>
      <c r="P65" s="4" t="s">
        <v>47</v>
      </c>
      <c r="Q65" s="1" t="s">
        <v>48</v>
      </c>
      <c r="R65" s="5" t="s">
        <v>49</v>
      </c>
      <c r="S65" s="6" t="s">
        <v>50</v>
      </c>
      <c r="T65" s="1"/>
      <c r="U65" s="1" t="s">
        <v>38</v>
      </c>
      <c r="V65" s="1" t="s">
        <v>39</v>
      </c>
      <c r="W65" s="1" t="s">
        <v>51</v>
      </c>
      <c r="X65" s="4" t="s">
        <v>52</v>
      </c>
      <c r="Y65" s="4">
        <v>8.0</v>
      </c>
      <c r="Z65" s="4" t="s">
        <v>53</v>
      </c>
      <c r="AA65" s="7">
        <v>483.0</v>
      </c>
      <c r="AB65" s="4" t="s">
        <v>54</v>
      </c>
      <c r="AC65" s="8">
        <v>26.6</v>
      </c>
      <c r="AD65" s="1" t="s">
        <v>55</v>
      </c>
      <c r="AE65" s="1" t="s">
        <v>56</v>
      </c>
      <c r="AF65" s="1" t="s">
        <v>67</v>
      </c>
      <c r="AG65" s="1" t="s">
        <v>67</v>
      </c>
      <c r="AH65" s="1" t="s">
        <v>67</v>
      </c>
      <c r="AI65" s="1" t="s">
        <v>55</v>
      </c>
      <c r="AJ65" s="4" t="str">
        <f>IFERROR(__xludf.DUMMYFUNCTION("IFS(F65=""Guelph"","""", F65&lt;&gt;""Guelph"",CONCATENATE(""to Guelph "",TO_TEXT(GOOGLEMAPS_DISTANCE(H65, ""Guelph, ON""))))"),"")</f>
        <v/>
      </c>
      <c r="AK65" s="4" t="s">
        <v>459</v>
      </c>
      <c r="AL65" s="1" t="s">
        <v>59</v>
      </c>
    </row>
    <row r="66">
      <c r="A66" s="3">
        <v>192.0</v>
      </c>
      <c r="B66" s="6" t="s">
        <v>460</v>
      </c>
      <c r="C66" s="1"/>
      <c r="D66" s="6" t="s">
        <v>461</v>
      </c>
      <c r="E66" s="1"/>
      <c r="F66" s="1" t="s">
        <v>146</v>
      </c>
      <c r="G66" s="1" t="s">
        <v>39</v>
      </c>
      <c r="H66" s="1" t="s">
        <v>462</v>
      </c>
      <c r="I66" s="1" t="s">
        <v>463</v>
      </c>
      <c r="J66" s="1" t="s">
        <v>42</v>
      </c>
      <c r="K66" s="1" t="s">
        <v>464</v>
      </c>
      <c r="L66" s="3">
        <v>5.19942959E9</v>
      </c>
      <c r="M66" s="4" t="s">
        <v>44</v>
      </c>
      <c r="N66" s="4" t="s">
        <v>45</v>
      </c>
      <c r="O66" s="4" t="s">
        <v>46</v>
      </c>
      <c r="P66" s="4" t="s">
        <v>47</v>
      </c>
      <c r="Q66" s="1" t="s">
        <v>48</v>
      </c>
      <c r="R66" s="5" t="s">
        <v>49</v>
      </c>
      <c r="S66" s="6" t="s">
        <v>50</v>
      </c>
      <c r="T66" s="1"/>
      <c r="U66" s="1" t="s">
        <v>38</v>
      </c>
      <c r="V66" s="1" t="s">
        <v>39</v>
      </c>
      <c r="W66" s="1" t="s">
        <v>51</v>
      </c>
      <c r="X66" s="4" t="s">
        <v>52</v>
      </c>
      <c r="Y66" s="4">
        <v>8.0</v>
      </c>
      <c r="Z66" s="4" t="s">
        <v>53</v>
      </c>
      <c r="AA66" s="7">
        <v>385.0</v>
      </c>
      <c r="AB66" s="4" t="s">
        <v>54</v>
      </c>
      <c r="AC66" s="8">
        <v>21.1</v>
      </c>
      <c r="AD66" s="1" t="s">
        <v>55</v>
      </c>
      <c r="AE66" s="1" t="s">
        <v>56</v>
      </c>
      <c r="AF66" s="1" t="s">
        <v>67</v>
      </c>
      <c r="AG66" s="1" t="s">
        <v>67</v>
      </c>
      <c r="AH66" s="1" t="s">
        <v>67</v>
      </c>
      <c r="AI66" s="1" t="s">
        <v>56</v>
      </c>
      <c r="AJ66" s="4" t="str">
        <f>IFERROR(__xludf.DUMMYFUNCTION("IFS(F66=""Guelph"","""", F66&lt;&gt;""Guelph"",CONCATENATE(""to Guelph "",TO_TEXT(GOOGLEMAPS_DISTANCE(H66, ""Guelph, ON""))))"),"to Guelph 50.0 km")</f>
        <v>to Guelph 50.0 km</v>
      </c>
      <c r="AK66" s="4" t="s">
        <v>465</v>
      </c>
      <c r="AL66" s="1" t="s">
        <v>59</v>
      </c>
    </row>
    <row r="67">
      <c r="A67" s="3">
        <v>131.0</v>
      </c>
      <c r="B67" s="1" t="s">
        <v>466</v>
      </c>
      <c r="C67" s="1"/>
      <c r="D67" s="6" t="s">
        <v>467</v>
      </c>
      <c r="E67" s="1"/>
      <c r="F67" s="1" t="s">
        <v>38</v>
      </c>
      <c r="G67" s="1" t="s">
        <v>39</v>
      </c>
      <c r="H67" s="1" t="s">
        <v>468</v>
      </c>
      <c r="I67" s="1" t="s">
        <v>469</v>
      </c>
      <c r="J67" s="1" t="s">
        <v>42</v>
      </c>
      <c r="K67" s="1" t="s">
        <v>470</v>
      </c>
      <c r="L67" s="3">
        <v>5.197664544E9</v>
      </c>
      <c r="M67" s="4" t="s">
        <v>44</v>
      </c>
      <c r="N67" s="4" t="s">
        <v>45</v>
      </c>
      <c r="O67" s="4" t="s">
        <v>46</v>
      </c>
      <c r="P67" s="4" t="s">
        <v>47</v>
      </c>
      <c r="Q67" s="1" t="s">
        <v>48</v>
      </c>
      <c r="R67" s="5" t="s">
        <v>49</v>
      </c>
      <c r="S67" s="6" t="s">
        <v>50</v>
      </c>
      <c r="T67" s="1"/>
      <c r="U67" s="1" t="s">
        <v>38</v>
      </c>
      <c r="V67" s="1" t="s">
        <v>39</v>
      </c>
      <c r="W67" s="1" t="s">
        <v>51</v>
      </c>
      <c r="X67" s="4" t="s">
        <v>52</v>
      </c>
      <c r="Y67" s="4">
        <v>8.0</v>
      </c>
      <c r="Z67" s="4" t="s">
        <v>53</v>
      </c>
      <c r="AA67" s="7">
        <v>404.0</v>
      </c>
      <c r="AB67" s="4" t="s">
        <v>54</v>
      </c>
      <c r="AC67" s="8">
        <v>20.3</v>
      </c>
      <c r="AD67" s="1" t="s">
        <v>55</v>
      </c>
      <c r="AE67" s="1" t="s">
        <v>56</v>
      </c>
      <c r="AF67" s="1" t="s">
        <v>67</v>
      </c>
      <c r="AG67" s="1" t="s">
        <v>67</v>
      </c>
      <c r="AH67" s="1" t="s">
        <v>67</v>
      </c>
      <c r="AI67" s="1" t="s">
        <v>55</v>
      </c>
      <c r="AJ67" s="4" t="str">
        <f>IFERROR(__xludf.DUMMYFUNCTION("IFS(F67=""Guelph"","""", F67&lt;&gt;""Guelph"",CONCATENATE(""to Guelph "",TO_TEXT(GOOGLEMAPS_DISTANCE(H67, ""Guelph, ON""))))"),"")</f>
        <v/>
      </c>
      <c r="AK67" s="4" t="s">
        <v>471</v>
      </c>
      <c r="AL67" s="1" t="s">
        <v>59</v>
      </c>
    </row>
    <row r="68">
      <c r="A68" s="3">
        <v>186.0</v>
      </c>
      <c r="B68" s="6" t="s">
        <v>472</v>
      </c>
      <c r="C68" s="1"/>
      <c r="D68" s="6" t="s">
        <v>473</v>
      </c>
      <c r="E68" s="1"/>
      <c r="F68" s="1" t="s">
        <v>474</v>
      </c>
      <c r="G68" s="1" t="s">
        <v>39</v>
      </c>
      <c r="H68" s="1" t="s">
        <v>475</v>
      </c>
      <c r="I68" s="1" t="s">
        <v>476</v>
      </c>
      <c r="J68" s="1" t="s">
        <v>42</v>
      </c>
      <c r="K68" s="1" t="s">
        <v>477</v>
      </c>
      <c r="L68" s="3">
        <v>5.19323246E9</v>
      </c>
      <c r="M68" s="4" t="s">
        <v>44</v>
      </c>
      <c r="N68" s="4" t="s">
        <v>45</v>
      </c>
      <c r="O68" s="4" t="s">
        <v>46</v>
      </c>
      <c r="P68" s="4" t="s">
        <v>47</v>
      </c>
      <c r="Q68" s="1" t="s">
        <v>48</v>
      </c>
      <c r="R68" s="5" t="s">
        <v>49</v>
      </c>
      <c r="S68" s="6" t="s">
        <v>50</v>
      </c>
      <c r="T68" s="1"/>
      <c r="U68" s="1" t="s">
        <v>38</v>
      </c>
      <c r="V68" s="1" t="s">
        <v>39</v>
      </c>
      <c r="W68" s="1" t="s">
        <v>51</v>
      </c>
      <c r="X68" s="4" t="s">
        <v>52</v>
      </c>
      <c r="Y68" s="4">
        <v>8.0</v>
      </c>
      <c r="Z68" s="4" t="s">
        <v>53</v>
      </c>
      <c r="AA68" s="7">
        <v>396.0</v>
      </c>
      <c r="AB68" s="4" t="s">
        <v>54</v>
      </c>
      <c r="AC68" s="8">
        <v>22.8</v>
      </c>
      <c r="AD68" s="1" t="s">
        <v>55</v>
      </c>
      <c r="AE68" s="1" t="s">
        <v>56</v>
      </c>
      <c r="AF68" s="1" t="s">
        <v>67</v>
      </c>
      <c r="AG68" s="1" t="s">
        <v>67</v>
      </c>
      <c r="AH68" s="1" t="s">
        <v>67</v>
      </c>
      <c r="AI68" s="1" t="s">
        <v>56</v>
      </c>
      <c r="AJ68" s="4" t="str">
        <f>IFERROR(__xludf.DUMMYFUNCTION("IFS(F68=""Guelph"","""", F68&lt;&gt;""Guelph"",CONCATENATE(""to Guelph "",TO_TEXT(GOOGLEMAPS_DISTANCE(H68, ""Guelph, ON""))))"),"to Guelph 66.8 km")</f>
        <v>to Guelph 66.8 km</v>
      </c>
      <c r="AK68" s="4" t="s">
        <v>478</v>
      </c>
      <c r="AL68" s="1" t="s">
        <v>59</v>
      </c>
    </row>
    <row r="69">
      <c r="A69" s="3">
        <v>175.0</v>
      </c>
      <c r="B69" s="6" t="s">
        <v>479</v>
      </c>
      <c r="C69" s="1"/>
      <c r="D69" s="1" t="s">
        <v>480</v>
      </c>
      <c r="E69" s="1"/>
      <c r="F69" s="1" t="s">
        <v>133</v>
      </c>
      <c r="G69" s="1" t="s">
        <v>39</v>
      </c>
      <c r="H69" s="1" t="s">
        <v>481</v>
      </c>
      <c r="I69" s="1" t="s">
        <v>482</v>
      </c>
      <c r="J69" s="1" t="s">
        <v>42</v>
      </c>
      <c r="K69" s="1" t="s">
        <v>483</v>
      </c>
      <c r="L69" s="3">
        <v>5.19843272E9</v>
      </c>
      <c r="M69" s="4" t="s">
        <v>44</v>
      </c>
      <c r="N69" s="4" t="s">
        <v>45</v>
      </c>
      <c r="O69" s="4" t="s">
        <v>46</v>
      </c>
      <c r="P69" s="4" t="s">
        <v>47</v>
      </c>
      <c r="Q69" s="1" t="s">
        <v>48</v>
      </c>
      <c r="R69" s="5" t="s">
        <v>49</v>
      </c>
      <c r="S69" s="6" t="s">
        <v>50</v>
      </c>
      <c r="T69" s="1"/>
      <c r="U69" s="1" t="s">
        <v>38</v>
      </c>
      <c r="V69" s="1" t="s">
        <v>39</v>
      </c>
      <c r="W69" s="1" t="s">
        <v>51</v>
      </c>
      <c r="X69" s="4" t="s">
        <v>52</v>
      </c>
      <c r="Y69" s="4">
        <v>6.0</v>
      </c>
      <c r="Z69" s="4" t="s">
        <v>53</v>
      </c>
      <c r="AA69" s="7">
        <v>206.0</v>
      </c>
      <c r="AB69" s="4" t="s">
        <v>54</v>
      </c>
      <c r="AC69" s="8">
        <v>11.3</v>
      </c>
      <c r="AD69" s="1" t="s">
        <v>55</v>
      </c>
      <c r="AE69" s="1" t="s">
        <v>56</v>
      </c>
      <c r="AF69" s="1" t="s">
        <v>67</v>
      </c>
      <c r="AG69" s="1" t="s">
        <v>67</v>
      </c>
      <c r="AH69" s="1" t="s">
        <v>67</v>
      </c>
      <c r="AI69" s="1" t="s">
        <v>56</v>
      </c>
      <c r="AJ69" s="4" t="str">
        <f>IFERROR(__xludf.DUMMYFUNCTION("IFS(F69=""Guelph"","""", F69&lt;&gt;""Guelph"",CONCATENATE(""to Guelph "",TO_TEXT(GOOGLEMAPS_DISTANCE(H69, ""Guelph, ON""))))"),"to Guelph 22.8 km")</f>
        <v>to Guelph 22.8 km</v>
      </c>
      <c r="AK69" s="4" t="s">
        <v>83</v>
      </c>
      <c r="AL69" s="1" t="s">
        <v>59</v>
      </c>
    </row>
    <row r="70">
      <c r="A70" s="3">
        <v>176.0</v>
      </c>
      <c r="B70" s="1" t="s">
        <v>484</v>
      </c>
      <c r="C70" s="1"/>
      <c r="D70" s="6" t="s">
        <v>485</v>
      </c>
      <c r="E70" s="1"/>
      <c r="F70" s="1" t="s">
        <v>38</v>
      </c>
      <c r="G70" s="1" t="s">
        <v>39</v>
      </c>
      <c r="H70" s="1" t="s">
        <v>486</v>
      </c>
      <c r="I70" s="1" t="s">
        <v>487</v>
      </c>
      <c r="J70" s="1" t="s">
        <v>42</v>
      </c>
      <c r="K70" s="1" t="s">
        <v>488</v>
      </c>
      <c r="L70" s="3">
        <v>5.198226931E9</v>
      </c>
      <c r="M70" s="4" t="s">
        <v>44</v>
      </c>
      <c r="N70" s="4" t="s">
        <v>45</v>
      </c>
      <c r="O70" s="4" t="s">
        <v>46</v>
      </c>
      <c r="P70" s="4" t="s">
        <v>47</v>
      </c>
      <c r="Q70" s="1" t="s">
        <v>48</v>
      </c>
      <c r="R70" s="5" t="s">
        <v>49</v>
      </c>
      <c r="S70" s="6" t="s">
        <v>50</v>
      </c>
      <c r="T70" s="1"/>
      <c r="U70" s="1" t="s">
        <v>38</v>
      </c>
      <c r="V70" s="1" t="s">
        <v>39</v>
      </c>
      <c r="W70" s="1" t="s">
        <v>51</v>
      </c>
      <c r="X70" s="4" t="s">
        <v>52</v>
      </c>
      <c r="Y70" s="4">
        <v>6.0</v>
      </c>
      <c r="Z70" s="4" t="s">
        <v>53</v>
      </c>
      <c r="AA70" s="7">
        <v>278.0</v>
      </c>
      <c r="AB70" s="4" t="s">
        <v>74</v>
      </c>
      <c r="AC70" s="8">
        <v>17.1</v>
      </c>
      <c r="AD70" s="1" t="s">
        <v>55</v>
      </c>
      <c r="AE70" s="1" t="s">
        <v>56</v>
      </c>
      <c r="AF70" s="1" t="s">
        <v>67</v>
      </c>
      <c r="AG70" s="1" t="s">
        <v>67</v>
      </c>
      <c r="AH70" s="1" t="s">
        <v>67</v>
      </c>
      <c r="AI70" s="1" t="s">
        <v>55</v>
      </c>
      <c r="AJ70" s="4" t="str">
        <f>IFERROR(__xludf.DUMMYFUNCTION("IFS(F70=""Guelph"","""", F70&lt;&gt;""Guelph"",CONCATENATE(""to Guelph "",TO_TEXT(GOOGLEMAPS_DISTANCE(H70, ""Guelph, ON""))))"),"")</f>
        <v/>
      </c>
      <c r="AK70" s="4" t="s">
        <v>489</v>
      </c>
      <c r="AL70" s="1" t="s">
        <v>59</v>
      </c>
    </row>
    <row r="71">
      <c r="A71" s="3">
        <v>179.0</v>
      </c>
      <c r="B71" s="6" t="s">
        <v>490</v>
      </c>
      <c r="C71" s="1"/>
      <c r="D71" s="6" t="s">
        <v>491</v>
      </c>
      <c r="E71" s="1"/>
      <c r="F71" s="1" t="s">
        <v>38</v>
      </c>
      <c r="G71" s="1" t="s">
        <v>39</v>
      </c>
      <c r="H71" s="1" t="s">
        <v>492</v>
      </c>
      <c r="I71" s="1" t="s">
        <v>493</v>
      </c>
      <c r="J71" s="1" t="s">
        <v>42</v>
      </c>
      <c r="K71" s="1" t="s">
        <v>494</v>
      </c>
      <c r="L71" s="3">
        <v>5.198247742E9</v>
      </c>
      <c r="M71" s="4" t="s">
        <v>44</v>
      </c>
      <c r="N71" s="4" t="s">
        <v>45</v>
      </c>
      <c r="O71" s="4" t="s">
        <v>46</v>
      </c>
      <c r="P71" s="4" t="s">
        <v>47</v>
      </c>
      <c r="Q71" s="1" t="s">
        <v>48</v>
      </c>
      <c r="R71" s="5" t="s">
        <v>49</v>
      </c>
      <c r="S71" s="6" t="s">
        <v>50</v>
      </c>
      <c r="T71" s="1"/>
      <c r="U71" s="1" t="s">
        <v>38</v>
      </c>
      <c r="V71" s="1" t="s">
        <v>39</v>
      </c>
      <c r="W71" s="1" t="s">
        <v>51</v>
      </c>
      <c r="X71" s="4" t="s">
        <v>52</v>
      </c>
      <c r="Y71" s="4">
        <v>8.0</v>
      </c>
      <c r="Z71" s="4" t="s">
        <v>53</v>
      </c>
      <c r="AA71" s="7">
        <v>469.0</v>
      </c>
      <c r="AB71" s="4" t="s">
        <v>54</v>
      </c>
      <c r="AC71" s="8">
        <v>28.7</v>
      </c>
      <c r="AD71" s="1" t="s">
        <v>55</v>
      </c>
      <c r="AE71" s="1" t="s">
        <v>56</v>
      </c>
      <c r="AF71" s="1" t="s">
        <v>67</v>
      </c>
      <c r="AG71" s="1" t="s">
        <v>67</v>
      </c>
      <c r="AH71" s="1" t="s">
        <v>67</v>
      </c>
      <c r="AI71" s="1" t="s">
        <v>55</v>
      </c>
      <c r="AJ71" s="4" t="str">
        <f>IFERROR(__xludf.DUMMYFUNCTION("IFS(F71=""Guelph"","""", F71&lt;&gt;""Guelph"",CONCATENATE(""to Guelph "",TO_TEXT(GOOGLEMAPS_DISTANCE(H71, ""Guelph, ON""))))"),"")</f>
        <v/>
      </c>
      <c r="AK71" s="4" t="s">
        <v>495</v>
      </c>
      <c r="AL71" s="1" t="s">
        <v>59</v>
      </c>
    </row>
    <row r="72">
      <c r="A72" s="3">
        <v>220.0</v>
      </c>
      <c r="B72" s="6" t="s">
        <v>496</v>
      </c>
      <c r="C72" s="1"/>
      <c r="D72" s="1" t="s">
        <v>497</v>
      </c>
      <c r="E72" s="1"/>
      <c r="F72" s="1" t="s">
        <v>474</v>
      </c>
      <c r="G72" s="1" t="s">
        <v>39</v>
      </c>
      <c r="H72" s="1" t="s">
        <v>498</v>
      </c>
      <c r="I72" s="1" t="s">
        <v>499</v>
      </c>
      <c r="J72" s="1" t="s">
        <v>42</v>
      </c>
      <c r="K72" s="1" t="s">
        <v>500</v>
      </c>
      <c r="L72" s="3">
        <v>5.19323343E9</v>
      </c>
      <c r="M72" s="4" t="s">
        <v>44</v>
      </c>
      <c r="N72" s="4" t="s">
        <v>45</v>
      </c>
      <c r="O72" s="4" t="s">
        <v>46</v>
      </c>
      <c r="P72" s="4" t="s">
        <v>47</v>
      </c>
      <c r="Q72" s="1" t="s">
        <v>48</v>
      </c>
      <c r="R72" s="5" t="s">
        <v>49</v>
      </c>
      <c r="S72" s="6" t="s">
        <v>50</v>
      </c>
      <c r="T72" s="1"/>
      <c r="U72" s="1" t="s">
        <v>38</v>
      </c>
      <c r="V72" s="1" t="s">
        <v>39</v>
      </c>
      <c r="W72" s="1" t="s">
        <v>51</v>
      </c>
      <c r="X72" s="4">
        <v>9.0</v>
      </c>
      <c r="Y72" s="4">
        <v>12.0</v>
      </c>
      <c r="Z72" s="4" t="s">
        <v>53</v>
      </c>
      <c r="AA72" s="7">
        <v>424.0</v>
      </c>
      <c r="AB72" s="4" t="s">
        <v>54</v>
      </c>
      <c r="AC72" s="8">
        <v>32.5</v>
      </c>
      <c r="AD72" s="1" t="s">
        <v>55</v>
      </c>
      <c r="AE72" s="1" t="s">
        <v>56</v>
      </c>
      <c r="AF72" s="1" t="s">
        <v>67</v>
      </c>
      <c r="AG72" s="1" t="s">
        <v>67</v>
      </c>
      <c r="AH72" s="1" t="s">
        <v>67</v>
      </c>
      <c r="AI72" s="1" t="s">
        <v>56</v>
      </c>
      <c r="AJ72" s="4" t="str">
        <f>IFERROR(__xludf.DUMMYFUNCTION("IFS(F72=""Guelph"","""", F72&lt;&gt;""Guelph"",CONCATENATE(""to Guelph "",TO_TEXT(GOOGLEMAPS_DISTANCE(H72, ""Guelph, ON""))))"),"to Guelph 66.2 km")</f>
        <v>to Guelph 66.2 km</v>
      </c>
      <c r="AK72" s="4" t="s">
        <v>194</v>
      </c>
      <c r="AL72" s="1" t="s">
        <v>59</v>
      </c>
    </row>
    <row r="73">
      <c r="A73" s="3">
        <v>189.0</v>
      </c>
      <c r="B73" s="6" t="s">
        <v>501</v>
      </c>
      <c r="C73" s="1"/>
      <c r="D73" s="6" t="s">
        <v>502</v>
      </c>
      <c r="E73" s="1"/>
      <c r="F73" s="1" t="s">
        <v>38</v>
      </c>
      <c r="G73" s="1" t="s">
        <v>39</v>
      </c>
      <c r="H73" s="1" t="s">
        <v>503</v>
      </c>
      <c r="I73" s="1" t="s">
        <v>504</v>
      </c>
      <c r="J73" s="1" t="s">
        <v>42</v>
      </c>
      <c r="K73" s="1" t="s">
        <v>505</v>
      </c>
      <c r="L73" s="3">
        <v>5.1976644E9</v>
      </c>
      <c r="M73" s="4" t="s">
        <v>44</v>
      </c>
      <c r="N73" s="4" t="s">
        <v>45</v>
      </c>
      <c r="O73" s="4" t="s">
        <v>46</v>
      </c>
      <c r="P73" s="4" t="s">
        <v>47</v>
      </c>
      <c r="Q73" s="1" t="s">
        <v>48</v>
      </c>
      <c r="R73" s="5" t="s">
        <v>49</v>
      </c>
      <c r="S73" s="6" t="s">
        <v>50</v>
      </c>
      <c r="T73" s="1"/>
      <c r="U73" s="1" t="s">
        <v>38</v>
      </c>
      <c r="V73" s="1" t="s">
        <v>39</v>
      </c>
      <c r="W73" s="1" t="s">
        <v>51</v>
      </c>
      <c r="X73" s="4" t="s">
        <v>52</v>
      </c>
      <c r="Y73" s="4">
        <v>8.0</v>
      </c>
      <c r="Z73" s="4" t="s">
        <v>53</v>
      </c>
      <c r="AA73" s="7">
        <v>596.0</v>
      </c>
      <c r="AB73" s="4" t="s">
        <v>54</v>
      </c>
      <c r="AC73" s="8">
        <v>32.6</v>
      </c>
      <c r="AD73" s="1" t="s">
        <v>55</v>
      </c>
      <c r="AE73" s="1" t="s">
        <v>56</v>
      </c>
      <c r="AF73" s="1" t="s">
        <v>67</v>
      </c>
      <c r="AG73" s="1" t="s">
        <v>67</v>
      </c>
      <c r="AH73" s="1" t="s">
        <v>67</v>
      </c>
      <c r="AI73" s="1" t="s">
        <v>55</v>
      </c>
      <c r="AJ73" s="4" t="str">
        <f>IFERROR(__xludf.DUMMYFUNCTION("IFS(F73=""Guelph"","""", F73&lt;&gt;""Guelph"",CONCATENATE(""to Guelph "",TO_TEXT(GOOGLEMAPS_DISTANCE(H73, ""Guelph, ON""))))"),"")</f>
        <v/>
      </c>
      <c r="AK73" s="4" t="s">
        <v>506</v>
      </c>
      <c r="AL73" s="1" t="s">
        <v>59</v>
      </c>
    </row>
    <row r="74">
      <c r="A74" s="3">
        <v>265.0</v>
      </c>
      <c r="B74" s="1" t="s">
        <v>507</v>
      </c>
      <c r="C74" s="1"/>
      <c r="D74" s="1" t="s">
        <v>508</v>
      </c>
      <c r="E74" s="1"/>
      <c r="F74" s="1" t="s">
        <v>146</v>
      </c>
      <c r="G74" s="1" t="s">
        <v>39</v>
      </c>
      <c r="H74" s="1" t="s">
        <v>509</v>
      </c>
      <c r="I74" s="1" t="s">
        <v>510</v>
      </c>
      <c r="J74" s="1" t="s">
        <v>42</v>
      </c>
      <c r="K74" s="1" t="s">
        <v>511</v>
      </c>
      <c r="L74" s="3">
        <v>5.199389355E9</v>
      </c>
      <c r="M74" s="4" t="s">
        <v>44</v>
      </c>
      <c r="N74" s="4" t="s">
        <v>45</v>
      </c>
      <c r="O74" s="4" t="s">
        <v>46</v>
      </c>
      <c r="P74" s="4" t="s">
        <v>47</v>
      </c>
      <c r="Q74" s="1" t="s">
        <v>48</v>
      </c>
      <c r="R74" s="5" t="s">
        <v>49</v>
      </c>
      <c r="S74" s="6" t="s">
        <v>50</v>
      </c>
      <c r="T74" s="1"/>
      <c r="U74" s="1" t="s">
        <v>38</v>
      </c>
      <c r="V74" s="1" t="s">
        <v>39</v>
      </c>
      <c r="W74" s="1" t="s">
        <v>51</v>
      </c>
      <c r="X74" s="4">
        <v>9.0</v>
      </c>
      <c r="Y74" s="4">
        <v>12.0</v>
      </c>
      <c r="Z74" s="4" t="s">
        <v>53</v>
      </c>
      <c r="AA74" s="7">
        <v>762.0</v>
      </c>
      <c r="AB74" s="4" t="s">
        <v>54</v>
      </c>
      <c r="AC74" s="8">
        <v>44.6667</v>
      </c>
      <c r="AD74" s="1" t="s">
        <v>55</v>
      </c>
      <c r="AE74" s="1" t="s">
        <v>56</v>
      </c>
      <c r="AF74" s="1" t="s">
        <v>67</v>
      </c>
      <c r="AG74" s="1" t="s">
        <v>67</v>
      </c>
      <c r="AH74" s="1" t="s">
        <v>67</v>
      </c>
      <c r="AI74" s="1" t="s">
        <v>56</v>
      </c>
      <c r="AJ74" s="4" t="str">
        <f>IFERROR(__xludf.DUMMYFUNCTION("IFS(F74=""Guelph"","""", F74&lt;&gt;""Guelph"",CONCATENATE(""to Guelph "",TO_TEXT(GOOGLEMAPS_DISTANCE(H74, ""Guelph, ON""))))"),"to Guelph 54.2 km")</f>
        <v>to Guelph 54.2 km</v>
      </c>
      <c r="AK74" s="4" t="s">
        <v>512</v>
      </c>
      <c r="AL74" s="1" t="s">
        <v>59</v>
      </c>
    </row>
    <row r="75">
      <c r="A75" s="3">
        <v>181.0</v>
      </c>
      <c r="B75" s="1" t="s">
        <v>513</v>
      </c>
      <c r="C75" s="1"/>
      <c r="D75" s="1" t="s">
        <v>514</v>
      </c>
      <c r="E75" s="1"/>
      <c r="F75" s="1" t="s">
        <v>38</v>
      </c>
      <c r="G75" s="1" t="s">
        <v>39</v>
      </c>
      <c r="H75" s="1" t="s">
        <v>515</v>
      </c>
      <c r="I75" s="1" t="s">
        <v>516</v>
      </c>
      <c r="J75" s="1" t="s">
        <v>42</v>
      </c>
      <c r="K75" s="1" t="s">
        <v>517</v>
      </c>
      <c r="L75" s="3">
        <v>5.19823545E9</v>
      </c>
      <c r="M75" s="4" t="s">
        <v>44</v>
      </c>
      <c r="N75" s="4" t="s">
        <v>45</v>
      </c>
      <c r="O75" s="4" t="s">
        <v>46</v>
      </c>
      <c r="P75" s="4" t="s">
        <v>47</v>
      </c>
      <c r="Q75" s="1" t="s">
        <v>48</v>
      </c>
      <c r="R75" s="5" t="s">
        <v>49</v>
      </c>
      <c r="S75" s="6" t="s">
        <v>50</v>
      </c>
      <c r="T75" s="1"/>
      <c r="U75" s="1" t="s">
        <v>38</v>
      </c>
      <c r="V75" s="1" t="s">
        <v>39</v>
      </c>
      <c r="W75" s="1" t="s">
        <v>51</v>
      </c>
      <c r="X75" s="4" t="s">
        <v>52</v>
      </c>
      <c r="Y75" s="4">
        <v>8.0</v>
      </c>
      <c r="Z75" s="4" t="s">
        <v>53</v>
      </c>
      <c r="AA75" s="7">
        <v>333.0</v>
      </c>
      <c r="AB75" s="4" t="s">
        <v>54</v>
      </c>
      <c r="AC75" s="8">
        <v>17.6</v>
      </c>
      <c r="AD75" s="1" t="s">
        <v>55</v>
      </c>
      <c r="AE75" s="1" t="s">
        <v>56</v>
      </c>
      <c r="AF75" s="1" t="s">
        <v>67</v>
      </c>
      <c r="AG75" s="1" t="s">
        <v>67</v>
      </c>
      <c r="AH75" s="1" t="s">
        <v>67</v>
      </c>
      <c r="AI75" s="1" t="s">
        <v>55</v>
      </c>
      <c r="AJ75" s="4" t="str">
        <f>IFERROR(__xludf.DUMMYFUNCTION("IFS(F75=""Guelph"","""", F75&lt;&gt;""Guelph"",CONCATENATE(""to Guelph "",TO_TEXT(GOOGLEMAPS_DISTANCE(H75, ""Guelph, ON""))))"),"")</f>
        <v/>
      </c>
      <c r="AK75" s="4" t="s">
        <v>518</v>
      </c>
      <c r="AL75" s="1" t="s">
        <v>59</v>
      </c>
    </row>
    <row r="76">
      <c r="A76" s="3">
        <v>191.0</v>
      </c>
      <c r="B76" s="6" t="s">
        <v>519</v>
      </c>
      <c r="C76" s="1"/>
      <c r="D76" s="1" t="s">
        <v>520</v>
      </c>
      <c r="E76" s="1"/>
      <c r="F76" s="1" t="s">
        <v>38</v>
      </c>
      <c r="G76" s="1" t="s">
        <v>39</v>
      </c>
      <c r="H76" s="1" t="s">
        <v>310</v>
      </c>
      <c r="I76" s="1" t="s">
        <v>521</v>
      </c>
      <c r="J76" s="1" t="s">
        <v>42</v>
      </c>
      <c r="K76" s="1" t="s">
        <v>522</v>
      </c>
      <c r="L76" s="3">
        <v>5.198243661E9</v>
      </c>
      <c r="M76" s="4" t="s">
        <v>44</v>
      </c>
      <c r="N76" s="4" t="s">
        <v>45</v>
      </c>
      <c r="O76" s="4" t="s">
        <v>46</v>
      </c>
      <c r="P76" s="4" t="s">
        <v>47</v>
      </c>
      <c r="Q76" s="1" t="s">
        <v>48</v>
      </c>
      <c r="R76" s="5" t="s">
        <v>49</v>
      </c>
      <c r="S76" s="6" t="s">
        <v>50</v>
      </c>
      <c r="T76" s="1"/>
      <c r="U76" s="1" t="s">
        <v>38</v>
      </c>
      <c r="V76" s="1" t="s">
        <v>39</v>
      </c>
      <c r="W76" s="1" t="s">
        <v>51</v>
      </c>
      <c r="X76" s="4" t="s">
        <v>52</v>
      </c>
      <c r="Y76" s="4">
        <v>8.0</v>
      </c>
      <c r="Z76" s="4" t="s">
        <v>53</v>
      </c>
      <c r="AA76" s="7">
        <v>461.0</v>
      </c>
      <c r="AB76" s="4" t="s">
        <v>54</v>
      </c>
      <c r="AC76" s="8">
        <v>26.2</v>
      </c>
      <c r="AD76" s="1" t="s">
        <v>55</v>
      </c>
      <c r="AE76" s="1" t="s">
        <v>56</v>
      </c>
      <c r="AF76" s="1" t="s">
        <v>67</v>
      </c>
      <c r="AG76" s="1" t="s">
        <v>67</v>
      </c>
      <c r="AH76" s="1" t="s">
        <v>67</v>
      </c>
      <c r="AI76" s="1" t="s">
        <v>55</v>
      </c>
      <c r="AJ76" s="4" t="str">
        <f>IFERROR(__xludf.DUMMYFUNCTION("IFS(F76=""Guelph"","""", F76&lt;&gt;""Guelph"",CONCATENATE(""to Guelph "",TO_TEXT(GOOGLEMAPS_DISTANCE(H76, ""Guelph, ON""))))"),"")</f>
        <v/>
      </c>
      <c r="AK76" s="4" t="s">
        <v>523</v>
      </c>
      <c r="AL76" s="1" t="s">
        <v>59</v>
      </c>
    </row>
    <row r="77">
      <c r="A77" s="3">
        <v>180.0</v>
      </c>
      <c r="B77" s="1" t="s">
        <v>524</v>
      </c>
      <c r="C77" s="1"/>
      <c r="D77" s="1" t="s">
        <v>525</v>
      </c>
      <c r="E77" s="1"/>
      <c r="F77" s="1" t="s">
        <v>38</v>
      </c>
      <c r="G77" s="1" t="s">
        <v>39</v>
      </c>
      <c r="H77" s="1" t="s">
        <v>526</v>
      </c>
      <c r="I77" s="1" t="s">
        <v>527</v>
      </c>
      <c r="J77" s="1" t="s">
        <v>42</v>
      </c>
      <c r="K77" s="1" t="s">
        <v>528</v>
      </c>
      <c r="L77" s="3">
        <v>5.19821176E9</v>
      </c>
      <c r="M77" s="4" t="s">
        <v>44</v>
      </c>
      <c r="N77" s="4" t="s">
        <v>45</v>
      </c>
      <c r="O77" s="4" t="s">
        <v>46</v>
      </c>
      <c r="P77" s="4" t="s">
        <v>47</v>
      </c>
      <c r="Q77" s="1" t="s">
        <v>48</v>
      </c>
      <c r="R77" s="5" t="s">
        <v>49</v>
      </c>
      <c r="S77" s="6" t="s">
        <v>50</v>
      </c>
      <c r="T77" s="1"/>
      <c r="U77" s="1" t="s">
        <v>38</v>
      </c>
      <c r="V77" s="1" t="s">
        <v>39</v>
      </c>
      <c r="W77" s="1" t="s">
        <v>51</v>
      </c>
      <c r="X77" s="4" t="s">
        <v>52</v>
      </c>
      <c r="Y77" s="4">
        <v>8.0</v>
      </c>
      <c r="Z77" s="4" t="s">
        <v>53</v>
      </c>
      <c r="AA77" s="7">
        <v>260.0</v>
      </c>
      <c r="AB77" s="4" t="s">
        <v>54</v>
      </c>
      <c r="AC77" s="8">
        <v>18.4</v>
      </c>
      <c r="AD77" s="1" t="s">
        <v>55</v>
      </c>
      <c r="AE77" s="1" t="s">
        <v>56</v>
      </c>
      <c r="AF77" s="1" t="s">
        <v>67</v>
      </c>
      <c r="AG77" s="1" t="s">
        <v>67</v>
      </c>
      <c r="AH77" s="1" t="s">
        <v>67</v>
      </c>
      <c r="AI77" s="1" t="s">
        <v>55</v>
      </c>
      <c r="AJ77" s="4" t="str">
        <f>IFERROR(__xludf.DUMMYFUNCTION("IFS(F77=""Guelph"","""", F77&lt;&gt;""Guelph"",CONCATENATE(""to Guelph "",TO_TEXT(GOOGLEMAPS_DISTANCE(H77, ""Guelph, ON""))))"),"")</f>
        <v/>
      </c>
      <c r="AK77" s="4" t="s">
        <v>529</v>
      </c>
      <c r="AL77" s="1" t="s">
        <v>59</v>
      </c>
    </row>
  </sheetData>
  <hyperlinks>
    <hyperlink r:id="rId2" ref="C1"/>
    <hyperlink r:id="rId3" ref="R2"/>
    <hyperlink r:id="rId4" ref="R3"/>
    <hyperlink r:id="rId5" ref="R4"/>
    <hyperlink r:id="rId6" ref="R5"/>
    <hyperlink r:id="rId7" ref="R6"/>
    <hyperlink r:id="rId8" ref="R7"/>
    <hyperlink r:id="rId9" ref="R8"/>
    <hyperlink r:id="rId10" ref="R9"/>
    <hyperlink r:id="rId11" ref="R10"/>
    <hyperlink r:id="rId12" ref="R11"/>
    <hyperlink r:id="rId13" ref="R12"/>
    <hyperlink r:id="rId14" ref="R13"/>
    <hyperlink r:id="rId15" ref="R14"/>
    <hyperlink r:id="rId16" ref="R15"/>
    <hyperlink r:id="rId17" ref="R16"/>
    <hyperlink r:id="rId18" ref="R17"/>
    <hyperlink r:id="rId19" ref="R18"/>
    <hyperlink r:id="rId20" ref="R19"/>
    <hyperlink r:id="rId21" ref="R20"/>
    <hyperlink r:id="rId22" ref="R21"/>
    <hyperlink r:id="rId23" ref="R22"/>
    <hyperlink r:id="rId24" ref="R23"/>
    <hyperlink r:id="rId25" ref="R24"/>
    <hyperlink r:id="rId26" ref="R25"/>
    <hyperlink r:id="rId27" ref="R26"/>
    <hyperlink r:id="rId28" ref="R27"/>
    <hyperlink r:id="rId29" ref="R28"/>
    <hyperlink r:id="rId30" ref="R29"/>
    <hyperlink r:id="rId31" ref="R30"/>
    <hyperlink r:id="rId32" ref="R31"/>
    <hyperlink r:id="rId33" ref="R32"/>
    <hyperlink r:id="rId34" ref="R33"/>
    <hyperlink r:id="rId35" ref="R34"/>
    <hyperlink r:id="rId36" ref="R35"/>
    <hyperlink r:id="rId37" ref="R36"/>
    <hyperlink r:id="rId38" ref="R37"/>
    <hyperlink r:id="rId39" ref="R38"/>
    <hyperlink r:id="rId40" ref="R39"/>
    <hyperlink r:id="rId41" ref="R40"/>
    <hyperlink r:id="rId42" ref="R41"/>
    <hyperlink r:id="rId43" ref="R42"/>
    <hyperlink r:id="rId44" ref="R43"/>
    <hyperlink r:id="rId45" ref="R44"/>
    <hyperlink r:id="rId46" ref="R45"/>
    <hyperlink r:id="rId47" ref="R46"/>
    <hyperlink r:id="rId48" ref="R47"/>
    <hyperlink r:id="rId49" ref="R48"/>
    <hyperlink r:id="rId50" ref="R49"/>
    <hyperlink r:id="rId51" ref="R50"/>
    <hyperlink r:id="rId52" ref="R51"/>
    <hyperlink r:id="rId53" ref="R52"/>
    <hyperlink r:id="rId54" ref="R53"/>
    <hyperlink r:id="rId55" ref="R54"/>
    <hyperlink r:id="rId56" ref="R55"/>
    <hyperlink r:id="rId57" ref="R56"/>
    <hyperlink r:id="rId58" ref="R57"/>
    <hyperlink r:id="rId59" ref="R58"/>
    <hyperlink r:id="rId60" ref="R59"/>
    <hyperlink r:id="rId61" ref="R60"/>
    <hyperlink r:id="rId62" ref="R61"/>
    <hyperlink r:id="rId63" ref="R62"/>
    <hyperlink r:id="rId64" ref="R63"/>
    <hyperlink r:id="rId65" ref="R64"/>
    <hyperlink r:id="rId66" ref="R65"/>
    <hyperlink r:id="rId67" ref="R66"/>
    <hyperlink r:id="rId68" ref="R67"/>
    <hyperlink r:id="rId69" ref="R68"/>
    <hyperlink r:id="rId70" ref="R69"/>
    <hyperlink r:id="rId71" ref="R70"/>
    <hyperlink r:id="rId72" ref="R71"/>
    <hyperlink r:id="rId73" ref="R72"/>
    <hyperlink r:id="rId74" ref="R73"/>
    <hyperlink r:id="rId75" ref="R74"/>
    <hyperlink r:id="rId76" ref="R75"/>
    <hyperlink r:id="rId77" ref="R76"/>
    <hyperlink r:id="rId78" ref="R77"/>
  </hyperlinks>
  <drawing r:id="rId79"/>
  <legacyDrawing r:id="rId80"/>
  <tableParts count="1">
    <tablePart r:id="rId82"/>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
    <col customWidth="1" min="2" max="3" width="53.13"/>
    <col customWidth="1" min="4" max="5" width="39.63"/>
  </cols>
  <sheetData>
    <row r="1" ht="24.75" customHeight="1">
      <c r="A1" s="9"/>
      <c r="B1" s="10"/>
      <c r="C1" s="11"/>
      <c r="D1" s="9"/>
      <c r="E1" s="9"/>
    </row>
    <row r="2" ht="24.75" customHeight="1">
      <c r="A2" s="9"/>
      <c r="B2" s="12" t="s">
        <v>530</v>
      </c>
      <c r="C2" s="11"/>
      <c r="D2" s="9"/>
      <c r="E2" s="9"/>
    </row>
    <row r="3" ht="24.75" customHeight="1">
      <c r="A3" s="9"/>
      <c r="B3" s="13"/>
      <c r="C3" s="14"/>
      <c r="D3" s="9"/>
      <c r="E3" s="9"/>
    </row>
    <row r="4" ht="24.75" customHeight="1">
      <c r="A4" s="9"/>
      <c r="B4" s="13" t="s">
        <v>531</v>
      </c>
      <c r="C4" s="14" t="str">
        <f>GOOGLEMAPS_ADDRESS(10005)</f>
        <v>New York, NY 10005, USA</v>
      </c>
      <c r="D4" s="9"/>
      <c r="E4" s="9"/>
    </row>
    <row r="5" ht="24.75" customHeight="1">
      <c r="A5" s="9"/>
      <c r="B5" s="15"/>
      <c r="C5" s="11"/>
      <c r="D5" s="9"/>
      <c r="E5" s="9"/>
    </row>
    <row r="6" ht="24.75" customHeight="1">
      <c r="A6" s="9"/>
      <c r="B6" s="13" t="s">
        <v>532</v>
      </c>
      <c r="C6" s="11" t="str">
        <f>GOOGLEMAPS_COUNTRY("Taj Mahal, Agra")</f>
        <v>India (IN)</v>
      </c>
      <c r="D6" s="9"/>
      <c r="E6" s="9"/>
    </row>
    <row r="7" ht="24.75" customHeight="1">
      <c r="A7" s="9"/>
      <c r="B7" s="15"/>
      <c r="C7" s="11"/>
      <c r="D7" s="9"/>
      <c r="E7" s="9"/>
    </row>
    <row r="8" ht="24.75" customHeight="1">
      <c r="A8" s="9"/>
      <c r="B8" s="13" t="s">
        <v>533</v>
      </c>
      <c r="C8" s="11" t="str">
        <f>GOOGLEMAPS_LATLONG("buckingham palace")</f>
        <v>51.501364, -0.14189</v>
      </c>
      <c r="D8" s="9"/>
      <c r="E8" s="9"/>
    </row>
    <row r="9" ht="24.75" customHeight="1">
      <c r="A9" s="9"/>
      <c r="B9" s="15"/>
      <c r="C9" s="11"/>
      <c r="D9" s="9"/>
      <c r="E9" s="9"/>
    </row>
    <row r="10" ht="24.75" customHeight="1">
      <c r="A10" s="9"/>
      <c r="B10" s="13" t="s">
        <v>534</v>
      </c>
      <c r="C10" s="11" t="str">
        <f>GOOGLEMAPS_DISTANCE("Boston", "NY")</f>
        <v>216 mi</v>
      </c>
      <c r="D10" s="9"/>
      <c r="E10" s="9"/>
    </row>
    <row r="11" ht="24.75" customHeight="1">
      <c r="A11" s="9"/>
      <c r="B11" s="15"/>
      <c r="C11" s="11"/>
      <c r="D11" s="9"/>
      <c r="E11" s="9"/>
    </row>
    <row r="12" ht="24.75" customHeight="1">
      <c r="A12" s="9"/>
      <c r="B12" s="13" t="s">
        <v>535</v>
      </c>
      <c r="C12" s="11" t="str">
        <f>GOOGLEMAPS_DURATION("Hoboken", "NY", "walking")</f>
        <v>47 mins</v>
      </c>
      <c r="D12" s="9"/>
      <c r="E12" s="9"/>
    </row>
    <row r="13" ht="24.75" customHeight="1">
      <c r="A13" s="9"/>
      <c r="B13" s="15"/>
      <c r="C13" s="11"/>
      <c r="D13" s="9"/>
      <c r="E13" s="9"/>
    </row>
    <row r="14" ht="24.75" customHeight="1">
      <c r="A14" s="9"/>
      <c r="B14" s="13" t="s">
        <v>536</v>
      </c>
      <c r="C14" s="11" t="str">
        <f>GOOGLEMAPS_REVERSEGEOCODE(37.4219999,-122.0840575)</f>
        <v>1600 Amphitheatre Pkwy, Mountain View, CA 94043, USA</v>
      </c>
      <c r="D14" s="9"/>
      <c r="E14" s="9"/>
    </row>
    <row r="15" ht="24.75" customHeight="1">
      <c r="A15" s="9"/>
      <c r="B15" s="15"/>
      <c r="C15" s="11"/>
      <c r="D15" s="9"/>
      <c r="E15" s="9"/>
    </row>
    <row r="16" ht="24.75" customHeight="1">
      <c r="A16" s="9"/>
      <c r="B16" s="13" t="s">
        <v>537</v>
      </c>
      <c r="C16" s="16" t="str">
        <f>GOOGLEMAPS_DIRECTIONS("10005", "hoboken", "bicycling")</f>
        <v>Head northeast on William St toward Pine St,Turn left onto Pine St,Turn right onto Nassau St,Turn left onto Cedar St,Turn right onto Greenwich St,Slight left at Liberty St,Continue onto Liberty St,Slight right onto Battery Park City Esplanade,Slight left to stay on Battery Park City Esplanade,Take the World Financial Center - Paulus Hook ferry to Jersey CityToll road Parts of this road are closed Sat–SunEntering New Jersey,Continue straight,Turn right onto Hudson River Waterfront Walkway,Turn right to stay on Hudson River Waterfront Walkway,Turn right to stay on Hudson River Waterfront Walkway,Turn right to stay on Hudson River Waterfront Walkway,Turn right to stay on Hudson River Waterfront Walkway,Turn right onto Washington Blvd,Continue onto 18th St,Turn right onto Marin Blvd,Turn right onto County Rd 681,Turn left onto Washington St Pass by Johnny Rockets (on the left in 0.2 mi),Turn left onto 6th St</v>
      </c>
      <c r="D16" s="9"/>
      <c r="E16" s="9"/>
    </row>
    <row r="17" ht="24.75" customHeight="1">
      <c r="A17" s="9"/>
      <c r="B17" s="11"/>
      <c r="C17" s="11"/>
      <c r="D17" s="9"/>
      <c r="E17" s="9"/>
    </row>
    <row r="18" ht="24.75" customHeight="1">
      <c r="A18" s="9"/>
      <c r="B18" s="11"/>
      <c r="C18" s="11"/>
      <c r="D18" s="9"/>
      <c r="E18" s="9"/>
    </row>
    <row r="19" ht="24.75" customHeight="1">
      <c r="A19" s="9"/>
      <c r="B19" s="11"/>
      <c r="C19" s="11"/>
      <c r="D19" s="9"/>
      <c r="E19" s="9"/>
    </row>
    <row r="20" ht="24.75" customHeight="1">
      <c r="A20" s="9"/>
      <c r="B20" s="11"/>
      <c r="C20" s="11"/>
      <c r="D20" s="9"/>
      <c r="E20" s="9"/>
    </row>
    <row r="21" ht="24.75" customHeight="1">
      <c r="A21" s="9"/>
      <c r="B21" s="11"/>
      <c r="C21" s="11"/>
      <c r="D21" s="9"/>
      <c r="E21" s="9"/>
    </row>
  </sheetData>
  <hyperlinks>
    <hyperlink r:id="rId1" ref="B2"/>
  </hyperlinks>
  <drawing r:id="rId2"/>
  <tableParts count="1">
    <tablePart r:id="rId4"/>
  </tableParts>
</worksheet>
</file>