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Projetos\LHH\Project Technical Documentation\Relatórios\"/>
    </mc:Choice>
  </mc:AlternateContent>
  <bookViews>
    <workbookView xWindow="-120" yWindow="-120" windowWidth="20730" windowHeight="9855" firstSheet="2" activeTab="4"/>
  </bookViews>
  <sheets>
    <sheet name="Cálculos" sheetId="11" r:id="rId1"/>
    <sheet name="DONE4. Anual PMH-CMH-TMH" sheetId="7" r:id="rId2"/>
    <sheet name="DONE2. Diario Produtividade" sheetId="9" r:id="rId3"/>
    <sheet name="DONE5. Mensal por Depto" sheetId="8" r:id="rId4"/>
    <sheet name="DONE3. Mensal Depto e Categoria" sheetId="6" r:id="rId5"/>
    <sheet name="1. HeadCount" sheetId="10" r:id="rId6"/>
    <sheet name="Contratados" sheetId="2" r:id="rId7"/>
    <sheet name="PCMH" sheetId="5" r:id="rId8"/>
    <sheet name="Sheet1" sheetId="13" r:id="rId9"/>
  </sheets>
  <definedNames>
    <definedName name="_xlnm.Print_Area" localSheetId="6">Contratados!$B$2:$Q$30</definedName>
    <definedName name="_xlnm.Print_Area" localSheetId="4">'DONE3. Mensal Depto e Categoria'!$C$2:$S$23</definedName>
    <definedName name="_xlnm.Print_Area" localSheetId="7">PCMH!$B$4:$P$40</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11" l="1"/>
  <c r="D7" i="11" s="1"/>
  <c r="D3" i="11"/>
  <c r="AB5" i="9" l="1"/>
  <c r="Q699" i="10"/>
  <c r="Q702" i="10" s="1"/>
  <c r="J699" i="10"/>
  <c r="J702" i="10" s="1"/>
  <c r="Q693" i="10"/>
  <c r="Q696" i="10" s="1"/>
  <c r="J693" i="10"/>
  <c r="J696" i="10" s="1"/>
  <c r="Q691" i="10"/>
  <c r="J691" i="10"/>
  <c r="Q688" i="10"/>
  <c r="J688" i="10"/>
  <c r="Q685" i="10"/>
  <c r="J685" i="10"/>
  <c r="Q682" i="10"/>
  <c r="J682" i="10"/>
  <c r="Q679" i="10"/>
  <c r="J679" i="10"/>
  <c r="Q676" i="10"/>
  <c r="J676" i="10"/>
  <c r="Q673" i="10"/>
  <c r="J673" i="10"/>
  <c r="Q670" i="10"/>
  <c r="J670" i="10"/>
  <c r="Q667" i="10"/>
  <c r="J667" i="10"/>
  <c r="Q664" i="10"/>
  <c r="J664" i="10"/>
  <c r="Q661" i="10"/>
  <c r="J661" i="10"/>
  <c r="Q658" i="10"/>
  <c r="J658" i="10"/>
  <c r="Q655" i="10"/>
  <c r="J655" i="10"/>
  <c r="Q648" i="10"/>
  <c r="Q651" i="10" s="1"/>
  <c r="J648" i="10"/>
  <c r="J651" i="10" s="1"/>
  <c r="Q642" i="10"/>
  <c r="Q645" i="10" s="1"/>
  <c r="J642" i="10"/>
  <c r="J645" i="10" s="1"/>
  <c r="Q640" i="10"/>
  <c r="J640" i="10"/>
  <c r="Q637" i="10"/>
  <c r="J637" i="10"/>
  <c r="Q634" i="10"/>
  <c r="J634" i="10"/>
  <c r="Q631" i="10"/>
  <c r="J631" i="10"/>
  <c r="Q628" i="10"/>
  <c r="J628" i="10"/>
  <c r="Q625" i="10"/>
  <c r="J625" i="10"/>
  <c r="Q622" i="10"/>
  <c r="J622" i="10"/>
  <c r="Q619" i="10"/>
  <c r="J619" i="10"/>
  <c r="Q616" i="10"/>
  <c r="J616" i="10"/>
  <c r="Q613" i="10"/>
  <c r="J613" i="10"/>
  <c r="Q610" i="10"/>
  <c r="J610" i="10"/>
  <c r="Q607" i="10"/>
  <c r="J607" i="10"/>
  <c r="Q604" i="10"/>
  <c r="J604" i="10"/>
  <c r="Q597" i="10"/>
  <c r="Q600" i="10" s="1"/>
  <c r="Q601" i="10" s="1"/>
  <c r="J597" i="10"/>
  <c r="J600" i="10" s="1"/>
  <c r="J601" i="10" s="1"/>
  <c r="Q591" i="10"/>
  <c r="Q594" i="10" s="1"/>
  <c r="J591" i="10"/>
  <c r="J594" i="10" s="1"/>
  <c r="Q589" i="10"/>
  <c r="J589" i="10"/>
  <c r="Q586" i="10"/>
  <c r="J586" i="10"/>
  <c r="Q583" i="10"/>
  <c r="J583" i="10"/>
  <c r="Q580" i="10"/>
  <c r="J580" i="10"/>
  <c r="Q577" i="10"/>
  <c r="J577" i="10"/>
  <c r="Q574" i="10"/>
  <c r="J574" i="10"/>
  <c r="Q571" i="10"/>
  <c r="J571" i="10"/>
  <c r="Q565" i="10"/>
  <c r="J565" i="10"/>
  <c r="Q562" i="10"/>
  <c r="J562" i="10"/>
  <c r="Q559" i="10"/>
  <c r="J559" i="10"/>
  <c r="Q556" i="10"/>
  <c r="J556" i="10"/>
  <c r="Q550" i="10"/>
  <c r="J550" i="10"/>
  <c r="Q547" i="10"/>
  <c r="J547" i="10"/>
  <c r="Q544" i="10"/>
  <c r="J544" i="10"/>
  <c r="Q511" i="10"/>
  <c r="J511" i="10"/>
  <c r="Q508" i="10"/>
  <c r="J508" i="10"/>
  <c r="Q505" i="10"/>
  <c r="J505" i="10"/>
  <c r="Q502" i="10"/>
  <c r="J502" i="10"/>
  <c r="Q499" i="10"/>
  <c r="J499" i="10"/>
  <c r="Q492" i="10"/>
  <c r="Q493" i="10" s="1"/>
  <c r="J492" i="10"/>
  <c r="J493" i="10" s="1"/>
  <c r="Q490" i="10"/>
  <c r="J490" i="10"/>
  <c r="Q487" i="10"/>
  <c r="J487" i="10"/>
  <c r="Q484" i="10"/>
  <c r="J484" i="10"/>
  <c r="Q481" i="10"/>
  <c r="J481" i="10"/>
  <c r="Q478" i="10"/>
  <c r="J478" i="10"/>
  <c r="Q472" i="10"/>
  <c r="J472" i="10"/>
  <c r="Q465" i="10"/>
  <c r="J465" i="10"/>
  <c r="Q463" i="10"/>
  <c r="J463" i="10"/>
  <c r="Q460" i="10"/>
  <c r="J460" i="10"/>
  <c r="Q457" i="10"/>
  <c r="J457" i="10"/>
  <c r="Q454" i="10"/>
  <c r="J454" i="10"/>
  <c r="Q448" i="10"/>
  <c r="J448" i="10"/>
  <c r="Q445" i="10"/>
  <c r="J445" i="10"/>
  <c r="Q442" i="10"/>
  <c r="J442" i="10"/>
  <c r="Q439" i="10"/>
  <c r="J439" i="10"/>
  <c r="Q436" i="10"/>
  <c r="J436" i="10"/>
  <c r="Q433" i="10"/>
  <c r="J433" i="10"/>
  <c r="Q430" i="10"/>
  <c r="J430" i="10"/>
  <c r="Q427" i="10"/>
  <c r="J427" i="10"/>
  <c r="Q424" i="10"/>
  <c r="J424" i="10"/>
  <c r="Q421" i="10"/>
  <c r="J421" i="10"/>
  <c r="Q418" i="10"/>
  <c r="J418" i="10"/>
  <c r="Q415" i="10"/>
  <c r="J415" i="10"/>
  <c r="Q412" i="10"/>
  <c r="J412" i="10"/>
  <c r="Q409" i="10"/>
  <c r="J409" i="10"/>
  <c r="Q406" i="10"/>
  <c r="J406" i="10"/>
  <c r="Q403" i="10"/>
  <c r="J403" i="10"/>
  <c r="Q400" i="10"/>
  <c r="J400" i="10"/>
  <c r="Q397" i="10"/>
  <c r="J397" i="10"/>
  <c r="Q394" i="10"/>
  <c r="J394" i="10"/>
  <c r="Q391" i="10"/>
  <c r="J391" i="10"/>
  <c r="Q388" i="10"/>
  <c r="J388" i="10"/>
  <c r="Q385" i="10"/>
  <c r="J385" i="10"/>
  <c r="Q382" i="10"/>
  <c r="J382" i="10"/>
  <c r="Q379" i="10"/>
  <c r="J379" i="10"/>
  <c r="Q376" i="10"/>
  <c r="J376" i="10"/>
  <c r="Q373" i="10"/>
  <c r="J373" i="10"/>
  <c r="Q370" i="10"/>
  <c r="J370" i="10"/>
  <c r="Q367" i="10"/>
  <c r="J367" i="10"/>
  <c r="Q364" i="10"/>
  <c r="J364" i="10"/>
  <c r="Q361" i="10"/>
  <c r="J361" i="10"/>
  <c r="Q358" i="10"/>
  <c r="J358" i="10"/>
  <c r="Q355" i="10"/>
  <c r="J355" i="10"/>
  <c r="Q352" i="10"/>
  <c r="J352" i="10"/>
  <c r="Q349" i="10"/>
  <c r="J349" i="10"/>
  <c r="Q346" i="10"/>
  <c r="J346" i="10"/>
  <c r="Q343" i="10"/>
  <c r="J343" i="10"/>
  <c r="Q340" i="10"/>
  <c r="J340" i="10"/>
  <c r="Q337" i="10"/>
  <c r="J337" i="10"/>
  <c r="Q334" i="10"/>
  <c r="J334" i="10"/>
  <c r="Q331" i="10"/>
  <c r="J331" i="10"/>
  <c r="Q328" i="10"/>
  <c r="J328" i="10"/>
  <c r="Q325" i="10"/>
  <c r="J325" i="10"/>
  <c r="Q322" i="10"/>
  <c r="J322" i="10"/>
  <c r="Q319" i="10"/>
  <c r="J319" i="10"/>
  <c r="Q315" i="10"/>
  <c r="J315" i="10"/>
  <c r="Q313" i="10"/>
  <c r="J313" i="10"/>
  <c r="Q310" i="10"/>
  <c r="J310" i="10"/>
  <c r="Q303" i="10"/>
  <c r="J303" i="10"/>
  <c r="Q301" i="10"/>
  <c r="J301" i="10"/>
  <c r="Q298" i="10"/>
  <c r="Q295" i="10"/>
  <c r="J295" i="10"/>
  <c r="Q292" i="10"/>
  <c r="J292" i="10"/>
  <c r="Q289" i="10"/>
  <c r="Q286" i="10"/>
  <c r="J286" i="10"/>
  <c r="J283" i="10"/>
  <c r="Q280" i="10"/>
  <c r="J280" i="10"/>
  <c r="Q277" i="10"/>
  <c r="J277" i="10"/>
  <c r="J274" i="10"/>
  <c r="J271" i="10"/>
  <c r="J268" i="10"/>
  <c r="J265" i="10"/>
  <c r="J262" i="10"/>
  <c r="J259" i="10"/>
  <c r="J256" i="10"/>
  <c r="Q253" i="10"/>
  <c r="J253" i="10"/>
  <c r="Q250" i="10"/>
  <c r="J250" i="10"/>
  <c r="Q247" i="10"/>
  <c r="J247" i="10"/>
  <c r="Q244" i="10"/>
  <c r="J244" i="10"/>
  <c r="Q241" i="10"/>
  <c r="J241" i="10"/>
  <c r="Q238" i="10"/>
  <c r="J238" i="10"/>
  <c r="Q235" i="10"/>
  <c r="J235" i="10"/>
  <c r="Q232" i="10"/>
  <c r="J232" i="10"/>
  <c r="Q229" i="10"/>
  <c r="J229" i="10"/>
  <c r="Q226" i="10"/>
  <c r="J226" i="10"/>
  <c r="Q223" i="10"/>
  <c r="J223" i="10"/>
  <c r="Q220" i="10"/>
  <c r="J220" i="10"/>
  <c r="Q217" i="10"/>
  <c r="J217" i="10"/>
  <c r="Q214" i="10"/>
  <c r="J214" i="10"/>
  <c r="Q211" i="10"/>
  <c r="J211" i="10"/>
  <c r="Q208" i="10"/>
  <c r="J208" i="10"/>
  <c r="Q205" i="10"/>
  <c r="J205" i="10"/>
  <c r="Q202" i="10"/>
  <c r="J202" i="10"/>
  <c r="Q199" i="10"/>
  <c r="J199" i="10"/>
  <c r="Q196" i="10"/>
  <c r="J196" i="10"/>
  <c r="J193" i="10"/>
  <c r="Q190" i="10"/>
  <c r="J190" i="10"/>
  <c r="Q186" i="10"/>
  <c r="J186" i="10"/>
  <c r="Q184" i="10"/>
  <c r="J184" i="10"/>
  <c r="Q181" i="10"/>
  <c r="J181" i="10"/>
  <c r="Q178" i="10"/>
  <c r="J178" i="10"/>
  <c r="Q175" i="10"/>
  <c r="J175" i="10"/>
  <c r="Q172" i="10"/>
  <c r="J172" i="10"/>
  <c r="Q169" i="10"/>
  <c r="J169" i="10"/>
  <c r="Q166" i="10"/>
  <c r="J166" i="10"/>
  <c r="Q163" i="10"/>
  <c r="J163" i="10"/>
  <c r="Q160" i="10"/>
  <c r="J160" i="10"/>
  <c r="J157" i="10"/>
  <c r="J154" i="10"/>
  <c r="J151" i="10"/>
  <c r="Q148" i="10"/>
  <c r="J148" i="10"/>
  <c r="Q145" i="10"/>
  <c r="J145" i="10"/>
  <c r="J142" i="10"/>
  <c r="Q139" i="10"/>
  <c r="J139" i="10"/>
  <c r="Q136" i="10"/>
  <c r="J136" i="10"/>
  <c r="Q133" i="10"/>
  <c r="J133" i="10"/>
  <c r="Q130" i="10"/>
  <c r="J130" i="10"/>
  <c r="Q127" i="10"/>
  <c r="J127" i="10"/>
  <c r="Q124" i="10"/>
  <c r="J124" i="10"/>
  <c r="Q121" i="10"/>
  <c r="J121" i="10"/>
  <c r="Q118" i="10"/>
  <c r="J118" i="10"/>
  <c r="Q115" i="10"/>
  <c r="J115" i="10"/>
  <c r="Q112" i="10"/>
  <c r="J112" i="10"/>
  <c r="Q109" i="10"/>
  <c r="J109" i="10"/>
  <c r="Q106" i="10"/>
  <c r="J106" i="10"/>
  <c r="Q103" i="10"/>
  <c r="J103" i="10"/>
  <c r="Q100" i="10"/>
  <c r="J100" i="10"/>
  <c r="Q97" i="10"/>
  <c r="J97" i="10"/>
  <c r="Q94" i="10"/>
  <c r="J94" i="10"/>
  <c r="Q91" i="10"/>
  <c r="J91" i="10"/>
  <c r="Q88" i="10"/>
  <c r="J88" i="10"/>
  <c r="Q85" i="10"/>
  <c r="J85" i="10"/>
  <c r="J82" i="10"/>
  <c r="Q79" i="10"/>
  <c r="J79" i="10"/>
  <c r="Q76" i="10"/>
  <c r="J76" i="10"/>
  <c r="Q73" i="10"/>
  <c r="J73" i="10"/>
  <c r="Q70" i="10"/>
  <c r="J70" i="10"/>
  <c r="Q64" i="10"/>
  <c r="J64" i="10"/>
  <c r="J61" i="10"/>
  <c r="Q58" i="10"/>
  <c r="J58" i="10"/>
  <c r="Q43" i="10"/>
  <c r="J43" i="10"/>
  <c r="D14" i="10"/>
  <c r="D12" i="10"/>
  <c r="D11" i="10"/>
  <c r="D13" i="10" s="1"/>
  <c r="F9" i="10"/>
  <c r="H4" i="10"/>
  <c r="D4" i="10"/>
  <c r="U5" i="10" s="1"/>
  <c r="Q516" i="10" l="1"/>
  <c r="Q519" i="10" s="1"/>
  <c r="Q522" i="10"/>
  <c r="Q525" i="10" s="1"/>
  <c r="D6" i="10"/>
  <c r="U7" i="10" s="1"/>
  <c r="J522" i="10"/>
  <c r="J525" i="10" s="1"/>
  <c r="J516" i="10"/>
  <c r="J519" i="10" s="1"/>
  <c r="D5" i="10"/>
  <c r="D7" i="10" s="1"/>
  <c r="N1" i="7" l="1"/>
  <c r="F23" i="6" l="1"/>
  <c r="E23" i="6" l="1"/>
  <c r="C31" i="5" l="1"/>
  <c r="C44" i="5" l="1"/>
  <c r="P34" i="5" l="1"/>
  <c r="K19" i="6" l="1"/>
  <c r="K17" i="6"/>
  <c r="K15" i="6"/>
  <c r="K13" i="6"/>
  <c r="K11" i="6"/>
  <c r="K9" i="6"/>
  <c r="K7" i="6"/>
  <c r="K5" i="6"/>
  <c r="L20" i="6"/>
  <c r="L18" i="6"/>
  <c r="L16" i="6"/>
  <c r="L14" i="6"/>
  <c r="L12" i="6"/>
  <c r="L10" i="6"/>
  <c r="L8" i="6"/>
  <c r="L6" i="6"/>
  <c r="K20" i="6"/>
  <c r="K18" i="6"/>
  <c r="K16" i="6"/>
  <c r="K14" i="6"/>
  <c r="K12" i="6"/>
  <c r="K10" i="6"/>
  <c r="K8" i="6"/>
  <c r="K6" i="6"/>
  <c r="L19" i="6"/>
  <c r="L11" i="6"/>
  <c r="L17" i="6"/>
  <c r="L9" i="6"/>
  <c r="L15" i="6"/>
  <c r="L7" i="6"/>
  <c r="L21" i="6"/>
  <c r="L13" i="6"/>
  <c r="L5" i="6"/>
  <c r="K21" i="6"/>
  <c r="O20" i="6"/>
  <c r="O18" i="6"/>
  <c r="O16" i="6"/>
  <c r="O14" i="6"/>
  <c r="O12" i="6"/>
  <c r="O10" i="6"/>
  <c r="O8" i="6"/>
  <c r="O6" i="6"/>
  <c r="P21" i="6"/>
  <c r="P19" i="6"/>
  <c r="P17" i="6"/>
  <c r="P15" i="6"/>
  <c r="P13" i="6"/>
  <c r="P11" i="6"/>
  <c r="P9" i="6"/>
  <c r="P7" i="6"/>
  <c r="P5" i="6"/>
  <c r="O19" i="6"/>
  <c r="O17" i="6"/>
  <c r="O15" i="6"/>
  <c r="O13" i="6"/>
  <c r="O11" i="6"/>
  <c r="O9" i="6"/>
  <c r="O7" i="6"/>
  <c r="O5" i="6"/>
  <c r="P18" i="6"/>
  <c r="P10" i="6"/>
  <c r="P16" i="6"/>
  <c r="P8" i="6"/>
  <c r="P14" i="6"/>
  <c r="P6" i="6"/>
  <c r="P20" i="6"/>
  <c r="P12" i="6"/>
  <c r="O21" i="6"/>
  <c r="S19" i="6"/>
  <c r="S17" i="6"/>
  <c r="S15" i="6"/>
  <c r="S13" i="6"/>
  <c r="S11" i="6"/>
  <c r="S9" i="6"/>
  <c r="S7" i="6"/>
  <c r="S5" i="6"/>
  <c r="T20" i="6"/>
  <c r="T18" i="6"/>
  <c r="T16" i="6"/>
  <c r="T14" i="6"/>
  <c r="T12" i="6"/>
  <c r="T10" i="6"/>
  <c r="T8" i="6"/>
  <c r="T6" i="6"/>
  <c r="S20" i="6"/>
  <c r="S18" i="6"/>
  <c r="S16" i="6"/>
  <c r="S14" i="6"/>
  <c r="S12" i="6"/>
  <c r="S10" i="6"/>
  <c r="S8" i="6"/>
  <c r="S6" i="6"/>
  <c r="T21" i="6"/>
  <c r="T19" i="6"/>
  <c r="T17" i="6"/>
  <c r="T9" i="6"/>
  <c r="T15" i="6"/>
  <c r="T7" i="6"/>
  <c r="T13" i="6"/>
  <c r="T5" i="6"/>
  <c r="T23" i="6" s="1"/>
  <c r="T11" i="6"/>
  <c r="S21" i="6"/>
  <c r="H33" i="5"/>
  <c r="O23" i="6" l="1"/>
  <c r="S23" i="6"/>
  <c r="P23" i="6"/>
  <c r="K23" i="6"/>
  <c r="L23" i="6"/>
  <c r="E15" i="5"/>
  <c r="S29" i="5" l="1"/>
  <c r="S21" i="5"/>
  <c r="S19" i="5"/>
  <c r="S18" i="5"/>
  <c r="S16" i="5"/>
  <c r="K23" i="2" l="1"/>
  <c r="K24" i="2"/>
  <c r="G22" i="2"/>
  <c r="K22" i="2"/>
  <c r="O22" i="2"/>
  <c r="G24" i="2"/>
  <c r="O24" i="2"/>
  <c r="J24" i="5"/>
  <c r="M24" i="5"/>
  <c r="P24" i="5"/>
  <c r="J26" i="5"/>
  <c r="M26" i="5"/>
  <c r="P26" i="5"/>
  <c r="P27" i="5" l="1"/>
  <c r="J27" i="5"/>
  <c r="P25" i="5"/>
  <c r="J25" i="5"/>
  <c r="O25" i="2"/>
  <c r="G25" i="2"/>
  <c r="O23" i="2"/>
  <c r="G23" i="2"/>
  <c r="M27" i="5"/>
  <c r="M25" i="5"/>
  <c r="K25" i="2"/>
  <c r="J13" i="5" l="1"/>
  <c r="O6" i="2" l="1"/>
  <c r="O10" i="2"/>
  <c r="O12" i="2"/>
  <c r="K10" i="2"/>
  <c r="K12" i="2"/>
  <c r="G10" i="2"/>
  <c r="G12" i="2"/>
  <c r="J28" i="5"/>
  <c r="P12" i="5"/>
  <c r="P14" i="5"/>
  <c r="M12" i="5"/>
  <c r="M14" i="5"/>
  <c r="J12" i="5"/>
  <c r="J14" i="5"/>
  <c r="P8" i="5"/>
  <c r="P28" i="5"/>
  <c r="M28" i="5"/>
  <c r="G26" i="2"/>
  <c r="S14" i="5" l="1"/>
  <c r="S12" i="5"/>
  <c r="S28" i="5"/>
  <c r="K26" i="2"/>
  <c r="O26" i="2"/>
  <c r="P23" i="5" l="1"/>
  <c r="O21" i="2"/>
  <c r="J23" i="5"/>
  <c r="G21" i="2"/>
  <c r="K21" i="2"/>
  <c r="M23" i="5"/>
  <c r="S23" i="5" l="1"/>
  <c r="G11" i="2"/>
  <c r="K11" i="2"/>
  <c r="M13" i="5"/>
  <c r="O11" i="2"/>
  <c r="P13" i="5"/>
  <c r="S13" i="5" l="1"/>
  <c r="J11" i="5"/>
  <c r="G9" i="2"/>
  <c r="K9" i="2"/>
  <c r="M11" i="5"/>
  <c r="P11" i="5"/>
  <c r="O9" i="2"/>
  <c r="S11" i="5" l="1"/>
  <c r="G8" i="2"/>
  <c r="J10" i="5"/>
  <c r="K8" i="2"/>
  <c r="M10" i="5"/>
  <c r="O8" i="2"/>
  <c r="P10" i="5"/>
  <c r="S10" i="5" l="1"/>
  <c r="J9" i="5"/>
  <c r="G7" i="2"/>
  <c r="K7" i="2"/>
  <c r="M9" i="5"/>
  <c r="O7" i="2"/>
  <c r="P9" i="5"/>
  <c r="S9" i="5" l="1"/>
  <c r="G6" i="2"/>
  <c r="J8" i="5"/>
  <c r="M8" i="5"/>
  <c r="K6" i="2"/>
  <c r="S8" i="5" l="1"/>
  <c r="O5" i="2"/>
  <c r="P7" i="5"/>
  <c r="J7" i="5"/>
  <c r="G5" i="2"/>
  <c r="M7" i="5"/>
  <c r="K5" i="2"/>
  <c r="S7" i="5" l="1"/>
  <c r="F15" i="5" l="1"/>
  <c r="F29" i="5"/>
  <c r="F20" i="5" l="1"/>
  <c r="F32" i="5" s="1"/>
  <c r="F34" i="5" s="1"/>
  <c r="E29" i="5" l="1"/>
  <c r="E20" i="5"/>
  <c r="E32" i="5" l="1"/>
  <c r="E34" i="5" s="1"/>
  <c r="J34" i="5" l="1"/>
  <c r="M34" i="5"/>
  <c r="V13" i="6" l="1"/>
  <c r="C18" i="2"/>
  <c r="V12" i="6"/>
  <c r="V17" i="6"/>
  <c r="V20" i="6"/>
  <c r="V16" i="6"/>
  <c r="V6" i="6"/>
  <c r="V10" i="6"/>
  <c r="V19" i="6"/>
  <c r="V9" i="6"/>
  <c r="V14" i="6"/>
  <c r="V18" i="6"/>
  <c r="V7" i="6"/>
  <c r="V8" i="6"/>
  <c r="V11" i="6"/>
  <c r="C13" i="2"/>
  <c r="C27" i="2"/>
  <c r="V15" i="6"/>
  <c r="C29" i="2" l="1"/>
  <c r="D9" i="2" s="1"/>
  <c r="V5" i="6"/>
  <c r="D21" i="2" l="1"/>
  <c r="H21" i="2" s="1"/>
  <c r="D7" i="2"/>
  <c r="H7" i="2" s="1"/>
  <c r="D22" i="2"/>
  <c r="P22" i="2" s="1"/>
  <c r="D25" i="2"/>
  <c r="G27" i="5" s="1"/>
  <c r="H27" i="5" s="1"/>
  <c r="D26" i="2"/>
  <c r="P26" i="2" s="1"/>
  <c r="D17" i="2"/>
  <c r="P17" i="2" s="1"/>
  <c r="D23" i="2"/>
  <c r="L23" i="2" s="1"/>
  <c r="D10" i="2"/>
  <c r="P10" i="2" s="1"/>
  <c r="D12" i="2"/>
  <c r="L12" i="2" s="1"/>
  <c r="D11" i="2"/>
  <c r="P11" i="2" s="1"/>
  <c r="D24" i="2"/>
  <c r="L24" i="2" s="1"/>
  <c r="D5" i="2"/>
  <c r="G7" i="5" s="1"/>
  <c r="H5" i="6" s="1"/>
  <c r="D16" i="2"/>
  <c r="G18" i="5" s="1"/>
  <c r="D6" i="2"/>
  <c r="H6" i="2" s="1"/>
  <c r="D8" i="2"/>
  <c r="H8" i="2" s="1"/>
  <c r="L9" i="2"/>
  <c r="H9" i="2"/>
  <c r="P9" i="2"/>
  <c r="G11" i="5"/>
  <c r="P7" i="2"/>
  <c r="G13" i="5"/>
  <c r="G19" i="5" l="1"/>
  <c r="H19" i="5" s="1"/>
  <c r="H13" i="5"/>
  <c r="N13" i="5" s="1"/>
  <c r="H11" i="6"/>
  <c r="H11" i="5"/>
  <c r="N11" i="5" s="1"/>
  <c r="H9" i="6"/>
  <c r="G23" i="5"/>
  <c r="H23" i="5" s="1"/>
  <c r="L21" i="2"/>
  <c r="P21" i="2"/>
  <c r="P25" i="2"/>
  <c r="L25" i="2"/>
  <c r="G10" i="5"/>
  <c r="G26" i="5"/>
  <c r="H26" i="5" s="1"/>
  <c r="Q26" i="5" s="1"/>
  <c r="P8" i="2"/>
  <c r="H17" i="2"/>
  <c r="L6" i="2"/>
  <c r="G8" i="5"/>
  <c r="L11" i="2"/>
  <c r="G9" i="5"/>
  <c r="H11" i="2"/>
  <c r="L17" i="2"/>
  <c r="L7" i="2"/>
  <c r="P6" i="2"/>
  <c r="H24" i="2"/>
  <c r="G25" i="5"/>
  <c r="H25" i="5" s="1"/>
  <c r="Q25" i="5" s="1"/>
  <c r="H22" i="2"/>
  <c r="G24" i="5"/>
  <c r="H24" i="5" s="1"/>
  <c r="N24" i="5" s="1"/>
  <c r="L26" i="2"/>
  <c r="G12" i="5"/>
  <c r="H5" i="2"/>
  <c r="H23" i="2"/>
  <c r="L22" i="2"/>
  <c r="P24" i="2"/>
  <c r="P23" i="2"/>
  <c r="L16" i="2"/>
  <c r="H25" i="2"/>
  <c r="P5" i="2"/>
  <c r="P12" i="2"/>
  <c r="H10" i="2"/>
  <c r="L8" i="2"/>
  <c r="G14" i="5"/>
  <c r="H26" i="2"/>
  <c r="P16" i="2"/>
  <c r="P18" i="2" s="1"/>
  <c r="Q18" i="2" s="1"/>
  <c r="H16" i="2"/>
  <c r="D13" i="2"/>
  <c r="E13" i="2" s="1"/>
  <c r="L5" i="2"/>
  <c r="H12" i="2"/>
  <c r="L10" i="2"/>
  <c r="G28" i="5"/>
  <c r="H28" i="5" s="1"/>
  <c r="N28" i="5" s="1"/>
  <c r="D27" i="2"/>
  <c r="E27" i="2" s="1"/>
  <c r="D18" i="2"/>
  <c r="E18" i="2" s="1"/>
  <c r="Q27" i="5"/>
  <c r="K27" i="5"/>
  <c r="N27" i="5"/>
  <c r="H7" i="5"/>
  <c r="H18" i="5"/>
  <c r="G20" i="5"/>
  <c r="H20" i="5" s="1"/>
  <c r="K13" i="5"/>
  <c r="Q13" i="5"/>
  <c r="N19" i="5"/>
  <c r="Q19" i="5"/>
  <c r="K19" i="5"/>
  <c r="K11" i="5" l="1"/>
  <c r="H18" i="2"/>
  <c r="Q11" i="5"/>
  <c r="H14" i="5"/>
  <c r="K14" i="5" s="1"/>
  <c r="H12" i="6"/>
  <c r="H12" i="5"/>
  <c r="N12" i="5" s="1"/>
  <c r="H10" i="6"/>
  <c r="H8" i="5"/>
  <c r="Q8" i="5" s="1"/>
  <c r="H6" i="6"/>
  <c r="H10" i="5"/>
  <c r="N10" i="5" s="1"/>
  <c r="H8" i="6"/>
  <c r="H9" i="5"/>
  <c r="N9" i="5" s="1"/>
  <c r="H7" i="6"/>
  <c r="L27" i="2"/>
  <c r="M27" i="2" s="1"/>
  <c r="N26" i="5"/>
  <c r="K26" i="5"/>
  <c r="P13" i="2"/>
  <c r="Q13" i="2" s="1"/>
  <c r="P27" i="2"/>
  <c r="Q27" i="2" s="1"/>
  <c r="L18" i="2"/>
  <c r="K25" i="5"/>
  <c r="N25" i="5"/>
  <c r="K24" i="5"/>
  <c r="Q24" i="5"/>
  <c r="H13" i="2"/>
  <c r="H27" i="2"/>
  <c r="I27" i="2" s="1"/>
  <c r="D29" i="2"/>
  <c r="E29" i="2" s="1"/>
  <c r="Q28" i="5"/>
  <c r="K28" i="5"/>
  <c r="G29" i="5"/>
  <c r="H29" i="5" s="1"/>
  <c r="G15" i="5"/>
  <c r="H15" i="5" s="1"/>
  <c r="L13" i="2"/>
  <c r="R11" i="5"/>
  <c r="R13" i="5"/>
  <c r="Q23" i="5"/>
  <c r="N23" i="5"/>
  <c r="K23" i="5"/>
  <c r="N7" i="5"/>
  <c r="Q7" i="5"/>
  <c r="K7" i="5"/>
  <c r="N18" i="5"/>
  <c r="N20" i="5" s="1"/>
  <c r="Q18" i="5"/>
  <c r="Q20" i="5" s="1"/>
  <c r="K18" i="5"/>
  <c r="K20" i="5" s="1"/>
  <c r="K8" i="5" l="1"/>
  <c r="K12" i="5"/>
  <c r="Q10" i="5"/>
  <c r="Q12" i="5"/>
  <c r="Q9" i="5"/>
  <c r="K10" i="5"/>
  <c r="R10" i="5" s="1"/>
  <c r="H23" i="6"/>
  <c r="K9" i="5"/>
  <c r="N14" i="5"/>
  <c r="Q14" i="5"/>
  <c r="N8" i="5"/>
  <c r="R8" i="5" s="1"/>
  <c r="L29" i="2"/>
  <c r="M29" i="2" s="1"/>
  <c r="P29" i="2"/>
  <c r="Q29" i="2" s="1"/>
  <c r="N29" i="5"/>
  <c r="R12" i="5"/>
  <c r="H29" i="2"/>
  <c r="I29" i="2" s="1"/>
  <c r="Q29" i="5"/>
  <c r="K29" i="5"/>
  <c r="G32" i="5"/>
  <c r="G34" i="5" s="1"/>
  <c r="H34" i="5" s="1"/>
  <c r="C36" i="5" s="1"/>
  <c r="R7" i="5"/>
  <c r="R9" i="5" l="1"/>
  <c r="Q15" i="5"/>
  <c r="Q32" i="5" s="1"/>
  <c r="R14" i="5"/>
  <c r="N15" i="5"/>
  <c r="N32" i="5" s="1"/>
  <c r="K15" i="5"/>
  <c r="K32" i="5" s="1"/>
  <c r="H32" i="5"/>
  <c r="R15" i="5" l="1"/>
  <c r="M33" i="5"/>
  <c r="N33" i="5" s="1"/>
  <c r="N34" i="5" s="1"/>
  <c r="J33" i="5"/>
  <c r="K33" i="5" s="1"/>
  <c r="K34" i="5" s="1"/>
  <c r="K36" i="5" s="1"/>
  <c r="P33" i="5"/>
  <c r="Q33" i="5" s="1"/>
  <c r="Q34" i="5" s="1"/>
  <c r="Q36" i="5" s="1"/>
  <c r="S32" i="5"/>
  <c r="N36" i="5" l="1"/>
  <c r="S34" i="5"/>
  <c r="C38" i="5"/>
  <c r="C39" i="5"/>
  <c r="C40" i="5"/>
</calcChain>
</file>

<file path=xl/sharedStrings.xml><?xml version="1.0" encoding="utf-8"?>
<sst xmlns="http://schemas.openxmlformats.org/spreadsheetml/2006/main" count="2052" uniqueCount="456">
  <si>
    <t>Peso Total
(MLbs)</t>
  </si>
  <si>
    <t xml:space="preserve">Departamento
</t>
  </si>
  <si>
    <t>Horas PCMH
(Horas)</t>
  </si>
  <si>
    <t>PCMH
(Lbs/hh)</t>
  </si>
  <si>
    <t>PSR/LTR
(%)</t>
  </si>
  <si>
    <t>TBR
(%)</t>
  </si>
  <si>
    <t>Bias
(%)</t>
  </si>
  <si>
    <t>1.112 - Banbury</t>
  </si>
  <si>
    <t>1.121 - Extrusteel</t>
  </si>
  <si>
    <t>1.122 - Calandra</t>
  </si>
  <si>
    <t>1.124 - Prep. de Frisos</t>
  </si>
  <si>
    <t>1.123 - Prep. de Lonas</t>
  </si>
  <si>
    <t>1.125 - Prep. Mat. TBR</t>
  </si>
  <si>
    <t>1.126 - Tuber</t>
  </si>
  <si>
    <t>1.130 - Contrução PSR/LTR</t>
  </si>
  <si>
    <t>1.175 - Construção TBR</t>
  </si>
  <si>
    <t>1.135 - Construção Bias</t>
  </si>
  <si>
    <t>Total - Área 03</t>
  </si>
  <si>
    <t>Total - Área 02</t>
  </si>
  <si>
    <t>Total - Área 01</t>
  </si>
  <si>
    <t>Total Geral</t>
  </si>
  <si>
    <t>-</t>
  </si>
  <si>
    <t>Acompanhamento das Horas do PCMH por categoria</t>
  </si>
  <si>
    <t>doras PCMd
(doras)</t>
  </si>
  <si>
    <t>horas PCMd
(doras)</t>
  </si>
  <si>
    <t>VERZANI</t>
  </si>
  <si>
    <t>LOGHIS</t>
  </si>
  <si>
    <t>SEGURANÇA</t>
  </si>
  <si>
    <t>MANUTENÇÃO</t>
  </si>
  <si>
    <t>TOTAL CONTRATADOS</t>
  </si>
  <si>
    <t>M.OBRA</t>
  </si>
  <si>
    <t>1909 - BR MEC</t>
  </si>
  <si>
    <t>Horas Eliminadas</t>
  </si>
  <si>
    <t>Peso Total
(Lbs)</t>
  </si>
  <si>
    <t>Empresa</t>
  </si>
  <si>
    <t>Horas Contratadas</t>
  </si>
  <si>
    <t>Horas
Liquidas</t>
  </si>
  <si>
    <t>Horas
PCMH</t>
  </si>
  <si>
    <t>PCMH Oficial</t>
  </si>
  <si>
    <t>PCMH Bias</t>
  </si>
  <si>
    <t>PCMH TBR</t>
  </si>
  <si>
    <t>PCMH PSR/LTR</t>
  </si>
  <si>
    <t>1.163 - Vulcanização BIAS</t>
  </si>
  <si>
    <t>1.166 - Vulcanização PSR/LTR</t>
  </si>
  <si>
    <t>1.169 - Vulcanização TBR</t>
  </si>
  <si>
    <t>1.132 - Inspeção Final BIAS</t>
  </si>
  <si>
    <t>1.133 - Inspeção Final PSR/LTR</t>
  </si>
  <si>
    <t>1.134 - Inspeção Final TBR</t>
  </si>
  <si>
    <t>ioras PCMi
(ioras)</t>
  </si>
  <si>
    <t>Oficiais</t>
  </si>
  <si>
    <t>Reais</t>
  </si>
  <si>
    <t>Horas</t>
  </si>
  <si>
    <t>▼</t>
  </si>
  <si>
    <t>Link
 ▼</t>
  </si>
  <si>
    <t>◄</t>
  </si>
  <si>
    <t>F - ▼</t>
  </si>
  <si>
    <t>Peso Ajustado [Lbs]</t>
  </si>
  <si>
    <t>Link + Coluna
 ▼</t>
  </si>
  <si>
    <t>Acompanhamento das Horas do PPMH/PCMH por categoria</t>
  </si>
  <si>
    <t>Horas PMH</t>
  </si>
  <si>
    <t>Horas CMH</t>
  </si>
  <si>
    <t>PSR/LTR</t>
  </si>
  <si>
    <t>(%)</t>
  </si>
  <si>
    <t>TBR</t>
  </si>
  <si>
    <t>Bias</t>
  </si>
  <si>
    <t>Área 01</t>
  </si>
  <si>
    <t>Área 02</t>
  </si>
  <si>
    <t>Área 03</t>
  </si>
  <si>
    <t>TOTAIS</t>
  </si>
  <si>
    <t>ADM</t>
  </si>
  <si>
    <t>ÁREA</t>
  </si>
  <si>
    <t>Depto x Categoria</t>
  </si>
  <si>
    <t xml:space="preserve">Dias Bridgestone </t>
  </si>
  <si>
    <t xml:space="preserve">Relatório PPMH/PCMH/TMH - Fechamento Mensal </t>
  </si>
  <si>
    <t>Jan</t>
  </si>
  <si>
    <t>Fev</t>
  </si>
  <si>
    <t>Mar</t>
  </si>
  <si>
    <t>Abr</t>
  </si>
  <si>
    <t>Mai</t>
  </si>
  <si>
    <t>Jun</t>
  </si>
  <si>
    <t>Jul</t>
  </si>
  <si>
    <t>Ago</t>
  </si>
  <si>
    <t>Set</t>
  </si>
  <si>
    <t>Out</t>
  </si>
  <si>
    <t>Nov</t>
  </si>
  <si>
    <t>Dez</t>
  </si>
  <si>
    <t>PPMH</t>
  </si>
  <si>
    <t>Categoria</t>
  </si>
  <si>
    <t>Peso (MLbs)</t>
  </si>
  <si>
    <t>(Todas conforme SAP)</t>
  </si>
  <si>
    <t>PPMH GERAL</t>
  </si>
  <si>
    <t>PCMH</t>
  </si>
  <si>
    <t>PCMH GERAL</t>
  </si>
  <si>
    <t>TMH</t>
  </si>
  <si>
    <t>PPMH_PSR/LTR</t>
  </si>
  <si>
    <t>(Aberto por categoria)</t>
  </si>
  <si>
    <t>TTMH GERAL</t>
  </si>
  <si>
    <t>DEPTO</t>
  </si>
  <si>
    <t>Total horas de ponto
TMH</t>
  </si>
  <si>
    <t>Horas Líquidas PMH</t>
  </si>
  <si>
    <t>Horas Líquidas CMH</t>
  </si>
  <si>
    <t>Peso Ajustado</t>
  </si>
  <si>
    <t>PTMH</t>
  </si>
  <si>
    <t>Horas Cedidas</t>
  </si>
  <si>
    <t>Horas Recebidas</t>
  </si>
  <si>
    <t>Horas exceções</t>
  </si>
  <si>
    <t>TOTAL PRODUTIVOS</t>
  </si>
  <si>
    <t>Serviços contratados</t>
  </si>
  <si>
    <t>1900 (Educação)</t>
  </si>
  <si>
    <t>TOTAL SERVIÇOS</t>
  </si>
  <si>
    <t>Controle Produtividade DIÁRIO</t>
  </si>
  <si>
    <t>Mês Base</t>
  </si>
  <si>
    <t>Produtivos</t>
  </si>
  <si>
    <t>Serviços</t>
  </si>
  <si>
    <t>Bambury</t>
  </si>
  <si>
    <t>Steel</t>
  </si>
  <si>
    <t>Calandra</t>
  </si>
  <si>
    <t>Cortadeira</t>
  </si>
  <si>
    <t>Friso</t>
  </si>
  <si>
    <t>Material TBR</t>
  </si>
  <si>
    <t>Tuber</t>
  </si>
  <si>
    <t>Const PSR/LTR</t>
  </si>
  <si>
    <t>I.F.Bias</t>
  </si>
  <si>
    <t>IF. PSR/LTR</t>
  </si>
  <si>
    <t>IF. TBR</t>
  </si>
  <si>
    <t>Const. Bias</t>
  </si>
  <si>
    <t>Vulc. Bias</t>
  </si>
  <si>
    <t>Vulc. PSR/LTR</t>
  </si>
  <si>
    <t>Vulc. TBR</t>
  </si>
  <si>
    <t>Const. TBR</t>
  </si>
  <si>
    <t>Utilidades</t>
  </si>
  <si>
    <t>Manutenção</t>
  </si>
  <si>
    <t>Manut.Veiculos</t>
  </si>
  <si>
    <t>Oficina Moldes</t>
  </si>
  <si>
    <t>Recebimento</t>
  </si>
  <si>
    <t>Almoxarifado</t>
  </si>
  <si>
    <t>Seg.Patrimonial</t>
  </si>
  <si>
    <t>Educação</t>
  </si>
  <si>
    <t>Dias</t>
  </si>
  <si>
    <t>Cont.</t>
  </si>
  <si>
    <t xml:space="preserve">
Horas PMH</t>
  </si>
  <si>
    <t xml:space="preserve">
Horas CMH</t>
  </si>
  <si>
    <t>Peso
Armazenado</t>
  </si>
  <si>
    <t>PPMH
diário</t>
  </si>
  <si>
    <t>PPMH
Acumulado</t>
  </si>
  <si>
    <t>PCMH
diário</t>
  </si>
  <si>
    <t>PCMH
Acumulado</t>
  </si>
  <si>
    <t>QUI</t>
  </si>
  <si>
    <t>SEX</t>
  </si>
  <si>
    <t>SAB</t>
  </si>
  <si>
    <t>DOM</t>
  </si>
  <si>
    <t>SEG</t>
  </si>
  <si>
    <t>TER</t>
  </si>
  <si>
    <t>QUA</t>
  </si>
  <si>
    <t>Parameters</t>
  </si>
  <si>
    <t>Plant:</t>
  </si>
  <si>
    <t>File Path:</t>
  </si>
  <si>
    <t>File Name:</t>
  </si>
  <si>
    <t>Saving Name:</t>
  </si>
  <si>
    <t>Actual Date:</t>
  </si>
  <si>
    <t>Day:</t>
  </si>
  <si>
    <t>Month:</t>
  </si>
  <si>
    <t>Reporting Month(#):</t>
  </si>
  <si>
    <t>Reporting Month(name):</t>
  </si>
  <si>
    <t>Previous Month(name):</t>
  </si>
  <si>
    <t>Dead Line:</t>
  </si>
  <si>
    <t>Selected Month</t>
  </si>
  <si>
    <t>Month #</t>
  </si>
  <si>
    <t>File Name</t>
  </si>
  <si>
    <t>Dead Line</t>
  </si>
  <si>
    <t>Plant</t>
  </si>
  <si>
    <t>January</t>
  </si>
  <si>
    <t>01_Jan</t>
  </si>
  <si>
    <t>BSAR</t>
  </si>
  <si>
    <t>February</t>
  </si>
  <si>
    <t>02_Feb</t>
  </si>
  <si>
    <t>BSBR-B</t>
  </si>
  <si>
    <t>March</t>
  </si>
  <si>
    <t>03_Mar</t>
  </si>
  <si>
    <t>BSBR-S</t>
  </si>
  <si>
    <t>April</t>
  </si>
  <si>
    <t>04_Apr</t>
  </si>
  <si>
    <t>BDBR-C</t>
  </si>
  <si>
    <t>May</t>
  </si>
  <si>
    <t>05_May</t>
  </si>
  <si>
    <t>BDBR-M</t>
  </si>
  <si>
    <t>June</t>
  </si>
  <si>
    <t>06_Jun</t>
  </si>
  <si>
    <t>July</t>
  </si>
  <si>
    <t>07_Jul</t>
  </si>
  <si>
    <t>August</t>
  </si>
  <si>
    <t>08_Aug</t>
  </si>
  <si>
    <t>September</t>
  </si>
  <si>
    <t>09_Sep</t>
  </si>
  <si>
    <t>October</t>
  </si>
  <si>
    <t>10_Oct</t>
  </si>
  <si>
    <t>November</t>
  </si>
  <si>
    <t>11_Nov</t>
  </si>
  <si>
    <t>December</t>
  </si>
  <si>
    <t>12_Dec</t>
  </si>
  <si>
    <t>Headcount &amp; Productivity's Driver File</t>
  </si>
  <si>
    <r>
      <t xml:space="preserve">Categoria
</t>
    </r>
    <r>
      <rPr>
        <sz val="8"/>
        <color theme="1"/>
        <rFont val="Calibri"/>
        <family val="2"/>
        <scheme val="minor"/>
      </rPr>
      <t>[D/I/LD/S/NTP/NTS]</t>
    </r>
  </si>
  <si>
    <t>Informações para preenchimento</t>
  </si>
  <si>
    <t>Pedido de alteração/adquação</t>
  </si>
  <si>
    <t>Reporting Month</t>
  </si>
  <si>
    <t>Unit</t>
  </si>
  <si>
    <t>Previous Month</t>
  </si>
  <si>
    <t>Budget</t>
  </si>
  <si>
    <t>Actual</t>
  </si>
  <si>
    <t>Necessary Comment</t>
  </si>
  <si>
    <t>TIRE-Direct Labor</t>
  </si>
  <si>
    <t>Head Count</t>
  </si>
  <si>
    <t>D</t>
  </si>
  <si>
    <t>Direto (D) - Quantidade de Mão de Obra - pessoas</t>
  </si>
  <si>
    <t>BSA Clock</t>
  </si>
  <si>
    <t>vs. Budget</t>
  </si>
  <si>
    <t>TIRE-Indirect Labor</t>
  </si>
  <si>
    <t>I</t>
  </si>
  <si>
    <t>Indireto (I) - Quantidade de Mão de Obra - pessoas</t>
  </si>
  <si>
    <t>TIRE-Light Duty</t>
  </si>
  <si>
    <t>LD</t>
  </si>
  <si>
    <t>Light Duty (LD) - Quantidade de Mão de Obra - pessoas</t>
  </si>
  <si>
    <t>TIRE-Service</t>
  </si>
  <si>
    <t>S</t>
  </si>
  <si>
    <t>Serviços (Serviços) - Quantidade de Mão de Obra - pessoas</t>
  </si>
  <si>
    <t>NT-Production</t>
  </si>
  <si>
    <t>NTP</t>
  </si>
  <si>
    <t>NTP  - Quantidade de Mão de Obra - pessoas</t>
  </si>
  <si>
    <t>NT-Service/Other</t>
  </si>
  <si>
    <t>NTS</t>
  </si>
  <si>
    <t>NTS  - Quantidade de Mão de Obra - pessoas</t>
  </si>
  <si>
    <t>NÃO PREENCHER</t>
  </si>
  <si>
    <t>Contract Clock</t>
  </si>
  <si>
    <t>SERVIÇOS CONTRATADOS</t>
  </si>
  <si>
    <t>SERVIÇOS CONTRATADOS PRODUTIVOS - Quantidade de Mão de Obra - (Notas do SAP)</t>
  </si>
  <si>
    <t>Preciso de um campo para USUÁRIO para indicar/diferenciar notas fical produtivos versus serviços. Exemplo: Fazer um marcação de "produtivo" ou "serviços"
(sendo produtivo, o usuário tem que definir qual é a função e fazer um DE . . . PARA. . . Conforme a descrição da coluna "C")</t>
  </si>
  <si>
    <t>Classif. Na Tela de contrato</t>
  </si>
  <si>
    <t>SERVIÇOS CONTRATADOS - Quantidade de Mão de Obra - pessoas - (Notas do SAP), excluir SERVIÇOS CONTRATADOS PRODUTIVOS</t>
  </si>
  <si>
    <t>Inactive</t>
  </si>
  <si>
    <t>TODOS</t>
  </si>
  <si>
    <t>Pessoas afastadas no RH - Quantidade de Mão de Obra - pessoas</t>
  </si>
  <si>
    <t>Importação do RH - Flag</t>
  </si>
  <si>
    <t>Material sold to others (compound,IL,BP, bladder) working hours</t>
  </si>
  <si>
    <t>Thousand Hours</t>
  </si>
  <si>
    <t>BSA Clock - TIRE-Direct Labor</t>
  </si>
  <si>
    <t>Raw Material transportation job from storehouse to production</t>
  </si>
  <si>
    <t>Banbury department</t>
  </si>
  <si>
    <t>Horas do Departemento (1.112 = Banbury)</t>
  </si>
  <si>
    <t>Horas PMH (Relat 02)</t>
  </si>
  <si>
    <t>Steelastic department</t>
  </si>
  <si>
    <t>Horas do Departemento (1.121 = Steelastic)</t>
  </si>
  <si>
    <t>Calander department</t>
  </si>
  <si>
    <t>Horas do Departemento (1.122 = Calandra)</t>
  </si>
  <si>
    <t>Stock Cutting department</t>
  </si>
  <si>
    <t>Horas do Departemento (1.123 = Cortadeira)</t>
  </si>
  <si>
    <t>Bead Making department</t>
  </si>
  <si>
    <t>Horas do Departemento (1.124 = Talão)</t>
  </si>
  <si>
    <t>Tubing department</t>
  </si>
  <si>
    <t>Horas do Departemento (1.126 = Tuber)</t>
  </si>
  <si>
    <t>Die Maker (Die Shop)</t>
  </si>
  <si>
    <t>Tire Room department</t>
  </si>
  <si>
    <t>Horas dos Departamentos de Construção (1.130 = PSR/LTR + 1.135 = BIAS + 1.175 TBR)</t>
  </si>
  <si>
    <t>Curing department</t>
  </si>
  <si>
    <t>Horas dos Departamentos de Vulcanização (1.163 = BIAS + 1.166 = PSR/LTR + 1.169 = TBR) - (Horas dos VOR gelo PSR/LTR 1.166) - (VOR gelo TBR 1.169) - (VOR gelo BIAS 1.163) - (Horas do Departamento Troca de Molde 1.160 = Troca de molde)</t>
  </si>
  <si>
    <t>Mold Cleaning (In Press Cleaning)</t>
  </si>
  <si>
    <t>Mold Cleaning (Mold Shop)</t>
  </si>
  <si>
    <t>Priority Inspection</t>
  </si>
  <si>
    <t>Final Inspection department (Including Palletizing)</t>
  </si>
  <si>
    <t>Horas dos Departamentos de Inspeção Final (1.132 = BIAS + 1.133 = PSR/LTR + 1.134 = TBR)</t>
  </si>
  <si>
    <t>Flaps department</t>
  </si>
  <si>
    <t>Tube department</t>
  </si>
  <si>
    <t>Re-Tread department</t>
  </si>
  <si>
    <t>Cement</t>
  </si>
  <si>
    <t>Waste Recuperation (=Workaway control) department or people</t>
  </si>
  <si>
    <t>Training - new or relocated operator (during normal working hour)</t>
  </si>
  <si>
    <t>Instruction/Recycle/Update (safety, quality,enviroment,m/c operation)(normal)</t>
  </si>
  <si>
    <t>Horas de treinamento do ICAEX (Horas de excessão)</t>
  </si>
  <si>
    <t>Preciso definir as descrição junto ao ICAEX</t>
  </si>
  <si>
    <t>Horas de Exceção - Motivo</t>
  </si>
  <si>
    <t>Course/Meeting/Workshop (during normal working hour)</t>
  </si>
  <si>
    <t>Instructor</t>
  </si>
  <si>
    <t>First-Aid Clinic attendence hours</t>
  </si>
  <si>
    <t>Horas de tratamento médico do ICAEX (Horas de excessão)</t>
  </si>
  <si>
    <t>New equipment test (start-up)</t>
  </si>
  <si>
    <t>Horas do novo equipamento do ICAEX (Horas de excessão)</t>
  </si>
  <si>
    <t>Painting Service "Machine" - time spent by operator</t>
  </si>
  <si>
    <t>Horas de pintura de máquina do ICAEX (Horas de excessão)</t>
  </si>
  <si>
    <t>Bar Code Printing</t>
  </si>
  <si>
    <t>Job for polyethylene re-production, re-winding</t>
  </si>
  <si>
    <t>Correction for the re-usage of the coated cords and/or steel cords, former bladder surface treatment, etc</t>
  </si>
  <si>
    <t>In-house job by the kaizen group</t>
  </si>
  <si>
    <t>TOTAL</t>
  </si>
  <si>
    <t>BSA Clock - TIRE-Indirect Labor</t>
  </si>
  <si>
    <t>PMH Relat 02</t>
  </si>
  <si>
    <t>Horas do Departemento (1.126 = Tuber, excluir Mecânicos de Chapa)</t>
  </si>
  <si>
    <t xml:space="preserve">Horas dos Mecânicos de Chapa </t>
  </si>
  <si>
    <t>Configurado na função o flag</t>
  </si>
  <si>
    <t>(Horas dos VOR gelo PSR/LTR 1.166) + (VOR gelo TBR 1.169) + (VOR gelo BIAS 1.163)</t>
  </si>
  <si>
    <t>(Horas do Departamento Troca de Molde 1.160 = Troca de molde), exceto (Horas da função Molde Dia do departamento de Troca de Molde 1.160)</t>
  </si>
  <si>
    <t>(Horas da função Molde Dia do departamento de Troca de Molde 1.160)</t>
  </si>
  <si>
    <t>(Horas da função Controlador de Waste (ref. Lista do RH), que estão em cada departamento)</t>
  </si>
  <si>
    <t>Bladder changer</t>
  </si>
  <si>
    <t>(Horas da função Trocador de Bladder do departamento de Troca de Molde 1.160)</t>
  </si>
  <si>
    <t>Mold changer</t>
  </si>
  <si>
    <t>Horas operadores de código de barras (Departamentos das Construçõe 1.130/1.135/1.175)</t>
  </si>
  <si>
    <t>Horas do Departamento (1.151 PolyFilme)</t>
  </si>
  <si>
    <t>TAM Setup (Size Changers)</t>
  </si>
  <si>
    <t>Direct</t>
  </si>
  <si>
    <t>Horas de todos Light Duty produtivos</t>
  </si>
  <si>
    <t>Class Função x CC Tipo</t>
  </si>
  <si>
    <t>BSA Clock - TIRE-Light Duty</t>
  </si>
  <si>
    <t>Indirect</t>
  </si>
  <si>
    <t>Service</t>
  </si>
  <si>
    <t>CMH Relat 02</t>
  </si>
  <si>
    <t>BSA Clock - TIRE-Service</t>
  </si>
  <si>
    <t>Die Shop Leader</t>
  </si>
  <si>
    <t>Horas da função de líder do Departamento 1.764 ( = Serviços Técnicos)</t>
  </si>
  <si>
    <t>?? Função no Depto</t>
  </si>
  <si>
    <t>Mold Cleaning Leader (In Press Cleaning)</t>
  </si>
  <si>
    <t>Horas da função de líder do Departamento 1.160 ( = Troca de Molde)</t>
  </si>
  <si>
    <t>Bladder/Mold change leader</t>
  </si>
  <si>
    <t>Final Inspection department</t>
  </si>
  <si>
    <t>Power House department</t>
  </si>
  <si>
    <t>Horas do Departemento (1.651 = Utilidades)</t>
  </si>
  <si>
    <t>Electric Power department</t>
  </si>
  <si>
    <t>Steam department</t>
  </si>
  <si>
    <t>Received Water department</t>
  </si>
  <si>
    <t>Cooled Water Recirculation department</t>
  </si>
  <si>
    <t>Trapped Air department</t>
  </si>
  <si>
    <t>Forklift Maintenance department</t>
  </si>
  <si>
    <t>Corrective Maintenance department</t>
  </si>
  <si>
    <t>Horas dos Departamentos 1831/1832</t>
  </si>
  <si>
    <t>Preventive Maintenance department</t>
  </si>
  <si>
    <t>Mechanic Shop department</t>
  </si>
  <si>
    <t>Horas dos Departamentos 1833</t>
  </si>
  <si>
    <t>Mold Shop department</t>
  </si>
  <si>
    <t>Horas do Departemento (1.844 = Mecânica de Molde)</t>
  </si>
  <si>
    <t>General Maintenance department (keyring, cabinet-fix, etc.)</t>
  </si>
  <si>
    <t>Office Cleaning  department</t>
  </si>
  <si>
    <t>Patrimony Security  department</t>
  </si>
  <si>
    <t>TAM check and shim adjustments</t>
  </si>
  <si>
    <t>Check tire handlers</t>
  </si>
  <si>
    <t>Balance rework</t>
  </si>
  <si>
    <t>Beta Miss</t>
  </si>
  <si>
    <t>Horas da função de Inspetor Beta Miss do Departamento 1.765 ( = QA)</t>
  </si>
  <si>
    <t>X-Ray</t>
  </si>
  <si>
    <t>JOE (Japan OE) testing</t>
  </si>
  <si>
    <t>Receiving department</t>
  </si>
  <si>
    <t>Horas do Departamento de Recebimento de peças (CC = 1715)</t>
  </si>
  <si>
    <t>?? Depto</t>
  </si>
  <si>
    <t>Raw Material Store department</t>
  </si>
  <si>
    <t>Horas do Departamento de Recebimento de Matéria Prima (CC=1714)</t>
  </si>
  <si>
    <t>Spare Parts Store department</t>
  </si>
  <si>
    <t>Horas do Departamento de Almoxarifado (CC=1701)</t>
  </si>
  <si>
    <t>New device installation (kaizen)</t>
  </si>
  <si>
    <t>Painting Service "Floor" - time spent by operator</t>
  </si>
  <si>
    <t>Experimental Service (TS/Laboratory) - time spent by operator to produce it</t>
  </si>
  <si>
    <t>Bar Code Label Technician (light duty)</t>
  </si>
  <si>
    <t>Horas dos Departamentos de Educação 1.909</t>
  </si>
  <si>
    <t>Horas de todos departamentos produtivos</t>
  </si>
  <si>
    <t>Classif Função x CC Tipo</t>
  </si>
  <si>
    <t>NT-Light Duty</t>
  </si>
  <si>
    <t>Horas de todos departamentos de serviços</t>
  </si>
  <si>
    <t>SERVIÇOS CONTRATADOS PRODUTIVOS - Quantidade de horas - (Notas do SAP)</t>
  </si>
  <si>
    <t>Classif. Tela de Contratos</t>
  </si>
  <si>
    <t>TIRE-Light Duty - Direct</t>
  </si>
  <si>
    <t>TIRE-Light Duty - Indirect</t>
  </si>
  <si>
    <t>TIRE-Light Duty - Service</t>
  </si>
  <si>
    <t>Contract Clock - TIRE-Light Duty</t>
  </si>
  <si>
    <t>SERVIÇOS CONTRATADOS - Quantidade de Mão de Obra - pessoas - (Notas do SAP), incluir Limpeza e Segurança</t>
  </si>
  <si>
    <t>Total de serviços contratados</t>
  </si>
  <si>
    <t xml:space="preserve">TIRE - OT M HRS </t>
  </si>
  <si>
    <t>BSA Clock:</t>
  </si>
  <si>
    <t>NT - OT M HRS</t>
  </si>
  <si>
    <t>Adjusted Weight</t>
  </si>
  <si>
    <t>MLbs</t>
  </si>
  <si>
    <t>Peso Ajustado Total</t>
  </si>
  <si>
    <t>Tela de cadastro do sistema</t>
  </si>
  <si>
    <t>Production Man Hour  (PMH)</t>
  </si>
  <si>
    <t>lbs/PMH</t>
  </si>
  <si>
    <t>Clock Man Hour  (CMH)</t>
  </si>
  <si>
    <t>lbs/CMH</t>
  </si>
  <si>
    <t>SALARY</t>
  </si>
  <si>
    <t>Mão de obra Mensalista (Produtivos Industrial)</t>
  </si>
  <si>
    <t>Recurso cargo RH - Só Manufatura?</t>
  </si>
  <si>
    <t>BSA Salary</t>
  </si>
  <si>
    <t>CONTRACT-SALARY</t>
  </si>
  <si>
    <t>Contract Salary</t>
  </si>
  <si>
    <t>ADVISORS</t>
  </si>
  <si>
    <t>Mão de obra de Expatriados (fonte do RH)</t>
  </si>
  <si>
    <t>Recurso cargo RH - Funcionario SubGrupo Emprega</t>
  </si>
  <si>
    <t>WHSE &amp; SHIPPING-CLOCK - HEADCOUNT</t>
  </si>
  <si>
    <t>Mão de obra do Armazém de Produto Acabado (Depto 1791 a 1796)</t>
  </si>
  <si>
    <t>Recurso cargo RH</t>
  </si>
  <si>
    <t>WHSE &amp; SHIPPING-SALARY - HEADCOUNT</t>
  </si>
  <si>
    <t>WHSE  INACTIVES - HEADCOUNT</t>
  </si>
  <si>
    <t xml:space="preserve">Attrition ( Direct ) </t>
  </si>
  <si>
    <t xml:space="preserve">Attrition ( Indirect ) </t>
  </si>
  <si>
    <r>
      <t xml:space="preserve">TIRE-Direct Labor - </t>
    </r>
    <r>
      <rPr>
        <sz val="10"/>
        <color rgb="FFFF0000"/>
        <rFont val="Times New Roman"/>
        <family val="1"/>
      </rPr>
      <t>ONLY PSR/LTR/TSR</t>
    </r>
  </si>
  <si>
    <t>Preencher dados conforme divisão rateio</t>
  </si>
  <si>
    <r>
      <t>TIRE-Indirect Labor</t>
    </r>
    <r>
      <rPr>
        <sz val="9"/>
        <color rgb="FFFF0000"/>
        <rFont val="Times New Roman"/>
        <family val="1"/>
      </rPr>
      <t xml:space="preserve"> - ONLY PSR/LTR/TSR</t>
    </r>
  </si>
  <si>
    <r>
      <t>TIRE-Direct Light Duty</t>
    </r>
    <r>
      <rPr>
        <sz val="8"/>
        <color rgb="FFFF0000"/>
        <rFont val="Times New Roman"/>
        <family val="1"/>
      </rPr>
      <t xml:space="preserve"> - ONLY PSR/LTR/TSR</t>
    </r>
  </si>
  <si>
    <r>
      <t>TIRE-Indirect Light Duty</t>
    </r>
    <r>
      <rPr>
        <sz val="8"/>
        <color rgb="FFFF0000"/>
        <rFont val="Times New Roman"/>
        <family val="1"/>
      </rPr>
      <t xml:space="preserve"> - ONLY PSR/LTR/TSR</t>
    </r>
  </si>
  <si>
    <r>
      <t>TIRE-Service Light Duty</t>
    </r>
    <r>
      <rPr>
        <sz val="8"/>
        <color rgb="FFFF0000"/>
        <rFont val="Times New Roman"/>
        <family val="1"/>
      </rPr>
      <t xml:space="preserve"> - ONLY PSR/LTR/TSR</t>
    </r>
  </si>
  <si>
    <r>
      <t>TIRE-Service</t>
    </r>
    <r>
      <rPr>
        <sz val="10"/>
        <color rgb="FFFF0000"/>
        <rFont val="Times New Roman"/>
        <family val="1"/>
      </rPr>
      <t xml:space="preserve"> - ONLY PSR/LTR/TSR</t>
    </r>
  </si>
  <si>
    <r>
      <t>Adjusted Weight</t>
    </r>
    <r>
      <rPr>
        <sz val="10"/>
        <color rgb="FFFF0000"/>
        <rFont val="Times New Roman"/>
        <family val="1"/>
      </rPr>
      <t xml:space="preserve"> - ONLY PSR/LTR/TSR</t>
    </r>
  </si>
  <si>
    <t>Peso ajustado PSR/LTR</t>
  </si>
  <si>
    <t>ONLY PSR/LTR/TSR</t>
  </si>
  <si>
    <r>
      <t>PPMH</t>
    </r>
    <r>
      <rPr>
        <sz val="12"/>
        <color rgb="FFFF0000"/>
        <rFont val="Times New Roman"/>
        <family val="1"/>
      </rPr>
      <t xml:space="preserve"> - ONLY PSR/LTR/TSR</t>
    </r>
  </si>
  <si>
    <r>
      <t>PCMH</t>
    </r>
    <r>
      <rPr>
        <sz val="12"/>
        <color rgb="FFFF0000"/>
        <rFont val="Times New Roman"/>
        <family val="1"/>
      </rPr>
      <t xml:space="preserve"> - ONLY PSR/LTR/TSR</t>
    </r>
  </si>
  <si>
    <r>
      <t>TIRE-Direct Labor</t>
    </r>
    <r>
      <rPr>
        <sz val="12"/>
        <color rgb="FFFF0000"/>
        <rFont val="Times New Roman"/>
        <family val="1"/>
      </rPr>
      <t xml:space="preserve"> - ONLY TBR</t>
    </r>
  </si>
  <si>
    <r>
      <t>TIRE-Indirect Labor</t>
    </r>
    <r>
      <rPr>
        <sz val="12"/>
        <color rgb="FFFF0000"/>
        <rFont val="Times New Roman"/>
        <family val="1"/>
      </rPr>
      <t xml:space="preserve"> - ONLY TBR</t>
    </r>
  </si>
  <si>
    <r>
      <t>TIRE-Direct Light Duty</t>
    </r>
    <r>
      <rPr>
        <sz val="11"/>
        <color rgb="FFFF0000"/>
        <rFont val="Times New Roman"/>
        <family val="1"/>
      </rPr>
      <t xml:space="preserve"> - ONLY TBR</t>
    </r>
  </si>
  <si>
    <r>
      <t>TIRE-Indirect Light Duty</t>
    </r>
    <r>
      <rPr>
        <sz val="10"/>
        <color rgb="FFFF0000"/>
        <rFont val="Times New Roman"/>
        <family val="1"/>
      </rPr>
      <t xml:space="preserve"> - ONLY TBR</t>
    </r>
  </si>
  <si>
    <r>
      <t>TIRE-Service Light Duty</t>
    </r>
    <r>
      <rPr>
        <sz val="10"/>
        <color rgb="FFFF0000"/>
        <rFont val="Times New Roman"/>
        <family val="1"/>
      </rPr>
      <t xml:space="preserve"> - ONLY TBR</t>
    </r>
  </si>
  <si>
    <r>
      <t>TIRE-Service</t>
    </r>
    <r>
      <rPr>
        <sz val="12"/>
        <color rgb="FFFF0000"/>
        <rFont val="Times New Roman"/>
        <family val="1"/>
      </rPr>
      <t xml:space="preserve"> - ONLY TBR</t>
    </r>
  </si>
  <si>
    <r>
      <t xml:space="preserve">TIRE-Direct Labor </t>
    </r>
    <r>
      <rPr>
        <sz val="12"/>
        <color rgb="FFFF0000"/>
        <rFont val="Times New Roman"/>
        <family val="1"/>
      </rPr>
      <t>- ONLY TBR</t>
    </r>
  </si>
  <si>
    <r>
      <t xml:space="preserve">Adjusted Weight </t>
    </r>
    <r>
      <rPr>
        <sz val="12"/>
        <color rgb="FFFF0000"/>
        <rFont val="Times New Roman"/>
        <family val="1"/>
      </rPr>
      <t>- ONLY TBR</t>
    </r>
  </si>
  <si>
    <t>Peso ajustado TBR</t>
  </si>
  <si>
    <t>ONLY TBR</t>
  </si>
  <si>
    <r>
      <t>PPMH</t>
    </r>
    <r>
      <rPr>
        <sz val="12"/>
        <color rgb="FFFF0000"/>
        <rFont val="Times New Roman"/>
        <family val="1"/>
      </rPr>
      <t xml:space="preserve"> - ONLY TBR</t>
    </r>
  </si>
  <si>
    <r>
      <t>PCMH</t>
    </r>
    <r>
      <rPr>
        <sz val="12"/>
        <color rgb="FFFF0000"/>
        <rFont val="Times New Roman"/>
        <family val="1"/>
      </rPr>
      <t xml:space="preserve"> - ONLY TBR</t>
    </r>
  </si>
  <si>
    <r>
      <t>TIRE-Direct Labor</t>
    </r>
    <r>
      <rPr>
        <sz val="12"/>
        <color rgb="FFFF0000"/>
        <rFont val="Times New Roman"/>
        <family val="1"/>
      </rPr>
      <t xml:space="preserve"> - ONLY BIAS</t>
    </r>
  </si>
  <si>
    <r>
      <t>TIRE-Indirect Labor</t>
    </r>
    <r>
      <rPr>
        <sz val="12"/>
        <color rgb="FFFF0000"/>
        <rFont val="Times New Roman"/>
        <family val="1"/>
      </rPr>
      <t xml:space="preserve"> - ONLY BIAS</t>
    </r>
  </si>
  <si>
    <r>
      <t>TIRE-Direct Light Duty</t>
    </r>
    <r>
      <rPr>
        <sz val="11"/>
        <color rgb="FFFF0000"/>
        <rFont val="Times New Roman"/>
        <family val="1"/>
      </rPr>
      <t xml:space="preserve"> - ONLY BIAS</t>
    </r>
  </si>
  <si>
    <r>
      <t>TIRE-Indirect Light Duty</t>
    </r>
    <r>
      <rPr>
        <sz val="10"/>
        <color rgb="FFFF0000"/>
        <rFont val="Times New Roman"/>
        <family val="1"/>
      </rPr>
      <t xml:space="preserve"> - ONLY BIAS</t>
    </r>
  </si>
  <si>
    <r>
      <t>TIRE-Service Light Duty</t>
    </r>
    <r>
      <rPr>
        <sz val="10"/>
        <color rgb="FFFF0000"/>
        <rFont val="Times New Roman"/>
        <family val="1"/>
      </rPr>
      <t xml:space="preserve"> - ONLY BIAS</t>
    </r>
  </si>
  <si>
    <r>
      <t xml:space="preserve">TIRE-Service </t>
    </r>
    <r>
      <rPr>
        <sz val="12"/>
        <color rgb="FFFF0000"/>
        <rFont val="Times New Roman"/>
        <family val="1"/>
      </rPr>
      <t>- ONLY BIAS</t>
    </r>
  </si>
  <si>
    <r>
      <t xml:space="preserve">TIRE-Direct Light Duty </t>
    </r>
    <r>
      <rPr>
        <sz val="11"/>
        <color rgb="FFFF0000"/>
        <rFont val="Times New Roman"/>
        <family val="1"/>
      </rPr>
      <t>- ONLY BIAS</t>
    </r>
  </si>
  <si>
    <r>
      <t>TIRE-Service</t>
    </r>
    <r>
      <rPr>
        <sz val="12"/>
        <color rgb="FFFF0000"/>
        <rFont val="Times New Roman"/>
        <family val="1"/>
      </rPr>
      <t xml:space="preserve"> - ONLY BIAS</t>
    </r>
  </si>
  <si>
    <r>
      <t>Adjusted Weight</t>
    </r>
    <r>
      <rPr>
        <sz val="12"/>
        <color rgb="FFFF0000"/>
        <rFont val="Times New Roman"/>
        <family val="1"/>
      </rPr>
      <t xml:space="preserve"> - ONLY BIAS</t>
    </r>
  </si>
  <si>
    <t>Peso ajustado BIAS</t>
  </si>
  <si>
    <t>ONLY BIAS</t>
  </si>
  <si>
    <r>
      <t xml:space="preserve">PPMH </t>
    </r>
    <r>
      <rPr>
        <sz val="12"/>
        <color rgb="FFFF0000"/>
        <rFont val="Times New Roman"/>
        <family val="1"/>
      </rPr>
      <t>- ONLY BIAS</t>
    </r>
  </si>
  <si>
    <r>
      <t xml:space="preserve">PCMH </t>
    </r>
    <r>
      <rPr>
        <sz val="12"/>
        <color rgb="FFFF0000"/>
        <rFont val="Times New Roman"/>
        <family val="1"/>
      </rPr>
      <t>- ONLY BIAS</t>
    </r>
  </si>
  <si>
    <t>Full Capacity - 6x2 (even if plant is not in 6x2)</t>
  </si>
  <si>
    <t>tires/day</t>
  </si>
  <si>
    <t>INPUT MANUAL</t>
  </si>
  <si>
    <t>Plant Capacity</t>
  </si>
  <si>
    <t>(Mlbs/day for Bandag)</t>
  </si>
  <si>
    <t>Manpower</t>
  </si>
  <si>
    <t>M. M. A</t>
  </si>
  <si>
    <t>Current Plan</t>
  </si>
  <si>
    <t>Actual Manpower</t>
  </si>
  <si>
    <t>Serviço</t>
  </si>
  <si>
    <t>Valor</t>
  </si>
  <si>
    <t>Valor/Hora</t>
  </si>
  <si>
    <t>Função</t>
  </si>
  <si>
    <t>Dias/Mês</t>
  </si>
  <si>
    <t>Fixo</t>
  </si>
  <si>
    <t>Horas por dia</t>
  </si>
  <si>
    <t>Dias Bridge</t>
  </si>
  <si>
    <t>Final Mensal</t>
  </si>
  <si>
    <t/>
  </si>
  <si>
    <t>PSR</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</si>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</sst>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0.0"/>
    <numFmt numFmtId="166" formatCode="#,##0.000"/>
    <numFmt numFmtId="167" formatCode="_(* #,##0.0000_);_(* \(#,##0.0000\);_(* &quot;-&quot;??_);_(@_)"/>
    <numFmt numFmtId="168" formatCode="_-* #,##0_-;\-* #,##0_-;_-* &quot;-&quot;??_-;_-@_-"/>
  </numFmts>
  <fonts count="65">
    <font>
      <sz val="12"/>
      <color theme="1"/>
      <name val="Calibri"/>
      <family val="2"/>
    </font>
    <font>
      <b/>
      <sz val="12"/>
      <color theme="1"/>
      <name val="Calibri"/>
      <family val="2"/>
    </font>
    <font>
      <b/>
      <sz val="14"/>
      <color theme="1"/>
      <name val="Calibri"/>
      <family val="2"/>
    </font>
    <font>
      <b/>
      <sz val="22"/>
      <color theme="1"/>
      <name val="Calibri"/>
      <family val="2"/>
    </font>
    <font>
      <sz val="12"/>
      <color theme="1"/>
      <name val="Calibri"/>
      <family val="2"/>
    </font>
    <font>
      <sz val="10"/>
      <name val="Arial"/>
      <family val="2"/>
    </font>
    <font>
      <b/>
      <sz val="12"/>
      <color theme="0"/>
      <name val="Calibri"/>
      <family val="2"/>
    </font>
    <font>
      <b/>
      <sz val="12"/>
      <name val="Calibri"/>
      <family val="2"/>
    </font>
    <font>
      <b/>
      <sz val="16"/>
      <color theme="1"/>
      <name val="Calibri"/>
      <family val="2"/>
    </font>
    <font>
      <b/>
      <sz val="16"/>
      <color theme="0"/>
      <name val="Calibri"/>
      <family val="2"/>
    </font>
    <font>
      <sz val="16"/>
      <color theme="1"/>
      <name val="Calibri"/>
      <family val="2"/>
    </font>
    <font>
      <sz val="14"/>
      <color theme="1"/>
      <name val="Calibri"/>
      <family val="2"/>
    </font>
    <font>
      <sz val="12"/>
      <color theme="0"/>
      <name val="Calibri"/>
      <family val="2"/>
    </font>
    <font>
      <sz val="16"/>
      <color rgb="FF00B0F0"/>
      <name val="Calibri"/>
      <family val="2"/>
    </font>
    <font>
      <sz val="20"/>
      <color rgb="FF00B0F0"/>
      <name val="Arial"/>
      <family val="2"/>
    </font>
    <font>
      <sz val="11"/>
      <color rgb="FF00B0F0"/>
      <name val="Calibri"/>
      <family val="2"/>
    </font>
    <font>
      <b/>
      <sz val="16"/>
      <color rgb="FF00B0F0"/>
      <name val="Calibri"/>
      <family val="2"/>
    </font>
    <font>
      <b/>
      <sz val="10"/>
      <color rgb="FF00B0F0"/>
      <name val="Calibri"/>
      <family val="2"/>
    </font>
    <font>
      <sz val="12"/>
      <color theme="1"/>
      <name val="Calibri Light"/>
      <family val="2"/>
    </font>
    <font>
      <sz val="12"/>
      <color theme="0"/>
      <name val="Calibri Light"/>
      <family val="2"/>
    </font>
    <font>
      <sz val="12"/>
      <name val="Calibri Light"/>
      <family val="2"/>
    </font>
    <font>
      <sz val="22"/>
      <color theme="1"/>
      <name val="Calibri Light"/>
      <family val="2"/>
    </font>
    <font>
      <sz val="11"/>
      <color rgb="FFFF0000"/>
      <name val="Calibri"/>
      <family val="2"/>
      <scheme val="minor"/>
    </font>
    <font>
      <sz val="11"/>
      <color theme="0"/>
      <name val="Calibri"/>
      <family val="2"/>
      <scheme val="minor"/>
    </font>
    <font>
      <sz val="11"/>
      <name val="Calibri"/>
      <family val="2"/>
      <scheme val="minor"/>
    </font>
    <font>
      <sz val="10"/>
      <name val="Calibri"/>
      <family val="2"/>
      <scheme val="minor"/>
    </font>
    <font>
      <b/>
      <sz val="10"/>
      <name val="Calibri"/>
      <family val="2"/>
      <scheme val="minor"/>
    </font>
    <font>
      <u/>
      <sz val="10"/>
      <name val="Arial"/>
      <family val="2"/>
    </font>
    <font>
      <sz val="20"/>
      <color theme="1"/>
      <name val="Calibri"/>
      <family val="2"/>
      <scheme val="minor"/>
    </font>
    <font>
      <b/>
      <u/>
      <sz val="20"/>
      <name val="Arial"/>
      <family val="2"/>
    </font>
    <font>
      <b/>
      <sz val="20"/>
      <name val="Arial"/>
      <family val="2"/>
    </font>
    <font>
      <sz val="10"/>
      <color theme="1"/>
      <name val="Arial"/>
      <family val="2"/>
    </font>
    <font>
      <b/>
      <sz val="11"/>
      <name val="Arial"/>
      <family val="2"/>
    </font>
    <font>
      <b/>
      <sz val="10"/>
      <name val="Arial"/>
      <family val="2"/>
    </font>
    <font>
      <b/>
      <sz val="12"/>
      <name val="Albertus Xb (W1)"/>
      <family val="2"/>
    </font>
    <font>
      <sz val="12"/>
      <name val="Arial"/>
      <family val="2"/>
    </font>
    <font>
      <u/>
      <sz val="11"/>
      <color theme="1"/>
      <name val="Calibri"/>
      <family val="2"/>
      <scheme val="minor"/>
    </font>
    <font>
      <u/>
      <sz val="11"/>
      <color theme="10"/>
      <name val="Calibri"/>
      <family val="2"/>
    </font>
    <font>
      <b/>
      <i/>
      <u/>
      <sz val="20"/>
      <color theme="1"/>
      <name val="Times New Roman"/>
      <family val="1"/>
    </font>
    <font>
      <sz val="8"/>
      <color theme="1"/>
      <name val="Calibri"/>
      <family val="2"/>
      <scheme val="minor"/>
    </font>
    <font>
      <b/>
      <sz val="13"/>
      <color theme="1"/>
      <name val="Times New Roman"/>
      <family val="1"/>
    </font>
    <font>
      <sz val="13"/>
      <color theme="1"/>
      <name val="Times New Roman"/>
      <family val="1"/>
    </font>
    <font>
      <b/>
      <sz val="12"/>
      <color theme="1"/>
      <name val="Times New Roman"/>
      <family val="1"/>
    </font>
    <font>
      <sz val="12"/>
      <color theme="1"/>
      <name val="Times New Roman"/>
      <family val="1"/>
    </font>
    <font>
      <sz val="11"/>
      <color theme="1"/>
      <name val="Times New Roman"/>
      <family val="1"/>
    </font>
    <font>
      <sz val="6"/>
      <color theme="1"/>
      <name val="Arial Narrow"/>
      <family val="2"/>
    </font>
    <font>
      <sz val="7"/>
      <color theme="1"/>
      <name val="Arial Narrow"/>
      <family val="2"/>
    </font>
    <font>
      <sz val="8"/>
      <color theme="1"/>
      <name val="Times New Roman"/>
      <family val="1"/>
    </font>
    <font>
      <sz val="10"/>
      <color theme="1"/>
      <name val="Times New Roman"/>
      <family val="1"/>
    </font>
    <font>
      <sz val="8"/>
      <color theme="1"/>
      <name val="Arial Narrow"/>
      <family val="2"/>
    </font>
    <font>
      <sz val="12"/>
      <color theme="0"/>
      <name val="Times New Roman"/>
      <family val="1"/>
    </font>
    <font>
      <sz val="8"/>
      <color theme="0"/>
      <name val="Times New Roman"/>
      <family val="1"/>
    </font>
    <font>
      <sz val="8"/>
      <color theme="0"/>
      <name val="Calibri"/>
      <family val="2"/>
      <scheme val="minor"/>
    </font>
    <font>
      <sz val="9"/>
      <color theme="1"/>
      <name val="Arial Narrow"/>
      <family val="2"/>
    </font>
    <font>
      <sz val="11"/>
      <color theme="0"/>
      <name val="Times New Roman"/>
      <family val="1"/>
    </font>
    <font>
      <sz val="10"/>
      <color rgb="FFFF0000"/>
      <name val="Times New Roman"/>
      <family val="1"/>
    </font>
    <font>
      <sz val="9"/>
      <color theme="1"/>
      <name val="Times New Roman"/>
      <family val="1"/>
    </font>
    <font>
      <sz val="9"/>
      <color rgb="FFFF0000"/>
      <name val="Times New Roman"/>
      <family val="1"/>
    </font>
    <font>
      <sz val="8"/>
      <color rgb="FFFF0000"/>
      <name val="Times New Roman"/>
      <family val="1"/>
    </font>
    <font>
      <sz val="10"/>
      <name val="Times New Roman"/>
      <family val="1"/>
    </font>
    <font>
      <sz val="11"/>
      <name val="Times New Roman"/>
      <family val="1"/>
    </font>
    <font>
      <sz val="12"/>
      <color rgb="FFFF0000"/>
      <name val="Times New Roman"/>
      <family val="1"/>
    </font>
    <font>
      <sz val="12"/>
      <color theme="1"/>
      <name val="Calibri"/>
      <family val="2"/>
      <scheme val="minor"/>
    </font>
    <font>
      <sz val="11"/>
      <color rgb="FFFF0000"/>
      <name val="Times New Roman"/>
      <family val="1"/>
    </font>
    <font>
      <sz val="12"/>
      <name val="Times New Roman"/>
      <family val="1"/>
    </font>
  </fonts>
  <fills count="36">
    <fill>
      <patternFill patternType="none"/>
    </fill>
    <fill>
      <patternFill patternType="gray125"/>
    </fill>
    <fill>
      <patternFill patternType="solid">
        <fgColor rgb="FFCCFFCC"/>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rgb="FFFFFFCC"/>
        <bgColor indexed="64"/>
      </patternFill>
    </fill>
    <fill>
      <patternFill patternType="solid">
        <fgColor theme="1"/>
        <bgColor indexed="64"/>
      </patternFill>
    </fill>
    <fill>
      <patternFill patternType="solid">
        <fgColor rgb="FFCCECFF"/>
        <bgColor indexed="64"/>
      </patternFill>
    </fill>
    <fill>
      <patternFill patternType="solid">
        <fgColor rgb="FF92D05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66CC"/>
        <bgColor indexed="64"/>
      </patternFill>
    </fill>
    <fill>
      <patternFill patternType="solid">
        <fgColor theme="4" tint="0.59999389629810485"/>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rgb="FFFFC000"/>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9" tint="-0.249977111117893"/>
        <bgColor indexed="64"/>
      </patternFill>
    </fill>
  </fills>
  <borders count="85">
    <border>
      <left/>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thin">
        <color auto="1"/>
      </left>
      <right style="thin">
        <color auto="1"/>
      </right>
      <top style="thin">
        <color auto="1"/>
      </top>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thin">
        <color auto="1"/>
      </left>
      <right style="thin">
        <color auto="1"/>
      </right>
      <top style="hair">
        <color auto="1"/>
      </top>
      <bottom/>
      <diagonal/>
    </border>
    <border>
      <left style="hair">
        <color auto="1"/>
      </left>
      <right style="thin">
        <color auto="1"/>
      </right>
      <top/>
      <bottom style="thin">
        <color auto="1"/>
      </bottom>
      <diagonal/>
    </border>
    <border>
      <left style="hair">
        <color auto="1"/>
      </left>
      <right style="thin">
        <color auto="1"/>
      </right>
      <top style="thin">
        <color auto="1"/>
      </top>
      <bottom/>
      <diagonal/>
    </border>
    <border>
      <left style="hair">
        <color auto="1"/>
      </left>
      <right style="thin">
        <color auto="1"/>
      </right>
      <top/>
      <bottom/>
      <diagonal/>
    </border>
    <border>
      <left/>
      <right style="thin">
        <color auto="1"/>
      </right>
      <top style="thin">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diagonal/>
    </border>
    <border>
      <left/>
      <right style="thin">
        <color auto="1"/>
      </right>
      <top style="thin">
        <color auto="1"/>
      </top>
      <bottom style="thin">
        <color auto="1"/>
      </bottom>
      <diagonal/>
    </border>
    <border>
      <left/>
      <right style="thin">
        <color auto="1"/>
      </right>
      <top style="hair">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hair">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diagonal/>
    </border>
    <border>
      <left style="thin">
        <color indexed="64"/>
      </left>
      <right/>
      <top/>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right/>
      <top style="hair">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style="hair">
        <color indexed="64"/>
      </top>
      <bottom/>
      <diagonal/>
    </border>
  </borders>
  <cellStyleXfs count="6">
    <xf numFmtId="0" fontId="0" fillId="0" borderId="0"/>
    <xf numFmtId="9" fontId="4" fillId="0" borderId="0" applyFont="0" applyFill="0" applyBorder="0" applyAlignment="0" applyProtection="0"/>
    <xf numFmtId="43" fontId="4" fillId="0" borderId="0" applyFont="0" applyFill="0" applyBorder="0" applyAlignment="0" applyProtection="0"/>
    <xf numFmtId="0" fontId="5" fillId="0" borderId="0"/>
    <xf numFmtId="0" fontId="5" fillId="0" borderId="0"/>
    <xf numFmtId="0" fontId="37" fillId="0" borderId="0" applyNumberFormat="0" applyFill="0" applyBorder="0" applyAlignment="0" applyProtection="0">
      <alignment vertical="top"/>
      <protection locked="0"/>
    </xf>
  </cellStyleXfs>
  <cellXfs count="555">
    <xf numFmtId="0" fontId="0" fillId="0" borderId="0" xfId="0"/>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center" vertical="center"/>
    </xf>
    <xf numFmtId="164" fontId="0" fillId="0" borderId="0" xfId="0" applyNumberFormat="1" applyAlignment="1">
      <alignment horizontal="center" vertical="center"/>
    </xf>
    <xf numFmtId="3" fontId="0" fillId="0" borderId="0" xfId="0" applyNumberFormat="1" applyAlignment="1">
      <alignment horizontal="center" vertical="center"/>
    </xf>
    <xf numFmtId="165" fontId="0" fillId="0" borderId="0" xfId="0" applyNumberFormat="1" applyAlignment="1">
      <alignment horizontal="center" vertical="center"/>
    </xf>
    <xf numFmtId="0" fontId="0" fillId="0" borderId="6" xfId="0" applyBorder="1" applyAlignment="1">
      <alignment vertical="center"/>
    </xf>
    <xf numFmtId="165" fontId="0" fillId="0" borderId="11" xfId="0" applyNumberFormat="1" applyBorder="1" applyAlignment="1">
      <alignment horizontal="center" vertical="center"/>
    </xf>
    <xf numFmtId="4" fontId="1"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Alignment="1">
      <alignment vertical="center"/>
    </xf>
    <xf numFmtId="0" fontId="3" fillId="0" borderId="0" xfId="0" applyFont="1" applyAlignment="1">
      <alignment vertical="center"/>
    </xf>
    <xf numFmtId="164" fontId="0" fillId="0" borderId="0" xfId="0" applyNumberFormat="1" applyAlignment="1">
      <alignment vertical="center"/>
    </xf>
    <xf numFmtId="165" fontId="0" fillId="0" borderId="0" xfId="0" applyNumberFormat="1" applyAlignment="1">
      <alignment vertical="center"/>
    </xf>
    <xf numFmtId="165" fontId="2" fillId="0" borderId="0" xfId="0" applyNumberFormat="1" applyFont="1" applyAlignment="1">
      <alignment vertical="center"/>
    </xf>
    <xf numFmtId="165" fontId="1" fillId="0" borderId="0" xfId="0" applyNumberFormat="1" applyFont="1" applyAlignment="1">
      <alignment horizontal="center" vertical="center"/>
    </xf>
    <xf numFmtId="1" fontId="0" fillId="0" borderId="0" xfId="0" applyNumberFormat="1" applyAlignment="1">
      <alignment vertical="center"/>
    </xf>
    <xf numFmtId="4" fontId="2" fillId="0" borderId="0" xfId="0" applyNumberFormat="1" applyFont="1" applyAlignment="1">
      <alignment horizontal="center" vertical="center"/>
    </xf>
    <xf numFmtId="165" fontId="0" fillId="3" borderId="10" xfId="0" applyNumberFormat="1" applyFill="1" applyBorder="1" applyAlignment="1">
      <alignment horizontal="center" vertical="center"/>
    </xf>
    <xf numFmtId="165" fontId="0" fillId="3" borderId="16" xfId="0" applyNumberFormat="1" applyFill="1" applyBorder="1" applyAlignment="1">
      <alignment horizontal="center" vertical="center"/>
    </xf>
    <xf numFmtId="165" fontId="0" fillId="4" borderId="10" xfId="0" applyNumberFormat="1" applyFill="1" applyBorder="1" applyAlignment="1">
      <alignment horizontal="center" vertical="center"/>
    </xf>
    <xf numFmtId="165" fontId="0" fillId="4" borderId="16" xfId="0" applyNumberFormat="1" applyFill="1" applyBorder="1" applyAlignment="1">
      <alignment horizontal="center" vertical="center"/>
    </xf>
    <xf numFmtId="3" fontId="0" fillId="6" borderId="0" xfId="0" applyNumberFormat="1" applyFill="1" applyAlignment="1">
      <alignment horizontal="center" vertical="center"/>
    </xf>
    <xf numFmtId="166" fontId="5" fillId="0" borderId="0" xfId="0" applyNumberFormat="1" applyFont="1"/>
    <xf numFmtId="2" fontId="0" fillId="0" borderId="0" xfId="0" applyNumberFormat="1" applyAlignment="1">
      <alignment vertical="center"/>
    </xf>
    <xf numFmtId="10" fontId="0" fillId="0" borderId="0" xfId="0" applyNumberFormat="1" applyAlignment="1">
      <alignment horizontal="center" vertical="center"/>
    </xf>
    <xf numFmtId="167" fontId="0" fillId="0" borderId="0" xfId="2" applyNumberFormat="1" applyFont="1" applyAlignment="1">
      <alignment vertical="center"/>
    </xf>
    <xf numFmtId="166" fontId="6" fillId="0" borderId="0" xfId="0" applyNumberFormat="1" applyFont="1" applyAlignment="1">
      <alignment horizontal="center" vertical="center"/>
    </xf>
    <xf numFmtId="165" fontId="6" fillId="0" borderId="0" xfId="0" applyNumberFormat="1" applyFont="1" applyAlignment="1">
      <alignment horizontal="center" vertical="center"/>
    </xf>
    <xf numFmtId="166" fontId="7" fillId="0" borderId="0" xfId="0" applyNumberFormat="1" applyFont="1" applyAlignment="1">
      <alignment horizontal="center" vertical="center"/>
    </xf>
    <xf numFmtId="0" fontId="8" fillId="0" borderId="0" xfId="0" applyFont="1" applyAlignment="1">
      <alignment horizontal="center" vertical="center"/>
    </xf>
    <xf numFmtId="4" fontId="8" fillId="0" borderId="0" xfId="0" applyNumberFormat="1" applyFont="1" applyAlignment="1">
      <alignment horizontal="center" vertical="center"/>
    </xf>
    <xf numFmtId="164" fontId="8" fillId="14" borderId="2" xfId="0" applyNumberFormat="1" applyFont="1" applyFill="1" applyBorder="1" applyAlignment="1">
      <alignment horizontal="center" vertical="center"/>
    </xf>
    <xf numFmtId="164" fontId="8" fillId="10" borderId="2" xfId="0" applyNumberFormat="1" applyFont="1" applyFill="1" applyBorder="1" applyAlignment="1">
      <alignment horizontal="center" vertical="center"/>
    </xf>
    <xf numFmtId="166" fontId="9" fillId="0" borderId="0" xfId="0" applyNumberFormat="1" applyFont="1" applyAlignment="1">
      <alignment horizontal="center" vertical="center"/>
    </xf>
    <xf numFmtId="167" fontId="10" fillId="0" borderId="0" xfId="2" applyNumberFormat="1" applyFont="1" applyAlignment="1">
      <alignment vertical="center"/>
    </xf>
    <xf numFmtId="2" fontId="10" fillId="0" borderId="0" xfId="0" applyNumberFormat="1" applyFont="1" applyAlignment="1">
      <alignment vertical="center"/>
    </xf>
    <xf numFmtId="0" fontId="8" fillId="0" borderId="0" xfId="0" applyFont="1" applyAlignment="1">
      <alignment vertical="center"/>
    </xf>
    <xf numFmtId="164" fontId="11" fillId="3" borderId="8" xfId="0" applyNumberFormat="1" applyFont="1" applyFill="1" applyBorder="1" applyAlignment="1">
      <alignment horizontal="center" vertical="center"/>
    </xf>
    <xf numFmtId="164" fontId="11" fillId="4" borderId="8" xfId="0" applyNumberFormat="1" applyFont="1" applyFill="1" applyBorder="1" applyAlignment="1">
      <alignment horizontal="center" vertical="center"/>
    </xf>
    <xf numFmtId="164" fontId="11" fillId="3" borderId="11" xfId="0" applyNumberFormat="1" applyFont="1" applyFill="1" applyBorder="1" applyAlignment="1">
      <alignment horizontal="center" vertical="center"/>
    </xf>
    <xf numFmtId="164" fontId="11" fillId="4" borderId="11" xfId="0" applyNumberFormat="1" applyFont="1" applyFill="1" applyBorder="1" applyAlignment="1">
      <alignment horizontal="center" vertical="center"/>
    </xf>
    <xf numFmtId="164" fontId="11" fillId="3" borderId="14" xfId="0" applyNumberFormat="1" applyFont="1" applyFill="1" applyBorder="1" applyAlignment="1">
      <alignment horizontal="center" vertical="center"/>
    </xf>
    <xf numFmtId="164" fontId="11" fillId="4" borderId="14" xfId="0" applyNumberFormat="1" applyFont="1" applyFill="1" applyBorder="1" applyAlignment="1">
      <alignment horizontal="center" vertical="center"/>
    </xf>
    <xf numFmtId="0" fontId="11" fillId="0" borderId="5" xfId="0" applyFont="1" applyBorder="1" applyAlignment="1">
      <alignment vertical="center"/>
    </xf>
    <xf numFmtId="0" fontId="11" fillId="0" borderId="6" xfId="0" applyFont="1" applyBorder="1" applyAlignment="1">
      <alignment vertical="center"/>
    </xf>
    <xf numFmtId="0" fontId="11" fillId="0" borderId="7" xfId="0" applyFont="1" applyBorder="1" applyAlignment="1">
      <alignment vertical="center"/>
    </xf>
    <xf numFmtId="0" fontId="8" fillId="8" borderId="1" xfId="0" applyFont="1" applyFill="1" applyBorder="1" applyAlignment="1">
      <alignment vertical="center"/>
    </xf>
    <xf numFmtId="0" fontId="2" fillId="0" borderId="1" xfId="0" applyFont="1" applyBorder="1" applyAlignment="1">
      <alignment horizontal="center" vertical="top" wrapText="1"/>
    </xf>
    <xf numFmtId="0" fontId="1" fillId="0" borderId="0" xfId="0" applyFont="1" applyAlignment="1">
      <alignment horizontal="center" vertical="top"/>
    </xf>
    <xf numFmtId="0" fontId="1" fillId="0" borderId="0" xfId="0" applyFont="1" applyAlignment="1">
      <alignment vertical="top"/>
    </xf>
    <xf numFmtId="165" fontId="1" fillId="0" borderId="0" xfId="0" applyNumberFormat="1" applyFont="1" applyAlignment="1">
      <alignment vertical="top"/>
    </xf>
    <xf numFmtId="0" fontId="2" fillId="15" borderId="2" xfId="0" applyFont="1" applyFill="1" applyBorder="1" applyAlignment="1">
      <alignment horizontal="center" vertical="top" wrapText="1"/>
    </xf>
    <xf numFmtId="165" fontId="2" fillId="15" borderId="3" xfId="0" applyNumberFormat="1" applyFont="1" applyFill="1" applyBorder="1" applyAlignment="1">
      <alignment horizontal="center" vertical="top" wrapText="1"/>
    </xf>
    <xf numFmtId="0" fontId="2" fillId="15" borderId="4" xfId="0" applyFont="1" applyFill="1" applyBorder="1" applyAlignment="1">
      <alignment horizontal="center" vertical="top" wrapText="1"/>
    </xf>
    <xf numFmtId="0" fontId="2" fillId="3" borderId="2" xfId="0" applyFont="1" applyFill="1" applyBorder="1" applyAlignment="1">
      <alignment horizontal="center" vertical="top" wrapText="1"/>
    </xf>
    <xf numFmtId="165" fontId="2" fillId="3" borderId="3" xfId="0" applyNumberFormat="1" applyFont="1" applyFill="1" applyBorder="1" applyAlignment="1">
      <alignment horizontal="center" vertical="top" wrapText="1"/>
    </xf>
    <xf numFmtId="165" fontId="2" fillId="3" borderId="4" xfId="0" applyNumberFormat="1" applyFont="1" applyFill="1" applyBorder="1" applyAlignment="1">
      <alignment horizontal="center" vertical="top" wrapText="1"/>
    </xf>
    <xf numFmtId="0" fontId="2" fillId="13" borderId="2" xfId="0" applyFont="1" applyFill="1" applyBorder="1" applyAlignment="1">
      <alignment horizontal="center" vertical="top" wrapText="1"/>
    </xf>
    <xf numFmtId="165" fontId="2" fillId="13" borderId="3" xfId="0" applyNumberFormat="1" applyFont="1" applyFill="1" applyBorder="1" applyAlignment="1">
      <alignment horizontal="center" vertical="top" wrapText="1"/>
    </xf>
    <xf numFmtId="165" fontId="2" fillId="13" borderId="4" xfId="0" applyNumberFormat="1" applyFont="1" applyFill="1" applyBorder="1" applyAlignment="1">
      <alignment horizontal="center" vertical="top" wrapText="1"/>
    </xf>
    <xf numFmtId="3" fontId="1" fillId="6" borderId="0" xfId="0" applyNumberFormat="1" applyFont="1" applyFill="1" applyAlignment="1">
      <alignment horizontal="center" vertical="center"/>
    </xf>
    <xf numFmtId="164" fontId="1" fillId="0" borderId="0" xfId="0" applyNumberFormat="1" applyFont="1" applyAlignment="1">
      <alignment horizontal="center" vertical="center"/>
    </xf>
    <xf numFmtId="0" fontId="1" fillId="0" borderId="5" xfId="0" applyFont="1" applyBorder="1" applyAlignment="1">
      <alignment horizontal="center" vertical="center"/>
    </xf>
    <xf numFmtId="3" fontId="1" fillId="7" borderId="27" xfId="0" applyNumberFormat="1" applyFont="1" applyFill="1" applyBorder="1" applyAlignment="1">
      <alignment horizontal="center" vertical="center"/>
    </xf>
    <xf numFmtId="3" fontId="0" fillId="7" borderId="27" xfId="0" applyNumberFormat="1" applyFill="1" applyBorder="1" applyAlignment="1">
      <alignment horizontal="center" vertical="center"/>
    </xf>
    <xf numFmtId="3" fontId="0" fillId="7" borderId="28" xfId="0" applyNumberFormat="1" applyFill="1" applyBorder="1" applyAlignment="1">
      <alignment horizontal="center" vertical="center"/>
    </xf>
    <xf numFmtId="3" fontId="0" fillId="7" borderId="29" xfId="0" applyNumberFormat="1" applyFill="1" applyBorder="1" applyAlignment="1">
      <alignment horizontal="center" vertical="center"/>
    </xf>
    <xf numFmtId="0" fontId="2" fillId="8" borderId="1" xfId="0" applyFont="1" applyFill="1" applyBorder="1" applyAlignment="1">
      <alignment vertical="center"/>
    </xf>
    <xf numFmtId="3" fontId="2" fillId="6" borderId="0" xfId="0" applyNumberFormat="1" applyFont="1" applyFill="1" applyAlignment="1">
      <alignment horizontal="center" vertical="center"/>
    </xf>
    <xf numFmtId="164" fontId="2" fillId="0" borderId="0" xfId="0" applyNumberFormat="1" applyFont="1" applyAlignment="1">
      <alignment horizontal="center" vertical="center"/>
    </xf>
    <xf numFmtId="165" fontId="2" fillId="0" borderId="0" xfId="0" applyNumberFormat="1" applyFont="1" applyAlignment="1">
      <alignment horizontal="center" vertical="center"/>
    </xf>
    <xf numFmtId="3" fontId="8" fillId="14" borderId="2" xfId="0" applyNumberFormat="1" applyFont="1" applyFill="1" applyBorder="1" applyAlignment="1">
      <alignment horizontal="center" vertical="center"/>
    </xf>
    <xf numFmtId="3" fontId="8" fillId="10" borderId="2" xfId="0" applyNumberFormat="1" applyFont="1" applyFill="1" applyBorder="1" applyAlignment="1">
      <alignment horizontal="center" vertical="center"/>
    </xf>
    <xf numFmtId="165" fontId="8" fillId="8" borderId="1" xfId="0" applyNumberFormat="1" applyFont="1" applyFill="1" applyBorder="1" applyAlignment="1">
      <alignment horizontal="center" vertical="center"/>
    </xf>
    <xf numFmtId="3" fontId="8" fillId="8" borderId="1" xfId="0" applyNumberFormat="1" applyFont="1" applyFill="1" applyBorder="1" applyAlignment="1">
      <alignment horizontal="center" vertical="center"/>
    </xf>
    <xf numFmtId="3" fontId="8" fillId="14" borderId="8" xfId="0" applyNumberFormat="1" applyFont="1" applyFill="1" applyBorder="1" applyAlignment="1">
      <alignment horizontal="center" vertical="center"/>
    </xf>
    <xf numFmtId="3" fontId="8" fillId="10" borderId="8" xfId="0" applyNumberFormat="1" applyFont="1" applyFill="1" applyBorder="1" applyAlignment="1">
      <alignment horizontal="center" vertical="center"/>
    </xf>
    <xf numFmtId="0" fontId="2" fillId="6" borderId="1" xfId="0" applyFont="1" applyFill="1" applyBorder="1" applyAlignment="1">
      <alignment horizontal="center" vertical="top" wrapText="1"/>
    </xf>
    <xf numFmtId="0" fontId="2" fillId="6" borderId="2" xfId="0" applyFont="1" applyFill="1" applyBorder="1" applyAlignment="1">
      <alignment horizontal="center" vertical="top" wrapText="1"/>
    </xf>
    <xf numFmtId="0" fontId="2" fillId="6" borderId="3" xfId="0" applyFont="1" applyFill="1" applyBorder="1" applyAlignment="1">
      <alignment horizontal="center" vertical="top" wrapText="1"/>
    </xf>
    <xf numFmtId="0" fontId="2" fillId="6" borderId="4" xfId="0" applyFont="1" applyFill="1" applyBorder="1" applyAlignment="1">
      <alignment horizontal="center" vertical="top" wrapText="1"/>
    </xf>
    <xf numFmtId="164" fontId="8" fillId="14" borderId="20" xfId="1" applyNumberFormat="1" applyFont="1" applyFill="1" applyBorder="1" applyAlignment="1">
      <alignment horizontal="center" vertical="center"/>
    </xf>
    <xf numFmtId="164" fontId="8" fillId="10" borderId="20" xfId="1" applyNumberFormat="1" applyFont="1" applyFill="1" applyBorder="1" applyAlignment="1">
      <alignment horizontal="center" vertical="center"/>
    </xf>
    <xf numFmtId="3" fontId="8" fillId="9" borderId="2" xfId="0" applyNumberFormat="1" applyFont="1" applyFill="1" applyBorder="1" applyAlignment="1">
      <alignment horizontal="left" vertical="center"/>
    </xf>
    <xf numFmtId="4" fontId="8" fillId="9" borderId="4" xfId="0" applyNumberFormat="1" applyFont="1" applyFill="1" applyBorder="1" applyAlignment="1">
      <alignment horizontal="right" vertical="center"/>
    </xf>
    <xf numFmtId="164" fontId="11" fillId="12" borderId="8" xfId="0" applyNumberFormat="1" applyFont="1" applyFill="1" applyBorder="1" applyAlignment="1">
      <alignment horizontal="center" vertical="center"/>
    </xf>
    <xf numFmtId="164" fontId="11" fillId="12" borderId="11" xfId="0" applyNumberFormat="1" applyFont="1" applyFill="1" applyBorder="1" applyAlignment="1">
      <alignment horizontal="center" vertical="center"/>
    </xf>
    <xf numFmtId="164" fontId="11" fillId="12" borderId="14" xfId="0" applyNumberFormat="1" applyFont="1" applyFill="1" applyBorder="1" applyAlignment="1">
      <alignment horizontal="center" vertical="center"/>
    </xf>
    <xf numFmtId="165" fontId="0" fillId="12" borderId="10" xfId="0" applyNumberFormat="1" applyFill="1" applyBorder="1" applyAlignment="1">
      <alignment horizontal="center" vertical="center"/>
    </xf>
    <xf numFmtId="165" fontId="0" fillId="12" borderId="16" xfId="0" applyNumberFormat="1" applyFill="1" applyBorder="1" applyAlignment="1">
      <alignment horizontal="center" vertical="center"/>
    </xf>
    <xf numFmtId="3" fontId="8" fillId="12" borderId="8" xfId="0" applyNumberFormat="1" applyFont="1" applyFill="1" applyBorder="1" applyAlignment="1">
      <alignment horizontal="center" vertical="center"/>
    </xf>
    <xf numFmtId="0" fontId="2" fillId="6" borderId="0" xfId="0" applyFont="1" applyFill="1" applyAlignment="1">
      <alignment horizontal="center" vertical="top"/>
    </xf>
    <xf numFmtId="0" fontId="2" fillId="6" borderId="30" xfId="0" applyFont="1" applyFill="1" applyBorder="1" applyAlignment="1">
      <alignment horizontal="center" vertical="top" wrapText="1"/>
    </xf>
    <xf numFmtId="165" fontId="2" fillId="6" borderId="4" xfId="0" applyNumberFormat="1" applyFont="1" applyFill="1" applyBorder="1" applyAlignment="1">
      <alignment horizontal="center" vertical="top" wrapText="1"/>
    </xf>
    <xf numFmtId="0" fontId="2" fillId="6" borderId="0" xfId="0" applyFont="1" applyFill="1" applyAlignment="1">
      <alignment horizontal="center" vertical="top" wrapText="1"/>
    </xf>
    <xf numFmtId="0" fontId="2" fillId="6" borderId="0" xfId="0" applyFont="1" applyFill="1" applyAlignment="1">
      <alignment vertical="top"/>
    </xf>
    <xf numFmtId="1" fontId="2" fillId="6" borderId="0" xfId="0" applyNumberFormat="1" applyFont="1" applyFill="1" applyAlignment="1">
      <alignment vertical="top"/>
    </xf>
    <xf numFmtId="166" fontId="2" fillId="6" borderId="0" xfId="0" applyNumberFormat="1" applyFont="1" applyFill="1" applyAlignment="1">
      <alignment horizontal="center" vertical="top"/>
    </xf>
    <xf numFmtId="167" fontId="11" fillId="6" borderId="0" xfId="2" applyNumberFormat="1" applyFont="1" applyFill="1" applyAlignment="1">
      <alignment vertical="top"/>
    </xf>
    <xf numFmtId="2" fontId="11" fillId="6" borderId="0" xfId="0" applyNumberFormat="1" applyFont="1" applyFill="1" applyAlignment="1">
      <alignment vertical="top"/>
    </xf>
    <xf numFmtId="164" fontId="8" fillId="11" borderId="2" xfId="0" applyNumberFormat="1" applyFont="1" applyFill="1" applyBorder="1" applyAlignment="1">
      <alignment horizontal="center" vertical="center"/>
    </xf>
    <xf numFmtId="3" fontId="8" fillId="11" borderId="2" xfId="0" applyNumberFormat="1" applyFont="1" applyFill="1" applyBorder="1" applyAlignment="1">
      <alignment horizontal="center" vertical="center"/>
    </xf>
    <xf numFmtId="164" fontId="8" fillId="12" borderId="20" xfId="1" applyNumberFormat="1" applyFont="1" applyFill="1" applyBorder="1" applyAlignment="1">
      <alignment horizontal="center" vertical="center"/>
    </xf>
    <xf numFmtId="3" fontId="8" fillId="11" borderId="11" xfId="0" applyNumberFormat="1" applyFont="1" applyFill="1" applyBorder="1" applyAlignment="1">
      <alignment horizontal="left" vertical="center"/>
    </xf>
    <xf numFmtId="4" fontId="8" fillId="11" borderId="13" xfId="0" applyNumberFormat="1" applyFont="1" applyFill="1" applyBorder="1" applyAlignment="1">
      <alignment horizontal="right" vertical="center"/>
    </xf>
    <xf numFmtId="3" fontId="8" fillId="14" borderId="14" xfId="0" applyNumberFormat="1" applyFont="1" applyFill="1" applyBorder="1" applyAlignment="1">
      <alignment horizontal="left" vertical="center"/>
    </xf>
    <xf numFmtId="4" fontId="8" fillId="14" borderId="16" xfId="0" applyNumberFormat="1" applyFont="1" applyFill="1" applyBorder="1" applyAlignment="1">
      <alignment horizontal="right" vertical="center"/>
    </xf>
    <xf numFmtId="3" fontId="8" fillId="10" borderId="8" xfId="0" applyNumberFormat="1" applyFont="1" applyFill="1" applyBorder="1" applyAlignment="1">
      <alignment horizontal="left" vertical="center"/>
    </xf>
    <xf numFmtId="4" fontId="8" fillId="10" borderId="10" xfId="0" applyNumberFormat="1" applyFont="1" applyFill="1" applyBorder="1" applyAlignment="1">
      <alignment horizontal="right" vertical="center"/>
    </xf>
    <xf numFmtId="0" fontId="0" fillId="6" borderId="0" xfId="0" applyFill="1" applyAlignment="1">
      <alignment horizontal="center" vertical="center"/>
    </xf>
    <xf numFmtId="0" fontId="8" fillId="6" borderId="0" xfId="0" applyFont="1" applyFill="1" applyAlignment="1">
      <alignment horizontal="center" vertical="center"/>
    </xf>
    <xf numFmtId="3" fontId="11" fillId="0" borderId="5" xfId="0" applyNumberFormat="1" applyFont="1" applyBorder="1" applyAlignment="1">
      <alignment horizontal="center" vertical="center"/>
    </xf>
    <xf numFmtId="3" fontId="11" fillId="0" borderId="6" xfId="0" applyNumberFormat="1" applyFont="1" applyBorder="1" applyAlignment="1">
      <alignment horizontal="center" vertical="center"/>
    </xf>
    <xf numFmtId="3" fontId="11" fillId="0" borderId="7" xfId="0" applyNumberFormat="1" applyFont="1" applyBorder="1" applyAlignment="1">
      <alignment horizontal="center" vertical="center"/>
    </xf>
    <xf numFmtId="4" fontId="7" fillId="0" borderId="0" xfId="0" applyNumberFormat="1" applyFont="1" applyAlignment="1">
      <alignment horizontal="center" vertical="center"/>
    </xf>
    <xf numFmtId="0" fontId="12" fillId="0" borderId="0" xfId="0" applyFont="1" applyAlignment="1">
      <alignment horizontal="center" vertical="center"/>
    </xf>
    <xf numFmtId="0" fontId="6" fillId="0" borderId="0" xfId="0" applyFont="1" applyAlignment="1">
      <alignment horizontal="center" vertical="center"/>
    </xf>
    <xf numFmtId="165" fontId="12" fillId="0" borderId="1" xfId="0" applyNumberFormat="1" applyFont="1" applyBorder="1" applyAlignment="1">
      <alignment horizontal="center" vertical="center"/>
    </xf>
    <xf numFmtId="3" fontId="10" fillId="0" borderId="5" xfId="0" applyNumberFormat="1" applyFont="1" applyBorder="1" applyAlignment="1">
      <alignment horizontal="center" vertical="center"/>
    </xf>
    <xf numFmtId="3" fontId="10" fillId="0" borderId="6" xfId="0" applyNumberFormat="1" applyFont="1" applyBorder="1" applyAlignment="1">
      <alignment horizontal="center" vertical="center"/>
    </xf>
    <xf numFmtId="3" fontId="10" fillId="0" borderId="7" xfId="0" applyNumberFormat="1" applyFont="1" applyBorder="1" applyAlignment="1">
      <alignment horizontal="center" vertical="center"/>
    </xf>
    <xf numFmtId="164" fontId="11" fillId="15" borderId="17" xfId="0" applyNumberFormat="1" applyFont="1" applyFill="1" applyBorder="1" applyAlignment="1">
      <alignment horizontal="center" vertical="center"/>
    </xf>
    <xf numFmtId="3" fontId="11" fillId="15" borderId="18" xfId="0" applyNumberFormat="1" applyFont="1" applyFill="1" applyBorder="1" applyAlignment="1">
      <alignment horizontal="center" vertical="center"/>
    </xf>
    <xf numFmtId="3" fontId="2" fillId="15" borderId="25" xfId="0" applyNumberFormat="1" applyFont="1" applyFill="1" applyBorder="1" applyAlignment="1">
      <alignment horizontal="center" vertical="center"/>
    </xf>
    <xf numFmtId="164" fontId="11" fillId="3" borderId="17" xfId="0" applyNumberFormat="1" applyFont="1" applyFill="1" applyBorder="1" applyAlignment="1">
      <alignment horizontal="center" vertical="center"/>
    </xf>
    <xf numFmtId="3" fontId="11" fillId="3" borderId="18" xfId="0" applyNumberFormat="1" applyFont="1" applyFill="1" applyBorder="1" applyAlignment="1">
      <alignment horizontal="center" vertical="center"/>
    </xf>
    <xf numFmtId="3" fontId="2" fillId="3" borderId="25" xfId="0" applyNumberFormat="1" applyFont="1" applyFill="1" applyBorder="1" applyAlignment="1">
      <alignment horizontal="center" vertical="center"/>
    </xf>
    <xf numFmtId="164" fontId="11" fillId="13" borderId="17" xfId="0" applyNumberFormat="1" applyFont="1" applyFill="1" applyBorder="1" applyAlignment="1">
      <alignment horizontal="center" vertical="center"/>
    </xf>
    <xf numFmtId="3" fontId="11" fillId="13" borderId="18" xfId="0" applyNumberFormat="1" applyFont="1" applyFill="1" applyBorder="1" applyAlignment="1">
      <alignment horizontal="center" vertical="center"/>
    </xf>
    <xf numFmtId="3" fontId="2" fillId="13" borderId="25" xfId="0" applyNumberFormat="1" applyFont="1" applyFill="1" applyBorder="1" applyAlignment="1">
      <alignment horizontal="center" vertical="center"/>
    </xf>
    <xf numFmtId="3" fontId="11" fillId="15" borderId="12" xfId="0" applyNumberFormat="1" applyFont="1" applyFill="1" applyBorder="1" applyAlignment="1">
      <alignment horizontal="center" vertical="center"/>
    </xf>
    <xf numFmtId="3" fontId="2" fillId="15" borderId="26" xfId="0" applyNumberFormat="1" applyFont="1" applyFill="1" applyBorder="1" applyAlignment="1">
      <alignment horizontal="center" vertical="center"/>
    </xf>
    <xf numFmtId="3" fontId="11" fillId="3" borderId="12" xfId="0" applyNumberFormat="1" applyFont="1" applyFill="1" applyBorder="1" applyAlignment="1">
      <alignment horizontal="center" vertical="center"/>
    </xf>
    <xf numFmtId="3" fontId="2" fillId="3" borderId="26" xfId="0" applyNumberFormat="1" applyFont="1" applyFill="1" applyBorder="1" applyAlignment="1">
      <alignment horizontal="center" vertical="center"/>
    </xf>
    <xf numFmtId="3" fontId="11" fillId="13" borderId="12" xfId="0" applyNumberFormat="1" applyFont="1" applyFill="1" applyBorder="1" applyAlignment="1">
      <alignment horizontal="center" vertical="center"/>
    </xf>
    <xf numFmtId="3" fontId="2" fillId="13" borderId="26" xfId="0" applyNumberFormat="1" applyFont="1" applyFill="1" applyBorder="1" applyAlignment="1">
      <alignment horizontal="center" vertical="center"/>
    </xf>
    <xf numFmtId="3" fontId="11" fillId="15" borderId="15" xfId="0" applyNumberFormat="1" applyFont="1" applyFill="1" applyBorder="1" applyAlignment="1">
      <alignment horizontal="center" vertical="center"/>
    </xf>
    <xf numFmtId="3" fontId="2" fillId="15" borderId="24" xfId="0" applyNumberFormat="1" applyFont="1" applyFill="1" applyBorder="1" applyAlignment="1">
      <alignment horizontal="center" vertical="center"/>
    </xf>
    <xf numFmtId="3" fontId="11" fillId="3" borderId="15" xfId="0" applyNumberFormat="1" applyFont="1" applyFill="1" applyBorder="1" applyAlignment="1">
      <alignment horizontal="center" vertical="center"/>
    </xf>
    <xf numFmtId="3" fontId="2" fillId="3" borderId="24" xfId="0" applyNumberFormat="1" applyFont="1" applyFill="1" applyBorder="1" applyAlignment="1">
      <alignment horizontal="center" vertical="center"/>
    </xf>
    <xf numFmtId="3" fontId="11" fillId="13" borderId="15" xfId="0" applyNumberFormat="1" applyFont="1" applyFill="1" applyBorder="1" applyAlignment="1">
      <alignment horizontal="center" vertical="center"/>
    </xf>
    <xf numFmtId="3" fontId="2" fillId="13" borderId="24" xfId="0" applyNumberFormat="1" applyFont="1" applyFill="1" applyBorder="1" applyAlignment="1">
      <alignment horizontal="center" vertical="center"/>
    </xf>
    <xf numFmtId="10" fontId="2" fillId="9" borderId="2" xfId="0" applyNumberFormat="1" applyFont="1" applyFill="1" applyBorder="1" applyAlignment="1">
      <alignment horizontal="center" vertical="center"/>
    </xf>
    <xf numFmtId="3" fontId="2" fillId="9" borderId="3" xfId="0" applyNumberFormat="1" applyFont="1" applyFill="1" applyBorder="1" applyAlignment="1">
      <alignment horizontal="center" vertical="center"/>
    </xf>
    <xf numFmtId="3" fontId="2" fillId="9" borderId="4" xfId="0" applyNumberFormat="1" applyFont="1" applyFill="1" applyBorder="1" applyAlignment="1">
      <alignment horizontal="center" vertical="center"/>
    </xf>
    <xf numFmtId="164" fontId="2" fillId="14" borderId="2" xfId="0" applyNumberFormat="1" applyFont="1" applyFill="1" applyBorder="1" applyAlignment="1">
      <alignment horizontal="center" vertical="center"/>
    </xf>
    <xf numFmtId="3" fontId="2" fillId="14" borderId="3" xfId="0" applyNumberFormat="1" applyFont="1" applyFill="1" applyBorder="1" applyAlignment="1">
      <alignment horizontal="center" vertical="center"/>
    </xf>
    <xf numFmtId="3" fontId="2" fillId="14" borderId="4" xfId="0" applyNumberFormat="1" applyFont="1" applyFill="1" applyBorder="1" applyAlignment="1">
      <alignment horizontal="center" vertical="center"/>
    </xf>
    <xf numFmtId="164" fontId="2" fillId="10" borderId="2" xfId="0" applyNumberFormat="1" applyFont="1" applyFill="1" applyBorder="1" applyAlignment="1">
      <alignment horizontal="center" vertical="center"/>
    </xf>
    <xf numFmtId="3" fontId="2" fillId="10" borderId="3" xfId="0" applyNumberFormat="1" applyFont="1" applyFill="1" applyBorder="1" applyAlignment="1">
      <alignment horizontal="center" vertical="center"/>
    </xf>
    <xf numFmtId="3" fontId="2" fillId="10" borderId="4" xfId="0" applyNumberFormat="1" applyFont="1" applyFill="1" applyBorder="1" applyAlignment="1">
      <alignment horizontal="center" vertical="center"/>
    </xf>
    <xf numFmtId="164" fontId="11" fillId="15" borderId="11" xfId="0" applyNumberFormat="1" applyFont="1" applyFill="1" applyBorder="1" applyAlignment="1">
      <alignment horizontal="center" vertical="center"/>
    </xf>
    <xf numFmtId="164" fontId="11" fillId="13" borderId="11" xfId="0" applyNumberFormat="1" applyFont="1" applyFill="1" applyBorder="1" applyAlignment="1">
      <alignment horizontal="center" vertical="center"/>
    </xf>
    <xf numFmtId="3" fontId="2" fillId="3" borderId="13" xfId="0" applyNumberFormat="1" applyFont="1" applyFill="1" applyBorder="1" applyAlignment="1">
      <alignment horizontal="center" vertical="center"/>
    </xf>
    <xf numFmtId="165" fontId="2" fillId="9" borderId="3" xfId="0" applyNumberFormat="1" applyFont="1" applyFill="1" applyBorder="1" applyAlignment="1">
      <alignment horizontal="center" vertical="center"/>
    </xf>
    <xf numFmtId="43" fontId="2" fillId="14" borderId="3" xfId="2" applyFont="1" applyFill="1" applyBorder="1" applyAlignment="1">
      <alignment horizontal="center" vertical="center"/>
    </xf>
    <xf numFmtId="0" fontId="10" fillId="8" borderId="5" xfId="0" applyFont="1" applyFill="1" applyBorder="1" applyAlignment="1">
      <alignment vertical="center"/>
    </xf>
    <xf numFmtId="0" fontId="10" fillId="8" borderId="6" xfId="0" applyFont="1" applyFill="1" applyBorder="1" applyAlignment="1">
      <alignment vertical="center"/>
    </xf>
    <xf numFmtId="0" fontId="10" fillId="8" borderId="7" xfId="0" applyFont="1" applyFill="1" applyBorder="1" applyAlignment="1">
      <alignment vertical="center"/>
    </xf>
    <xf numFmtId="0" fontId="0" fillId="8" borderId="5" xfId="0" applyFill="1" applyBorder="1" applyAlignment="1">
      <alignment vertical="center"/>
    </xf>
    <xf numFmtId="0" fontId="0" fillId="8" borderId="6" xfId="0" applyFill="1" applyBorder="1" applyAlignment="1">
      <alignment vertical="center"/>
    </xf>
    <xf numFmtId="0" fontId="0" fillId="8" borderId="23" xfId="0" applyFill="1" applyBorder="1" applyAlignment="1">
      <alignment vertical="center"/>
    </xf>
    <xf numFmtId="3" fontId="2" fillId="0" borderId="30" xfId="0" applyNumberFormat="1" applyFont="1" applyBorder="1" applyAlignment="1">
      <alignment horizontal="center" vertical="center"/>
    </xf>
    <xf numFmtId="0" fontId="14" fillId="17" borderId="0" xfId="0" applyFont="1" applyFill="1" applyAlignment="1">
      <alignment horizontal="left" vertical="center"/>
    </xf>
    <xf numFmtId="0" fontId="13" fillId="17" borderId="19" xfId="0" applyFont="1" applyFill="1" applyBorder="1" applyAlignment="1">
      <alignment horizontal="center" vertical="center" wrapText="1"/>
    </xf>
    <xf numFmtId="0" fontId="15" fillId="17" borderId="19" xfId="0" applyFont="1" applyFill="1" applyBorder="1" applyAlignment="1">
      <alignment horizontal="center" vertical="center" wrapText="1"/>
    </xf>
    <xf numFmtId="0" fontId="16" fillId="17" borderId="19" xfId="0" applyFont="1" applyFill="1" applyBorder="1" applyAlignment="1">
      <alignment horizontal="center" vertical="center" wrapText="1"/>
    </xf>
    <xf numFmtId="0" fontId="2" fillId="0" borderId="30" xfId="0" applyFont="1" applyBorder="1" applyAlignment="1">
      <alignment horizontal="center" vertical="top" wrapText="1"/>
    </xf>
    <xf numFmtId="4" fontId="10" fillId="0" borderId="32" xfId="0" applyNumberFormat="1" applyFont="1" applyBorder="1" applyAlignment="1">
      <alignment horizontal="center" vertical="center"/>
    </xf>
    <xf numFmtId="4" fontId="10" fillId="0" borderId="33" xfId="0" applyNumberFormat="1" applyFont="1" applyBorder="1" applyAlignment="1">
      <alignment horizontal="center" vertical="center"/>
    </xf>
    <xf numFmtId="4" fontId="10" fillId="0" borderId="34" xfId="0" applyNumberFormat="1" applyFont="1" applyBorder="1" applyAlignment="1">
      <alignment horizontal="center" vertical="center"/>
    </xf>
    <xf numFmtId="4" fontId="8" fillId="8" borderId="30" xfId="0" applyNumberFormat="1" applyFont="1" applyFill="1" applyBorder="1" applyAlignment="1">
      <alignment horizontal="center" vertical="center"/>
    </xf>
    <xf numFmtId="3" fontId="10" fillId="13" borderId="5" xfId="0" applyNumberFormat="1" applyFont="1" applyFill="1" applyBorder="1" applyAlignment="1">
      <alignment horizontal="center" vertical="center"/>
    </xf>
    <xf numFmtId="3" fontId="10" fillId="13" borderId="6" xfId="0" applyNumberFormat="1" applyFont="1" applyFill="1" applyBorder="1" applyAlignment="1">
      <alignment horizontal="center" vertical="center"/>
    </xf>
    <xf numFmtId="3" fontId="10" fillId="13" borderId="7" xfId="0" applyNumberFormat="1" applyFont="1" applyFill="1" applyBorder="1" applyAlignment="1">
      <alignment horizontal="center" vertical="center"/>
    </xf>
    <xf numFmtId="0" fontId="17" fillId="17" borderId="19" xfId="0" applyFont="1" applyFill="1" applyBorder="1" applyAlignment="1">
      <alignment horizontal="center" vertical="center" wrapText="1"/>
    </xf>
    <xf numFmtId="0" fontId="0" fillId="0" borderId="0" xfId="0" applyAlignment="1">
      <alignment horizontal="center"/>
    </xf>
    <xf numFmtId="0" fontId="12" fillId="17" borderId="19" xfId="0" applyFont="1" applyFill="1" applyBorder="1" applyAlignment="1">
      <alignment horizontal="center" vertical="center"/>
    </xf>
    <xf numFmtId="1" fontId="12" fillId="6" borderId="1" xfId="0" applyNumberFormat="1" applyFont="1" applyFill="1" applyBorder="1" applyAlignment="1">
      <alignment horizontal="center" vertical="center"/>
    </xf>
    <xf numFmtId="165" fontId="0" fillId="18" borderId="1" xfId="0" applyNumberFormat="1" applyFill="1" applyBorder="1" applyAlignment="1">
      <alignment horizontal="center" vertical="center"/>
    </xf>
    <xf numFmtId="3" fontId="11" fillId="16" borderId="8" xfId="0" applyNumberFormat="1" applyFont="1" applyFill="1" applyBorder="1" applyAlignment="1">
      <alignment horizontal="center" vertical="center"/>
    </xf>
    <xf numFmtId="3" fontId="11" fillId="16" borderId="12" xfId="0" applyNumberFormat="1" applyFont="1" applyFill="1" applyBorder="1" applyAlignment="1">
      <alignment horizontal="center" vertical="center"/>
    </xf>
    <xf numFmtId="3" fontId="11" fillId="16" borderId="10" xfId="0" applyNumberFormat="1" applyFont="1" applyFill="1" applyBorder="1" applyAlignment="1">
      <alignment horizontal="center" vertical="center"/>
    </xf>
    <xf numFmtId="3" fontId="11" fillId="7" borderId="27" xfId="0" applyNumberFormat="1" applyFont="1" applyFill="1" applyBorder="1" applyAlignment="1">
      <alignment horizontal="center" vertical="center"/>
    </xf>
    <xf numFmtId="3" fontId="11" fillId="4" borderId="10" xfId="0" applyNumberFormat="1" applyFont="1" applyFill="1" applyBorder="1" applyAlignment="1">
      <alignment horizontal="center" vertical="center"/>
    </xf>
    <xf numFmtId="3" fontId="11" fillId="12" borderId="10" xfId="0" applyNumberFormat="1" applyFont="1" applyFill="1" applyBorder="1" applyAlignment="1">
      <alignment horizontal="center" vertical="center"/>
    </xf>
    <xf numFmtId="3" fontId="11" fillId="3" borderId="10" xfId="0" applyNumberFormat="1" applyFont="1" applyFill="1" applyBorder="1" applyAlignment="1">
      <alignment horizontal="center" vertical="center"/>
    </xf>
    <xf numFmtId="3" fontId="11" fillId="16" borderId="11" xfId="0" applyNumberFormat="1" applyFont="1" applyFill="1" applyBorder="1" applyAlignment="1">
      <alignment horizontal="center" vertical="center"/>
    </xf>
    <xf numFmtId="3" fontId="11" fillId="16" borderId="13" xfId="0" applyNumberFormat="1" applyFont="1" applyFill="1" applyBorder="1" applyAlignment="1">
      <alignment horizontal="center" vertical="center"/>
    </xf>
    <xf numFmtId="3" fontId="11" fillId="7" borderId="28" xfId="0" applyNumberFormat="1" applyFont="1" applyFill="1" applyBorder="1" applyAlignment="1">
      <alignment horizontal="center" vertical="center"/>
    </xf>
    <xf numFmtId="3" fontId="11" fillId="4" borderId="13" xfId="0" applyNumberFormat="1" applyFont="1" applyFill="1" applyBorder="1" applyAlignment="1">
      <alignment horizontal="center" vertical="center"/>
    </xf>
    <xf numFmtId="3" fontId="11" fillId="12" borderId="13" xfId="0" applyNumberFormat="1" applyFont="1" applyFill="1" applyBorder="1" applyAlignment="1">
      <alignment horizontal="center" vertical="center"/>
    </xf>
    <xf numFmtId="3" fontId="11" fillId="3" borderId="13" xfId="0" applyNumberFormat="1" applyFont="1" applyFill="1" applyBorder="1" applyAlignment="1">
      <alignment horizontal="center" vertical="center"/>
    </xf>
    <xf numFmtId="3" fontId="11" fillId="16" borderId="14" xfId="0" applyNumberFormat="1" applyFont="1" applyFill="1" applyBorder="1" applyAlignment="1">
      <alignment horizontal="center" vertical="center"/>
    </xf>
    <xf numFmtId="3" fontId="11" fillId="16" borderId="15" xfId="0" applyNumberFormat="1" applyFont="1" applyFill="1" applyBorder="1" applyAlignment="1">
      <alignment horizontal="center" vertical="center"/>
    </xf>
    <xf numFmtId="3" fontId="11" fillId="16" borderId="16" xfId="0" applyNumberFormat="1" applyFont="1" applyFill="1" applyBorder="1" applyAlignment="1">
      <alignment horizontal="center" vertical="center"/>
    </xf>
    <xf numFmtId="3" fontId="11" fillId="7" borderId="31" xfId="0" applyNumberFormat="1" applyFont="1" applyFill="1" applyBorder="1" applyAlignment="1">
      <alignment horizontal="center" vertical="center"/>
    </xf>
    <xf numFmtId="3" fontId="11" fillId="4" borderId="16" xfId="0" applyNumberFormat="1" applyFont="1" applyFill="1" applyBorder="1" applyAlignment="1">
      <alignment horizontal="center" vertical="center"/>
    </xf>
    <xf numFmtId="3" fontId="11" fillId="12" borderId="16" xfId="0" applyNumberFormat="1" applyFont="1" applyFill="1" applyBorder="1" applyAlignment="1">
      <alignment horizontal="center" vertical="center"/>
    </xf>
    <xf numFmtId="3" fontId="11" fillId="3" borderId="16" xfId="0" applyNumberFormat="1" applyFont="1" applyFill="1" applyBorder="1" applyAlignment="1">
      <alignment horizontal="center" vertical="center"/>
    </xf>
    <xf numFmtId="3" fontId="8" fillId="8" borderId="2" xfId="0" applyNumberFormat="1" applyFont="1" applyFill="1" applyBorder="1" applyAlignment="1">
      <alignment horizontal="center" vertical="center"/>
    </xf>
    <xf numFmtId="3" fontId="8" fillId="8" borderId="3" xfId="0" applyNumberFormat="1" applyFont="1" applyFill="1" applyBorder="1" applyAlignment="1">
      <alignment horizontal="center" vertical="center"/>
    </xf>
    <xf numFmtId="3" fontId="8" fillId="8" borderId="4" xfId="0" applyNumberFormat="1" applyFont="1" applyFill="1" applyBorder="1" applyAlignment="1">
      <alignment horizontal="center" vertical="center"/>
    </xf>
    <xf numFmtId="3" fontId="8" fillId="8" borderId="30" xfId="0" applyNumberFormat="1" applyFont="1" applyFill="1" applyBorder="1" applyAlignment="1">
      <alignment horizontal="center" vertical="center"/>
    </xf>
    <xf numFmtId="3" fontId="8" fillId="10" borderId="4" xfId="0" applyNumberFormat="1" applyFont="1" applyFill="1" applyBorder="1" applyAlignment="1">
      <alignment horizontal="center" vertical="center"/>
    </xf>
    <xf numFmtId="3" fontId="8" fillId="11" borderId="4" xfId="0" applyNumberFormat="1" applyFont="1" applyFill="1" applyBorder="1" applyAlignment="1">
      <alignment horizontal="center" vertical="center"/>
    </xf>
    <xf numFmtId="3" fontId="8" fillId="14" borderId="4" xfId="0" applyNumberFormat="1" applyFont="1" applyFill="1" applyBorder="1" applyAlignment="1">
      <alignment horizontal="center" vertical="center"/>
    </xf>
    <xf numFmtId="3" fontId="8" fillId="8" borderId="8" xfId="0" applyNumberFormat="1" applyFont="1" applyFill="1" applyBorder="1" applyAlignment="1">
      <alignment horizontal="center" vertical="center"/>
    </xf>
    <xf numFmtId="3" fontId="8" fillId="8" borderId="9" xfId="0" applyNumberFormat="1" applyFont="1" applyFill="1" applyBorder="1" applyAlignment="1">
      <alignment horizontal="center" vertical="center"/>
    </xf>
    <xf numFmtId="3" fontId="8" fillId="8" borderId="10" xfId="0" applyNumberFormat="1" applyFont="1" applyFill="1" applyBorder="1" applyAlignment="1">
      <alignment horizontal="center" vertical="center"/>
    </xf>
    <xf numFmtId="3" fontId="8" fillId="8" borderId="27" xfId="0" applyNumberFormat="1" applyFont="1" applyFill="1" applyBorder="1" applyAlignment="1">
      <alignment horizontal="center" vertical="center"/>
    </xf>
    <xf numFmtId="3" fontId="8" fillId="10" borderId="10" xfId="0" applyNumberFormat="1" applyFont="1" applyFill="1" applyBorder="1" applyAlignment="1">
      <alignment horizontal="center" vertical="center"/>
    </xf>
    <xf numFmtId="3" fontId="8" fillId="12" borderId="10" xfId="0" applyNumberFormat="1" applyFont="1" applyFill="1" applyBorder="1" applyAlignment="1">
      <alignment horizontal="center" vertical="center"/>
    </xf>
    <xf numFmtId="3" fontId="8" fillId="14" borderId="10" xfId="0" applyNumberFormat="1" applyFont="1" applyFill="1" applyBorder="1" applyAlignment="1">
      <alignment horizontal="center" vertical="center"/>
    </xf>
    <xf numFmtId="3" fontId="8" fillId="8" borderId="20" xfId="0" applyNumberFormat="1" applyFont="1" applyFill="1" applyBorder="1" applyAlignment="1">
      <alignment horizontal="center" vertical="center"/>
    </xf>
    <xf numFmtId="3" fontId="8" fillId="8" borderId="21" xfId="0" applyNumberFormat="1" applyFont="1" applyFill="1" applyBorder="1" applyAlignment="1">
      <alignment horizontal="center" vertical="center"/>
    </xf>
    <xf numFmtId="3" fontId="8" fillId="8" borderId="22" xfId="0" applyNumberFormat="1" applyFont="1" applyFill="1" applyBorder="1" applyAlignment="1">
      <alignment horizontal="center" vertical="center"/>
    </xf>
    <xf numFmtId="3" fontId="8" fillId="8" borderId="29" xfId="0" applyNumberFormat="1" applyFont="1" applyFill="1" applyBorder="1" applyAlignment="1">
      <alignment horizontal="center" vertical="center"/>
    </xf>
    <xf numFmtId="3" fontId="8" fillId="10" borderId="22" xfId="0" applyNumberFormat="1" applyFont="1" applyFill="1" applyBorder="1" applyAlignment="1">
      <alignment horizontal="center" vertical="center"/>
    </xf>
    <xf numFmtId="3" fontId="8" fillId="12" borderId="22" xfId="0" applyNumberFormat="1" applyFont="1" applyFill="1" applyBorder="1" applyAlignment="1">
      <alignment horizontal="center" vertical="center"/>
    </xf>
    <xf numFmtId="3" fontId="8" fillId="14" borderId="22" xfId="0" applyNumberFormat="1" applyFont="1" applyFill="1" applyBorder="1" applyAlignment="1">
      <alignment horizontal="center" vertical="center"/>
    </xf>
    <xf numFmtId="4" fontId="8" fillId="8" borderId="2" xfId="0" applyNumberFormat="1" applyFont="1" applyFill="1" applyBorder="1" applyAlignment="1">
      <alignment horizontal="center" vertical="center"/>
    </xf>
    <xf numFmtId="0" fontId="18" fillId="0" borderId="0" xfId="0" applyFont="1" applyAlignment="1">
      <alignment vertical="center"/>
    </xf>
    <xf numFmtId="165" fontId="18" fillId="0" borderId="0" xfId="0" applyNumberFormat="1" applyFont="1" applyAlignment="1">
      <alignment horizontal="center" vertical="center"/>
    </xf>
    <xf numFmtId="3" fontId="18" fillId="0" borderId="0" xfId="0" applyNumberFormat="1" applyFont="1" applyAlignment="1">
      <alignment horizontal="center" vertical="center"/>
    </xf>
    <xf numFmtId="0" fontId="18" fillId="0" borderId="0" xfId="0" applyFont="1" applyAlignment="1">
      <alignment horizontal="center" vertical="center"/>
    </xf>
    <xf numFmtId="10" fontId="18" fillId="0" borderId="0" xfId="0" applyNumberFormat="1" applyFont="1" applyAlignment="1">
      <alignment horizontal="center" vertical="center"/>
    </xf>
    <xf numFmtId="165" fontId="19" fillId="0" borderId="0" xfId="0" applyNumberFormat="1" applyFont="1" applyAlignment="1">
      <alignment horizontal="center" vertical="center"/>
    </xf>
    <xf numFmtId="0" fontId="19" fillId="0" borderId="0" xfId="0" applyFont="1" applyAlignment="1">
      <alignment horizontal="center" vertical="center"/>
    </xf>
    <xf numFmtId="0" fontId="19" fillId="0" borderId="0" xfId="0" applyFont="1" applyAlignment="1">
      <alignment vertical="center"/>
    </xf>
    <xf numFmtId="0" fontId="18" fillId="0" borderId="5" xfId="0" applyFont="1" applyBorder="1" applyAlignment="1">
      <alignment vertical="center"/>
    </xf>
    <xf numFmtId="165" fontId="18" fillId="0" borderId="6" xfId="0" applyNumberFormat="1" applyFont="1" applyBorder="1" applyAlignment="1">
      <alignment horizontal="center" vertical="center"/>
    </xf>
    <xf numFmtId="165" fontId="18" fillId="0" borderId="5" xfId="0" applyNumberFormat="1" applyFont="1" applyBorder="1" applyAlignment="1">
      <alignment horizontal="center" vertical="center"/>
    </xf>
    <xf numFmtId="164" fontId="18" fillId="0" borderId="8" xfId="0" applyNumberFormat="1" applyFont="1" applyBorder="1" applyAlignment="1">
      <alignment horizontal="center" vertical="center"/>
    </xf>
    <xf numFmtId="165" fontId="18" fillId="13" borderId="10" xfId="0" applyNumberFormat="1" applyFont="1" applyFill="1" applyBorder="1" applyAlignment="1">
      <alignment horizontal="center" vertical="center"/>
    </xf>
    <xf numFmtId="165" fontId="18" fillId="2" borderId="10" xfId="0" applyNumberFormat="1" applyFont="1" applyFill="1" applyBorder="1" applyAlignment="1">
      <alignment horizontal="center" vertical="center"/>
    </xf>
    <xf numFmtId="167" fontId="19" fillId="0" borderId="0" xfId="2" applyNumberFormat="1" applyFont="1" applyAlignment="1">
      <alignment vertical="center"/>
    </xf>
    <xf numFmtId="0" fontId="18" fillId="0" borderId="6" xfId="0" applyFont="1" applyBorder="1" applyAlignment="1">
      <alignment vertical="center"/>
    </xf>
    <xf numFmtId="164" fontId="18" fillId="0" borderId="11" xfId="0" applyNumberFormat="1" applyFont="1" applyBorder="1" applyAlignment="1">
      <alignment horizontal="center" vertical="center"/>
    </xf>
    <xf numFmtId="164" fontId="18" fillId="0" borderId="14" xfId="0" applyNumberFormat="1" applyFont="1" applyBorder="1" applyAlignment="1">
      <alignment horizontal="center" vertical="center"/>
    </xf>
    <xf numFmtId="0" fontId="18" fillId="0" borderId="7" xfId="0" applyFont="1" applyBorder="1" applyAlignment="1">
      <alignment vertical="center"/>
    </xf>
    <xf numFmtId="165" fontId="18" fillId="0" borderId="7" xfId="0" applyNumberFormat="1" applyFont="1" applyBorder="1" applyAlignment="1">
      <alignment horizontal="center" vertical="center"/>
    </xf>
    <xf numFmtId="165" fontId="18" fillId="0" borderId="0" xfId="0" applyNumberFormat="1" applyFont="1" applyAlignment="1">
      <alignment vertical="center"/>
    </xf>
    <xf numFmtId="10" fontId="18" fillId="0" borderId="8" xfId="0" applyNumberFormat="1" applyFont="1" applyBorder="1" applyAlignment="1">
      <alignment horizontal="center" vertical="center"/>
    </xf>
    <xf numFmtId="10" fontId="18" fillId="0" borderId="11" xfId="0" applyNumberFormat="1" applyFont="1" applyBorder="1" applyAlignment="1">
      <alignment horizontal="center" vertical="center"/>
    </xf>
    <xf numFmtId="165" fontId="18" fillId="0" borderId="1" xfId="0" applyNumberFormat="1" applyFont="1" applyBorder="1" applyAlignment="1">
      <alignment horizontal="center" vertical="center"/>
    </xf>
    <xf numFmtId="165" fontId="18" fillId="0" borderId="19" xfId="0" applyNumberFormat="1" applyFont="1" applyBorder="1" applyAlignment="1">
      <alignment horizontal="center" vertical="center"/>
    </xf>
    <xf numFmtId="4" fontId="18" fillId="5" borderId="1" xfId="0" applyNumberFormat="1" applyFont="1" applyFill="1" applyBorder="1" applyAlignment="1">
      <alignment horizontal="center" vertical="center"/>
    </xf>
    <xf numFmtId="165" fontId="18" fillId="13" borderId="0" xfId="0" applyNumberFormat="1" applyFont="1" applyFill="1" applyAlignment="1">
      <alignment horizontal="center" vertical="center"/>
    </xf>
    <xf numFmtId="164" fontId="19" fillId="0" borderId="0" xfId="0" applyNumberFormat="1" applyFont="1" applyAlignment="1">
      <alignment vertical="center"/>
    </xf>
    <xf numFmtId="4" fontId="18" fillId="0" borderId="0" xfId="0" applyNumberFormat="1" applyFont="1" applyAlignment="1">
      <alignment horizontal="center" vertical="center"/>
    </xf>
    <xf numFmtId="3" fontId="18" fillId="16" borderId="10" xfId="0" applyNumberFormat="1" applyFont="1" applyFill="1" applyBorder="1" applyAlignment="1">
      <alignment horizontal="center" vertical="center"/>
    </xf>
    <xf numFmtId="166" fontId="20" fillId="0" borderId="0" xfId="0" applyNumberFormat="1" applyFont="1"/>
    <xf numFmtId="3" fontId="18" fillId="16" borderId="13" xfId="0" applyNumberFormat="1" applyFont="1" applyFill="1" applyBorder="1" applyAlignment="1">
      <alignment horizontal="center" vertical="center"/>
    </xf>
    <xf numFmtId="3" fontId="18" fillId="16" borderId="16" xfId="0" applyNumberFormat="1" applyFont="1" applyFill="1" applyBorder="1" applyAlignment="1">
      <alignment horizontal="center" vertical="center"/>
    </xf>
    <xf numFmtId="4" fontId="19" fillId="0" borderId="0" xfId="0" applyNumberFormat="1" applyFont="1" applyAlignment="1">
      <alignment horizontal="center" vertical="center"/>
    </xf>
    <xf numFmtId="0" fontId="21" fillId="0" borderId="0" xfId="0" applyFont="1" applyAlignment="1">
      <alignment vertical="center"/>
    </xf>
    <xf numFmtId="0" fontId="18" fillId="0" borderId="1" xfId="0" applyFont="1" applyBorder="1" applyAlignment="1">
      <alignment horizontal="center" vertical="center"/>
    </xf>
    <xf numFmtId="0" fontId="18" fillId="6" borderId="4" xfId="0" applyFont="1" applyFill="1" applyBorder="1" applyAlignment="1">
      <alignment horizontal="center" vertical="top"/>
    </xf>
    <xf numFmtId="10" fontId="18" fillId="0" borderId="35" xfId="0" applyNumberFormat="1" applyFont="1" applyBorder="1" applyAlignment="1">
      <alignment horizontal="center" vertical="center"/>
    </xf>
    <xf numFmtId="165" fontId="18" fillId="13" borderId="24" xfId="0" applyNumberFormat="1" applyFont="1" applyFill="1" applyBorder="1" applyAlignment="1">
      <alignment horizontal="center" vertical="center"/>
    </xf>
    <xf numFmtId="165" fontId="18" fillId="2" borderId="24" xfId="0" applyNumberFormat="1" applyFont="1" applyFill="1" applyBorder="1" applyAlignment="1">
      <alignment horizontal="center" vertical="center"/>
    </xf>
    <xf numFmtId="0" fontId="18" fillId="0" borderId="35" xfId="0" applyFont="1" applyBorder="1" applyAlignment="1">
      <alignment horizontal="center" vertical="center"/>
    </xf>
    <xf numFmtId="0" fontId="18" fillId="13" borderId="35" xfId="0" applyFont="1" applyFill="1" applyBorder="1" applyAlignment="1">
      <alignment horizontal="center" vertical="center"/>
    </xf>
    <xf numFmtId="0" fontId="18" fillId="2" borderId="35" xfId="0" applyFont="1" applyFill="1" applyBorder="1" applyAlignment="1">
      <alignment horizontal="center" vertical="center"/>
    </xf>
    <xf numFmtId="0" fontId="18" fillId="0" borderId="1" xfId="0" applyFont="1" applyBorder="1" applyAlignment="1">
      <alignment horizontal="left" vertical="center"/>
    </xf>
    <xf numFmtId="165" fontId="18" fillId="0" borderId="30" xfId="0" applyNumberFormat="1" applyFont="1" applyBorder="1" applyAlignment="1">
      <alignment horizontal="center" vertical="center"/>
    </xf>
    <xf numFmtId="3" fontId="18" fillId="8" borderId="22" xfId="0" applyNumberFormat="1" applyFont="1" applyFill="1" applyBorder="1" applyAlignment="1">
      <alignment horizontal="center" vertical="center"/>
    </xf>
    <xf numFmtId="10" fontId="18" fillId="0" borderId="2" xfId="0" applyNumberFormat="1" applyFont="1" applyBorder="1" applyAlignment="1">
      <alignment horizontal="center" vertical="center"/>
    </xf>
    <xf numFmtId="0" fontId="18" fillId="0" borderId="0" xfId="0" applyFont="1" applyAlignment="1">
      <alignment horizontal="left" vertical="center"/>
    </xf>
    <xf numFmtId="165" fontId="18" fillId="0" borderId="32" xfId="0" applyNumberFormat="1" applyFont="1" applyBorder="1" applyAlignment="1">
      <alignment horizontal="center" vertical="center"/>
    </xf>
    <xf numFmtId="3" fontId="18" fillId="8" borderId="26" xfId="0" applyNumberFormat="1" applyFont="1" applyFill="1" applyBorder="1" applyAlignment="1">
      <alignment horizontal="center" vertical="center"/>
    </xf>
    <xf numFmtId="4" fontId="18" fillId="2" borderId="0" xfId="0" applyNumberFormat="1" applyFont="1" applyFill="1" applyAlignment="1">
      <alignment horizontal="center" vertical="center"/>
    </xf>
    <xf numFmtId="166" fontId="19" fillId="2" borderId="0" xfId="0" applyNumberFormat="1" applyFont="1" applyFill="1" applyAlignment="1">
      <alignment horizontal="center" vertical="center"/>
    </xf>
    <xf numFmtId="0" fontId="18" fillId="0" borderId="1" xfId="0" applyFont="1" applyBorder="1" applyAlignment="1">
      <alignment vertical="center"/>
    </xf>
    <xf numFmtId="3" fontId="18" fillId="5" borderId="1" xfId="0" applyNumberFormat="1" applyFont="1" applyFill="1" applyBorder="1" applyAlignment="1">
      <alignment horizontal="center" vertical="center"/>
    </xf>
    <xf numFmtId="4" fontId="18" fillId="5" borderId="30" xfId="0" applyNumberFormat="1" applyFont="1" applyFill="1" applyBorder="1" applyAlignment="1">
      <alignment horizontal="center" vertical="center"/>
    </xf>
    <xf numFmtId="165" fontId="18" fillId="2" borderId="0" xfId="0" applyNumberFormat="1" applyFont="1" applyFill="1" applyAlignment="1">
      <alignment vertical="center"/>
    </xf>
    <xf numFmtId="4" fontId="20" fillId="0" borderId="0" xfId="0" applyNumberFormat="1" applyFont="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center" vertical="center"/>
    </xf>
    <xf numFmtId="168" fontId="18" fillId="0" borderId="0" xfId="2" applyNumberFormat="1" applyFont="1" applyAlignment="1">
      <alignment horizontal="center" vertical="center"/>
    </xf>
    <xf numFmtId="165" fontId="18" fillId="0" borderId="39" xfId="0" applyNumberFormat="1" applyFont="1" applyBorder="1" applyAlignment="1">
      <alignment horizontal="center" vertical="center"/>
    </xf>
    <xf numFmtId="165" fontId="18" fillId="0" borderId="40" xfId="0" applyNumberFormat="1" applyFont="1" applyBorder="1" applyAlignment="1">
      <alignment horizontal="center" vertical="center"/>
    </xf>
    <xf numFmtId="3" fontId="25" fillId="0" borderId="0" xfId="0" applyNumberFormat="1" applyFont="1" applyAlignment="1">
      <alignment vertical="center"/>
    </xf>
    <xf numFmtId="165" fontId="26" fillId="0" borderId="1" xfId="3" applyNumberFormat="1" applyFont="1" applyBorder="1" applyAlignment="1">
      <alignment horizontal="center" vertical="center"/>
    </xf>
    <xf numFmtId="3" fontId="25" fillId="0" borderId="0" xfId="0" applyNumberFormat="1" applyFont="1" applyAlignment="1">
      <alignment horizontal="right" vertical="center"/>
    </xf>
    <xf numFmtId="3" fontId="26" fillId="0" borderId="46" xfId="0" applyNumberFormat="1" applyFont="1" applyBorder="1" applyAlignment="1">
      <alignment horizontal="center" vertical="center"/>
    </xf>
    <xf numFmtId="3" fontId="26" fillId="0" borderId="47" xfId="0" applyNumberFormat="1" applyFont="1" applyBorder="1" applyAlignment="1">
      <alignment horizontal="center" vertical="center"/>
    </xf>
    <xf numFmtId="3" fontId="26" fillId="20" borderId="32" xfId="0" applyNumberFormat="1" applyFont="1" applyFill="1" applyBorder="1" applyAlignment="1">
      <alignment horizontal="right" vertical="center"/>
    </xf>
    <xf numFmtId="3" fontId="26" fillId="0" borderId="5" xfId="0" applyNumberFormat="1" applyFont="1" applyBorder="1" applyAlignment="1">
      <alignment horizontal="right" vertical="center"/>
    </xf>
    <xf numFmtId="3" fontId="26" fillId="0" borderId="5" xfId="0" applyNumberFormat="1" applyFont="1" applyBorder="1" applyAlignment="1">
      <alignment horizontal="center" vertical="center"/>
    </xf>
    <xf numFmtId="3" fontId="26" fillId="0" borderId="0" xfId="0" applyNumberFormat="1" applyFont="1" applyAlignment="1">
      <alignment horizontal="center" vertical="center"/>
    </xf>
    <xf numFmtId="3" fontId="26" fillId="20" borderId="33" xfId="0" applyNumberFormat="1" applyFont="1" applyFill="1" applyBorder="1" applyAlignment="1">
      <alignment horizontal="right" vertical="center"/>
    </xf>
    <xf numFmtId="3" fontId="26" fillId="0" borderId="23" xfId="0" applyNumberFormat="1" applyFont="1" applyBorder="1" applyAlignment="1">
      <alignment horizontal="right" vertical="center"/>
    </xf>
    <xf numFmtId="3" fontId="26" fillId="0" borderId="23" xfId="0" applyNumberFormat="1" applyFont="1" applyBorder="1" applyAlignment="1">
      <alignment horizontal="center" vertical="center"/>
    </xf>
    <xf numFmtId="3" fontId="26" fillId="20" borderId="34" xfId="0" applyNumberFormat="1" applyFont="1" applyFill="1" applyBorder="1" applyAlignment="1">
      <alignment horizontal="right" vertical="center"/>
    </xf>
    <xf numFmtId="3" fontId="26" fillId="20" borderId="1" xfId="0" applyNumberFormat="1" applyFont="1" applyFill="1" applyBorder="1" applyAlignment="1">
      <alignment horizontal="right" vertical="center"/>
    </xf>
    <xf numFmtId="165" fontId="26" fillId="20" borderId="1" xfId="0" applyNumberFormat="1" applyFont="1" applyFill="1" applyBorder="1" applyAlignment="1">
      <alignment horizontal="center" vertical="center"/>
    </xf>
    <xf numFmtId="3" fontId="25" fillId="0" borderId="45" xfId="0" applyNumberFormat="1" applyFont="1" applyBorder="1" applyAlignment="1">
      <alignment horizontal="right" vertical="center"/>
    </xf>
    <xf numFmtId="3" fontId="26" fillId="0" borderId="45" xfId="0" applyNumberFormat="1" applyFont="1" applyBorder="1" applyAlignment="1">
      <alignment horizontal="center" vertical="center"/>
    </xf>
    <xf numFmtId="3" fontId="26" fillId="21" borderId="32" xfId="0" applyNumberFormat="1" applyFont="1" applyFill="1" applyBorder="1" applyAlignment="1">
      <alignment horizontal="right" vertical="center"/>
    </xf>
    <xf numFmtId="3" fontId="26" fillId="0" borderId="48" xfId="0" applyNumberFormat="1" applyFont="1" applyBorder="1" applyAlignment="1">
      <alignment horizontal="right" vertical="center"/>
    </xf>
    <xf numFmtId="3" fontId="26" fillId="16" borderId="5" xfId="0" applyNumberFormat="1" applyFont="1" applyFill="1" applyBorder="1" applyAlignment="1">
      <alignment horizontal="center" vertical="center"/>
    </xf>
    <xf numFmtId="3" fontId="26" fillId="21" borderId="33" xfId="0" applyNumberFormat="1" applyFont="1" applyFill="1" applyBorder="1" applyAlignment="1">
      <alignment horizontal="right" vertical="center"/>
    </xf>
    <xf numFmtId="3" fontId="26" fillId="0" borderId="49" xfId="0" applyNumberFormat="1" applyFont="1" applyBorder="1" applyAlignment="1">
      <alignment horizontal="right" vertical="center"/>
    </xf>
    <xf numFmtId="3" fontId="26" fillId="16" borderId="23" xfId="0" applyNumberFormat="1" applyFont="1" applyFill="1" applyBorder="1" applyAlignment="1">
      <alignment horizontal="center" vertical="center"/>
    </xf>
    <xf numFmtId="3" fontId="26" fillId="21" borderId="34" xfId="0" applyNumberFormat="1" applyFont="1" applyFill="1" applyBorder="1" applyAlignment="1">
      <alignment horizontal="right" vertical="center"/>
    </xf>
    <xf numFmtId="3" fontId="26" fillId="21" borderId="41" xfId="0" applyNumberFormat="1" applyFont="1" applyFill="1" applyBorder="1" applyAlignment="1">
      <alignment horizontal="right" vertical="center"/>
    </xf>
    <xf numFmtId="165" fontId="26" fillId="21" borderId="1" xfId="0" applyNumberFormat="1" applyFont="1" applyFill="1" applyBorder="1" applyAlignment="1">
      <alignment horizontal="center" vertical="center"/>
    </xf>
    <xf numFmtId="3" fontId="26" fillId="5" borderId="32" xfId="0" applyNumberFormat="1" applyFont="1" applyFill="1" applyBorder="1" applyAlignment="1">
      <alignment horizontal="right" vertical="center"/>
    </xf>
    <xf numFmtId="3" fontId="26" fillId="5" borderId="33" xfId="0" applyNumberFormat="1" applyFont="1" applyFill="1" applyBorder="1" applyAlignment="1">
      <alignment horizontal="right" vertical="center"/>
    </xf>
    <xf numFmtId="3" fontId="26" fillId="5" borderId="34" xfId="0" applyNumberFormat="1" applyFont="1" applyFill="1" applyBorder="1" applyAlignment="1">
      <alignment horizontal="right" vertical="center"/>
    </xf>
    <xf numFmtId="3" fontId="26" fillId="22" borderId="32" xfId="0" applyNumberFormat="1" applyFont="1" applyFill="1" applyBorder="1" applyAlignment="1">
      <alignment horizontal="right" vertical="center"/>
    </xf>
    <xf numFmtId="3" fontId="26" fillId="22" borderId="33" xfId="0" applyNumberFormat="1" applyFont="1" applyFill="1" applyBorder="1" applyAlignment="1">
      <alignment horizontal="right" vertical="center"/>
    </xf>
    <xf numFmtId="3" fontId="26" fillId="22" borderId="34" xfId="0" applyNumberFormat="1" applyFont="1" applyFill="1" applyBorder="1" applyAlignment="1">
      <alignment horizontal="right" vertical="center"/>
    </xf>
    <xf numFmtId="0" fontId="27" fillId="0" borderId="50" xfId="0" applyFont="1" applyBorder="1" applyAlignment="1">
      <alignment horizontal="center"/>
    </xf>
    <xf numFmtId="0" fontId="0" fillId="0" borderId="0" xfId="0" applyAlignment="1">
      <alignment horizontal="center" wrapText="1"/>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0" xfId="0" applyBorder="1" applyAlignment="1">
      <alignment horizontal="center"/>
    </xf>
    <xf numFmtId="0" fontId="0" fillId="0" borderId="51" xfId="0" applyBorder="1" applyAlignment="1">
      <alignment horizontal="center"/>
    </xf>
    <xf numFmtId="0" fontId="0" fillId="0" borderId="52" xfId="0" applyBorder="1" applyAlignment="1">
      <alignment horizontal="center"/>
    </xf>
    <xf numFmtId="0" fontId="0" fillId="5" borderId="50" xfId="0" applyFill="1" applyBorder="1" applyAlignment="1">
      <alignment horizontal="center"/>
    </xf>
    <xf numFmtId="0" fontId="0" fillId="5" borderId="0" xfId="0" applyFill="1" applyAlignment="1">
      <alignment horizontal="center"/>
    </xf>
    <xf numFmtId="0" fontId="0" fillId="5" borderId="51" xfId="0" applyFill="1" applyBorder="1" applyAlignment="1">
      <alignment horizontal="center"/>
    </xf>
    <xf numFmtId="0" fontId="0" fillId="5" borderId="52" xfId="0" applyFill="1" applyBorder="1" applyAlignment="1">
      <alignment horizontal="center"/>
    </xf>
    <xf numFmtId="0" fontId="0" fillId="17" borderId="0" xfId="0" applyFill="1" applyAlignment="1">
      <alignment horizontal="center"/>
    </xf>
    <xf numFmtId="0" fontId="0" fillId="17" borderId="51" xfId="0" applyFill="1" applyBorder="1" applyAlignment="1">
      <alignment horizontal="center"/>
    </xf>
    <xf numFmtId="0" fontId="0" fillId="17" borderId="52" xfId="0" applyFill="1" applyBorder="1" applyAlignment="1">
      <alignment horizontal="center"/>
    </xf>
    <xf numFmtId="0" fontId="0" fillId="5" borderId="44" xfId="0" applyFill="1" applyBorder="1" applyAlignment="1">
      <alignment horizontal="center"/>
    </xf>
    <xf numFmtId="0" fontId="0" fillId="5" borderId="45" xfId="0" applyFill="1" applyBorder="1" applyAlignment="1">
      <alignment horizontal="center"/>
    </xf>
    <xf numFmtId="0" fontId="0" fillId="5" borderId="53" xfId="0" applyFill="1" applyBorder="1" applyAlignment="1">
      <alignment horizontal="center"/>
    </xf>
    <xf numFmtId="0" fontId="0" fillId="17" borderId="54" xfId="0" applyFill="1" applyBorder="1" applyAlignment="1">
      <alignment horizontal="center"/>
    </xf>
    <xf numFmtId="0" fontId="0" fillId="17" borderId="55" xfId="0" applyFill="1" applyBorder="1" applyAlignment="1">
      <alignment horizontal="center"/>
    </xf>
    <xf numFmtId="0" fontId="0" fillId="5" borderId="54" xfId="0" applyFill="1" applyBorder="1" applyAlignment="1">
      <alignment horizontal="center"/>
    </xf>
    <xf numFmtId="0" fontId="0" fillId="5" borderId="55" xfId="0" applyFill="1" applyBorder="1" applyAlignment="1">
      <alignment horizontal="center"/>
    </xf>
    <xf numFmtId="0" fontId="28" fillId="0" borderId="0" xfId="0" applyFont="1" applyAlignment="1">
      <alignment horizontal="center"/>
    </xf>
    <xf numFmtId="0" fontId="28" fillId="0" borderId="0" xfId="0" applyFont="1"/>
    <xf numFmtId="0" fontId="29" fillId="0" borderId="36" xfId="4" applyFont="1" applyBorder="1" applyAlignment="1">
      <alignment vertical="center"/>
    </xf>
    <xf numFmtId="0" fontId="29" fillId="0" borderId="37" xfId="4" applyFont="1" applyBorder="1" applyAlignment="1">
      <alignment vertical="center"/>
    </xf>
    <xf numFmtId="0" fontId="28" fillId="0" borderId="37" xfId="0" applyFont="1" applyBorder="1"/>
    <xf numFmtId="0" fontId="29" fillId="0" borderId="37" xfId="4" applyFont="1" applyBorder="1" applyAlignment="1">
      <alignment horizontal="left" vertical="center"/>
    </xf>
    <xf numFmtId="0" fontId="30" fillId="0" borderId="37" xfId="4" applyFont="1" applyBorder="1" applyAlignment="1">
      <alignment horizontal="center" vertical="center"/>
    </xf>
    <xf numFmtId="0" fontId="29" fillId="0" borderId="37" xfId="4" quotePrefix="1" applyFont="1" applyBorder="1" applyAlignment="1">
      <alignment vertical="center"/>
    </xf>
    <xf numFmtId="0" fontId="29" fillId="0" borderId="38" xfId="4" applyFont="1" applyBorder="1" applyAlignment="1">
      <alignment vertical="center"/>
    </xf>
    <xf numFmtId="0" fontId="29" fillId="0" borderId="0" xfId="4" applyFont="1" applyAlignment="1">
      <alignment vertical="center"/>
    </xf>
    <xf numFmtId="0" fontId="29" fillId="0" borderId="0" xfId="4" applyFont="1" applyAlignment="1">
      <alignment horizontal="center" vertical="center"/>
    </xf>
    <xf numFmtId="0" fontId="31" fillId="0" borderId="0" xfId="0" applyFont="1" applyAlignment="1">
      <alignment horizontal="center"/>
    </xf>
    <xf numFmtId="0" fontId="27" fillId="0" borderId="0" xfId="4" applyFont="1" applyAlignment="1">
      <alignment horizontal="center" vertical="center"/>
    </xf>
    <xf numFmtId="0" fontId="27" fillId="23" borderId="61" xfId="4" applyFont="1" applyFill="1" applyBorder="1" applyAlignment="1">
      <alignment horizontal="center" vertical="center"/>
    </xf>
    <xf numFmtId="0" fontId="27" fillId="23" borderId="1" xfId="4" applyFont="1" applyFill="1" applyBorder="1" applyAlignment="1">
      <alignment horizontal="center" vertical="center"/>
    </xf>
    <xf numFmtId="0" fontId="27" fillId="23" borderId="62" xfId="4" applyFont="1" applyFill="1" applyBorder="1" applyAlignment="1">
      <alignment horizontal="center" vertical="center"/>
    </xf>
    <xf numFmtId="0" fontId="27" fillId="3" borderId="56" xfId="4" applyFont="1" applyFill="1" applyBorder="1" applyAlignment="1">
      <alignment horizontal="center" vertical="center"/>
    </xf>
    <xf numFmtId="0" fontId="27" fillId="3" borderId="57" xfId="4" applyFont="1" applyFill="1" applyBorder="1" applyAlignment="1">
      <alignment horizontal="center" vertical="center"/>
    </xf>
    <xf numFmtId="0" fontId="27" fillId="3" borderId="58" xfId="4" applyFont="1" applyFill="1" applyBorder="1" applyAlignment="1">
      <alignment horizontal="center" vertical="center"/>
    </xf>
    <xf numFmtId="0" fontId="31" fillId="0" borderId="0" xfId="0" applyFont="1"/>
    <xf numFmtId="0" fontId="32" fillId="0" borderId="63" xfId="4" applyFont="1" applyBorder="1" applyAlignment="1">
      <alignment horizontal="center" vertical="center"/>
    </xf>
    <xf numFmtId="0" fontId="33" fillId="23" borderId="61" xfId="4" applyFont="1" applyFill="1" applyBorder="1" applyAlignment="1">
      <alignment horizontal="center" vertical="center"/>
    </xf>
    <xf numFmtId="0" fontId="33" fillId="23" borderId="1" xfId="4" applyFont="1" applyFill="1" applyBorder="1" applyAlignment="1">
      <alignment horizontal="center" vertical="center"/>
    </xf>
    <xf numFmtId="0" fontId="33" fillId="23" borderId="62" xfId="4" applyFont="1" applyFill="1" applyBorder="1" applyAlignment="1">
      <alignment horizontal="center" vertical="center"/>
    </xf>
    <xf numFmtId="0" fontId="33" fillId="3" borderId="61" xfId="4" applyFont="1" applyFill="1" applyBorder="1" applyAlignment="1">
      <alignment horizontal="center" vertical="center"/>
    </xf>
    <xf numFmtId="0" fontId="33" fillId="3" borderId="1" xfId="4" applyFont="1" applyFill="1" applyBorder="1" applyAlignment="1">
      <alignment horizontal="center" vertical="center"/>
    </xf>
    <xf numFmtId="0" fontId="33" fillId="3" borderId="62" xfId="4" applyFont="1" applyFill="1" applyBorder="1" applyAlignment="1">
      <alignment horizontal="center" vertical="center"/>
    </xf>
    <xf numFmtId="0" fontId="33" fillId="3" borderId="41" xfId="4" applyFont="1" applyFill="1" applyBorder="1" applyAlignment="1">
      <alignment horizontal="center" vertical="center"/>
    </xf>
    <xf numFmtId="0" fontId="33" fillId="24" borderId="30" xfId="4" applyFont="1" applyFill="1" applyBorder="1" applyAlignment="1">
      <alignment horizontal="center" vertical="center" wrapText="1"/>
    </xf>
    <xf numFmtId="0" fontId="33" fillId="24" borderId="64" xfId="4" applyFont="1" applyFill="1" applyBorder="1" applyAlignment="1">
      <alignment horizontal="center" vertical="center" wrapText="1"/>
    </xf>
    <xf numFmtId="0" fontId="33" fillId="0" borderId="1" xfId="4" applyFont="1" applyBorder="1" applyAlignment="1">
      <alignment horizontal="center" vertical="center" wrapText="1"/>
    </xf>
    <xf numFmtId="0" fontId="33" fillId="25" borderId="1" xfId="4" applyFont="1" applyFill="1" applyBorder="1" applyAlignment="1">
      <alignment horizontal="center" vertical="center" wrapText="1"/>
    </xf>
    <xf numFmtId="0" fontId="0" fillId="0" borderId="65" xfId="0" applyBorder="1" applyAlignment="1">
      <alignment horizontal="center"/>
    </xf>
    <xf numFmtId="0" fontId="34" fillId="0" borderId="66" xfId="4" applyFont="1" applyBorder="1" applyAlignment="1">
      <alignment horizontal="center" vertical="center"/>
    </xf>
    <xf numFmtId="3" fontId="35" fillId="26" borderId="67" xfId="4" applyNumberFormat="1" applyFont="1" applyFill="1" applyBorder="1" applyAlignment="1">
      <alignment horizontal="center" vertical="center"/>
    </xf>
    <xf numFmtId="3" fontId="35" fillId="26" borderId="68" xfId="4" applyNumberFormat="1" applyFont="1" applyFill="1" applyBorder="1" applyAlignment="1">
      <alignment horizontal="center" vertical="center"/>
    </xf>
    <xf numFmtId="3" fontId="35" fillId="26" borderId="6" xfId="4" applyNumberFormat="1" applyFont="1" applyFill="1" applyBorder="1" applyAlignment="1">
      <alignment horizontal="center" vertical="center"/>
    </xf>
    <xf numFmtId="3" fontId="35" fillId="26" borderId="69" xfId="4" applyNumberFormat="1" applyFont="1" applyFill="1" applyBorder="1" applyAlignment="1">
      <alignment horizontal="center" vertical="center"/>
    </xf>
    <xf numFmtId="3" fontId="35" fillId="24" borderId="28" xfId="4" applyNumberFormat="1" applyFont="1" applyFill="1" applyBorder="1" applyAlignment="1">
      <alignment horizontal="center" vertical="center"/>
    </xf>
    <xf numFmtId="3" fontId="35" fillId="24" borderId="70" xfId="4" applyNumberFormat="1" applyFont="1" applyFill="1" applyBorder="1" applyAlignment="1">
      <alignment horizontal="center" vertical="center"/>
    </xf>
    <xf numFmtId="4" fontId="35" fillId="25" borderId="6" xfId="0" applyNumberFormat="1" applyFont="1" applyFill="1" applyBorder="1" applyAlignment="1">
      <alignment horizontal="center" vertical="center"/>
    </xf>
    <xf numFmtId="0" fontId="34" fillId="0" borderId="71" xfId="4" applyFont="1" applyBorder="1" applyAlignment="1">
      <alignment horizontal="center" vertical="center"/>
    </xf>
    <xf numFmtId="0" fontId="0" fillId="0" borderId="72" xfId="0" applyBorder="1" applyAlignment="1">
      <alignment horizontal="center"/>
    </xf>
    <xf numFmtId="0" fontId="34" fillId="0" borderId="72" xfId="4" applyFont="1" applyBorder="1" applyAlignment="1">
      <alignment horizontal="center" vertical="center"/>
    </xf>
    <xf numFmtId="3" fontId="35" fillId="26" borderId="73" xfId="4" applyNumberFormat="1" applyFont="1" applyFill="1" applyBorder="1" applyAlignment="1">
      <alignment horizontal="center" vertical="center"/>
    </xf>
    <xf numFmtId="3" fontId="35" fillId="26" borderId="74" xfId="4" applyNumberFormat="1" applyFont="1" applyFill="1" applyBorder="1" applyAlignment="1">
      <alignment horizontal="center" vertical="center"/>
    </xf>
    <xf numFmtId="3" fontId="35" fillId="26" borderId="75" xfId="4" applyNumberFormat="1" applyFont="1" applyFill="1" applyBorder="1" applyAlignment="1">
      <alignment horizontal="center" vertical="center"/>
    </xf>
    <xf numFmtId="3" fontId="35" fillId="26" borderId="76" xfId="4" applyNumberFormat="1" applyFont="1" applyFill="1" applyBorder="1" applyAlignment="1">
      <alignment horizontal="center" vertical="center"/>
    </xf>
    <xf numFmtId="3" fontId="35" fillId="26" borderId="7" xfId="4" applyNumberFormat="1" applyFont="1" applyFill="1" applyBorder="1" applyAlignment="1">
      <alignment horizontal="center" vertical="center"/>
    </xf>
    <xf numFmtId="0" fontId="0" fillId="0" borderId="0" xfId="0" applyFill="1" applyAlignment="1">
      <alignment vertical="center"/>
    </xf>
    <xf numFmtId="0" fontId="0" fillId="0" borderId="0" xfId="0" applyFill="1" applyAlignment="1">
      <alignment horizontal="center" vertical="center"/>
    </xf>
    <xf numFmtId="0" fontId="36" fillId="0" borderId="0" xfId="0" applyFont="1" applyFill="1" applyAlignment="1">
      <alignment vertical="center"/>
    </xf>
    <xf numFmtId="0" fontId="0" fillId="0" borderId="0" xfId="0" applyFill="1" applyAlignment="1">
      <alignment horizontal="left" vertical="center"/>
    </xf>
    <xf numFmtId="0" fontId="37" fillId="0" borderId="0" xfId="5" applyFill="1" applyAlignment="1" applyProtection="1">
      <alignment vertical="center"/>
    </xf>
    <xf numFmtId="0" fontId="37" fillId="0" borderId="0" xfId="5" applyFill="1" applyAlignment="1" applyProtection="1"/>
    <xf numFmtId="0" fontId="0" fillId="0" borderId="0" xfId="0" applyFill="1"/>
    <xf numFmtId="0" fontId="0" fillId="0" borderId="0" xfId="0" applyFill="1" applyAlignment="1"/>
    <xf numFmtId="0" fontId="0" fillId="0" borderId="0" xfId="0" applyFill="1" applyAlignment="1">
      <alignment horizontal="right" vertical="center"/>
    </xf>
    <xf numFmtId="0" fontId="0" fillId="6" borderId="77" xfId="0" applyFill="1" applyBorder="1" applyAlignment="1">
      <alignment vertical="center"/>
    </xf>
    <xf numFmtId="0" fontId="0" fillId="6" borderId="78" xfId="0" applyFill="1" applyBorder="1" applyAlignment="1">
      <alignment vertical="center"/>
    </xf>
    <xf numFmtId="0" fontId="0" fillId="6" borderId="78" xfId="0" applyFill="1" applyBorder="1" applyAlignment="1">
      <alignment horizontal="center" vertical="center"/>
    </xf>
    <xf numFmtId="0" fontId="0" fillId="6" borderId="79" xfId="0" applyFill="1" applyBorder="1" applyAlignment="1">
      <alignment vertical="center"/>
    </xf>
    <xf numFmtId="0" fontId="0" fillId="6" borderId="52" xfId="0" applyFill="1" applyBorder="1" applyAlignment="1">
      <alignment vertical="center"/>
    </xf>
    <xf numFmtId="0" fontId="38" fillId="6" borderId="0" xfId="0" applyFont="1" applyFill="1" applyBorder="1" applyAlignment="1">
      <alignment vertical="center"/>
    </xf>
    <xf numFmtId="0" fontId="0" fillId="6" borderId="51" xfId="0" applyFill="1" applyBorder="1" applyAlignment="1">
      <alignment vertical="center"/>
    </xf>
    <xf numFmtId="0" fontId="0" fillId="6" borderId="0" xfId="0" applyFill="1" applyBorder="1" applyAlignment="1">
      <alignment vertical="center"/>
    </xf>
    <xf numFmtId="0" fontId="0" fillId="6" borderId="0" xfId="0" applyFill="1" applyBorder="1" applyAlignment="1">
      <alignment horizontal="center" vertical="center"/>
    </xf>
    <xf numFmtId="0" fontId="40" fillId="6" borderId="0" xfId="0" applyFont="1" applyFill="1" applyBorder="1" applyAlignment="1">
      <alignment horizontal="right" vertical="center"/>
    </xf>
    <xf numFmtId="0" fontId="0" fillId="5" borderId="80" xfId="0" applyFill="1" applyBorder="1" applyAlignment="1">
      <alignment horizontal="center" vertical="center"/>
    </xf>
    <xf numFmtId="0" fontId="0" fillId="6" borderId="0" xfId="0" applyFill="1" applyAlignment="1">
      <alignment vertical="center"/>
    </xf>
    <xf numFmtId="0" fontId="41" fillId="5" borderId="80" xfId="0" applyFont="1" applyFill="1" applyBorder="1" applyAlignment="1" applyProtection="1">
      <alignment horizontal="center" vertical="center"/>
      <protection locked="0"/>
    </xf>
    <xf numFmtId="0" fontId="41" fillId="6" borderId="0" xfId="0" applyFont="1" applyFill="1" applyBorder="1" applyAlignment="1">
      <alignment vertical="center"/>
    </xf>
    <xf numFmtId="0" fontId="40" fillId="6" borderId="0" xfId="0" applyFont="1" applyFill="1" applyBorder="1" applyAlignment="1">
      <alignment horizontal="center" vertical="center"/>
    </xf>
    <xf numFmtId="0" fontId="40" fillId="6" borderId="0" xfId="0" applyFont="1" applyFill="1" applyBorder="1" applyAlignment="1">
      <alignment vertical="center"/>
    </xf>
    <xf numFmtId="0" fontId="42" fillId="6" borderId="0" xfId="0" applyFont="1" applyFill="1" applyBorder="1" applyAlignment="1">
      <alignment horizontal="center" vertical="center"/>
    </xf>
    <xf numFmtId="0" fontId="0" fillId="14" borderId="52" xfId="0" applyFill="1" applyBorder="1" applyAlignment="1">
      <alignment vertical="center"/>
    </xf>
    <xf numFmtId="0" fontId="43" fillId="0" borderId="77" xfId="0" applyFont="1" applyFill="1" applyBorder="1" applyAlignment="1">
      <alignment vertical="center"/>
    </xf>
    <xf numFmtId="0" fontId="44" fillId="0" borderId="60" xfId="0" applyFont="1" applyFill="1" applyBorder="1" applyAlignment="1">
      <alignment horizontal="center" vertical="center"/>
    </xf>
    <xf numFmtId="3" fontId="0" fillId="0" borderId="80" xfId="0" applyNumberFormat="1" applyFill="1" applyBorder="1" applyAlignment="1">
      <alignment vertical="center"/>
    </xf>
    <xf numFmtId="3" fontId="0" fillId="0" borderId="0" xfId="0" applyNumberFormat="1" applyFill="1" applyBorder="1" applyAlignment="1">
      <alignment vertical="center"/>
    </xf>
    <xf numFmtId="3" fontId="0" fillId="6" borderId="0" xfId="0" applyNumberFormat="1" applyFill="1" applyBorder="1" applyAlignment="1">
      <alignment vertical="center"/>
    </xf>
    <xf numFmtId="3" fontId="0" fillId="5" borderId="80" xfId="0" applyNumberFormat="1" applyFill="1" applyBorder="1" applyAlignment="1">
      <alignment vertical="center"/>
    </xf>
    <xf numFmtId="0" fontId="0" fillId="5" borderId="81" xfId="0" applyFill="1" applyBorder="1" applyAlignment="1">
      <alignment vertical="center"/>
    </xf>
    <xf numFmtId="3" fontId="0" fillId="5" borderId="80" xfId="0" applyNumberFormat="1" applyFill="1" applyBorder="1" applyAlignment="1">
      <alignment horizontal="center" vertical="center"/>
    </xf>
    <xf numFmtId="0" fontId="0" fillId="0" borderId="54" xfId="0" applyFill="1" applyBorder="1" applyAlignment="1">
      <alignment vertical="center"/>
    </xf>
    <xf numFmtId="0" fontId="0" fillId="0" borderId="82" xfId="0" applyFill="1" applyBorder="1" applyAlignment="1">
      <alignment horizontal="center" vertical="center"/>
    </xf>
    <xf numFmtId="3" fontId="0" fillId="0" borderId="0" xfId="0" applyNumberFormat="1" applyFill="1" applyBorder="1" applyAlignment="1">
      <alignment horizontal="right" vertical="center"/>
    </xf>
    <xf numFmtId="9" fontId="0" fillId="0" borderId="80" xfId="1" applyFont="1" applyFill="1" applyBorder="1" applyAlignment="1">
      <alignment horizontal="center" vertical="center"/>
    </xf>
    <xf numFmtId="0" fontId="0" fillId="5" borderId="83" xfId="0"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3" fontId="0" fillId="6" borderId="0" xfId="0" applyNumberFormat="1" applyFill="1" applyBorder="1" applyAlignment="1">
      <alignment horizontal="center" vertical="center"/>
    </xf>
    <xf numFmtId="3" fontId="0" fillId="5" borderId="80" xfId="0" applyNumberFormat="1" applyFill="1" applyBorder="1" applyAlignment="1" applyProtection="1">
      <alignment vertical="center"/>
    </xf>
    <xf numFmtId="0" fontId="0" fillId="0" borderId="54" xfId="0" applyFont="1" applyFill="1" applyBorder="1" applyAlignment="1">
      <alignment vertical="center"/>
    </xf>
    <xf numFmtId="9" fontId="0" fillId="0" borderId="80" xfId="1" applyFont="1" applyFill="1" applyBorder="1" applyAlignment="1" applyProtection="1">
      <alignment horizontal="center" vertical="center"/>
    </xf>
    <xf numFmtId="0" fontId="0" fillId="0" borderId="0" xfId="0" applyFont="1" applyFill="1" applyBorder="1" applyAlignment="1">
      <alignment vertical="center"/>
    </xf>
    <xf numFmtId="3" fontId="0" fillId="6" borderId="0" xfId="0" applyNumberFormat="1" applyFill="1" applyBorder="1" applyAlignment="1" applyProtection="1">
      <alignment vertical="center"/>
    </xf>
    <xf numFmtId="3" fontId="0" fillId="6" borderId="0" xfId="0" applyNumberFormat="1" applyFill="1" applyBorder="1" applyAlignment="1" applyProtection="1">
      <alignment horizontal="center" vertical="center"/>
    </xf>
    <xf numFmtId="3" fontId="0" fillId="5" borderId="80" xfId="0" applyNumberFormat="1" applyFill="1" applyBorder="1" applyAlignment="1">
      <alignment horizontal="left" vertical="center"/>
    </xf>
    <xf numFmtId="0" fontId="0" fillId="28" borderId="52" xfId="0" applyFill="1" applyBorder="1" applyAlignment="1">
      <alignment vertical="center"/>
    </xf>
    <xf numFmtId="0" fontId="45" fillId="0" borderId="77" xfId="0" applyFont="1" applyFill="1" applyBorder="1" applyAlignment="1">
      <alignment vertical="center" wrapText="1"/>
    </xf>
    <xf numFmtId="0" fontId="0" fillId="11" borderId="52" xfId="0" applyFill="1" applyBorder="1" applyAlignment="1">
      <alignment vertical="center"/>
    </xf>
    <xf numFmtId="0" fontId="46" fillId="0" borderId="77" xfId="0" applyFont="1" applyFill="1" applyBorder="1" applyAlignment="1">
      <alignment vertical="center" wrapText="1"/>
    </xf>
    <xf numFmtId="0" fontId="47" fillId="0" borderId="60" xfId="0" applyFont="1" applyFill="1" applyBorder="1" applyAlignment="1">
      <alignment horizontal="center" vertical="center"/>
    </xf>
    <xf numFmtId="0" fontId="0" fillId="29" borderId="54" xfId="0" applyFont="1" applyFill="1" applyBorder="1" applyAlignment="1">
      <alignment vertical="center"/>
    </xf>
    <xf numFmtId="0" fontId="39" fillId="0" borderId="82" xfId="0" applyFont="1" applyFill="1" applyBorder="1" applyAlignment="1">
      <alignment horizontal="center" vertical="center"/>
    </xf>
    <xf numFmtId="0" fontId="39" fillId="0" borderId="0" xfId="0" applyFont="1" applyFill="1" applyBorder="1" applyAlignment="1">
      <alignment horizontal="center" vertical="center"/>
    </xf>
    <xf numFmtId="0" fontId="46" fillId="27" borderId="77" xfId="0" applyFont="1" applyFill="1" applyBorder="1" applyAlignment="1">
      <alignment vertical="center" wrapText="1"/>
    </xf>
    <xf numFmtId="3" fontId="0" fillId="5" borderId="80" xfId="0" applyNumberFormat="1" applyFill="1" applyBorder="1" applyAlignment="1">
      <alignment vertical="center" wrapText="1"/>
    </xf>
    <xf numFmtId="3" fontId="0" fillId="5" borderId="80" xfId="0" quotePrefix="1" applyNumberFormat="1" applyFill="1" applyBorder="1" applyAlignment="1">
      <alignment vertical="center"/>
    </xf>
    <xf numFmtId="0" fontId="43" fillId="27" borderId="77" xfId="0" applyFont="1" applyFill="1" applyBorder="1" applyAlignment="1">
      <alignment vertical="center"/>
    </xf>
    <xf numFmtId="0" fontId="48" fillId="27" borderId="77" xfId="0" applyFont="1" applyFill="1" applyBorder="1" applyAlignment="1">
      <alignment vertical="center"/>
    </xf>
    <xf numFmtId="0" fontId="49" fillId="0" borderId="77" xfId="0" applyFont="1" applyFill="1" applyBorder="1" applyAlignment="1">
      <alignment vertical="center" wrapText="1"/>
    </xf>
    <xf numFmtId="3" fontId="0" fillId="5" borderId="80" xfId="0" quotePrefix="1" applyNumberFormat="1" applyFill="1" applyBorder="1" applyAlignment="1">
      <alignment horizontal="center" vertical="center"/>
    </xf>
    <xf numFmtId="0" fontId="43" fillId="5" borderId="77" xfId="0" applyFont="1" applyFill="1" applyBorder="1" applyAlignment="1">
      <alignment vertical="center"/>
    </xf>
    <xf numFmtId="0" fontId="50" fillId="17" borderId="77" xfId="0" applyFont="1" applyFill="1" applyBorder="1" applyAlignment="1">
      <alignment vertical="center"/>
    </xf>
    <xf numFmtId="0" fontId="51" fillId="17" borderId="60" xfId="0" applyFont="1" applyFill="1" applyBorder="1" applyAlignment="1">
      <alignment horizontal="center" vertical="center"/>
    </xf>
    <xf numFmtId="3" fontId="23" fillId="17" borderId="80" xfId="0" applyNumberFormat="1" applyFont="1" applyFill="1" applyBorder="1" applyAlignment="1">
      <alignment vertical="center"/>
    </xf>
    <xf numFmtId="3" fontId="23" fillId="17" borderId="80" xfId="0" applyNumberFormat="1" applyFont="1" applyFill="1" applyBorder="1" applyAlignment="1">
      <alignment horizontal="center" vertical="center"/>
    </xf>
    <xf numFmtId="0" fontId="23" fillId="17" borderId="54" xfId="0" applyFont="1" applyFill="1" applyBorder="1" applyAlignment="1">
      <alignment vertical="center"/>
    </xf>
    <xf numFmtId="0" fontId="52" fillId="17" borderId="82" xfId="0" applyFont="1" applyFill="1" applyBorder="1" applyAlignment="1">
      <alignment horizontal="center" vertical="center"/>
    </xf>
    <xf numFmtId="9" fontId="23" fillId="17" borderId="80" xfId="1" applyFont="1" applyFill="1" applyBorder="1" applyAlignment="1">
      <alignment horizontal="center" vertical="center"/>
    </xf>
    <xf numFmtId="0" fontId="0" fillId="20" borderId="54" xfId="0" applyFont="1" applyFill="1" applyBorder="1" applyAlignment="1">
      <alignment vertical="center"/>
    </xf>
    <xf numFmtId="0" fontId="43" fillId="0" borderId="77" xfId="0" applyFont="1" applyFill="1" applyBorder="1" applyAlignment="1" applyProtection="1">
      <alignment vertical="center"/>
    </xf>
    <xf numFmtId="0" fontId="0" fillId="30" borderId="54" xfId="0" applyFont="1" applyFill="1" applyBorder="1" applyAlignment="1">
      <alignment vertical="center"/>
    </xf>
    <xf numFmtId="0" fontId="0" fillId="31" borderId="54" xfId="0" applyFont="1" applyFill="1" applyBorder="1" applyAlignment="1">
      <alignment vertical="center"/>
    </xf>
    <xf numFmtId="0" fontId="44" fillId="27" borderId="77" xfId="0" applyFont="1" applyFill="1" applyBorder="1" applyAlignment="1">
      <alignment vertical="center"/>
    </xf>
    <xf numFmtId="0" fontId="53" fillId="27" borderId="77" xfId="0" applyFont="1" applyFill="1" applyBorder="1" applyAlignment="1">
      <alignment vertical="center" wrapText="1"/>
    </xf>
    <xf numFmtId="0" fontId="44" fillId="0" borderId="77" xfId="0" applyFont="1" applyFill="1" applyBorder="1" applyAlignment="1">
      <alignment vertical="center"/>
    </xf>
    <xf numFmtId="0" fontId="0" fillId="9" borderId="52" xfId="0" applyFill="1" applyBorder="1" applyAlignment="1">
      <alignment vertical="center"/>
    </xf>
    <xf numFmtId="0" fontId="43" fillId="29" borderId="77" xfId="0" applyFont="1" applyFill="1" applyBorder="1" applyAlignment="1">
      <alignment vertical="center"/>
    </xf>
    <xf numFmtId="0" fontId="43" fillId="20" borderId="77" xfId="0" applyFont="1" applyFill="1" applyBorder="1" applyAlignment="1">
      <alignment vertical="center"/>
    </xf>
    <xf numFmtId="0" fontId="43" fillId="30" borderId="77" xfId="0" applyFont="1" applyFill="1" applyBorder="1" applyAlignment="1">
      <alignment vertical="center"/>
    </xf>
    <xf numFmtId="0" fontId="43" fillId="31" borderId="77" xfId="0" applyFont="1" applyFill="1" applyBorder="1" applyAlignment="1">
      <alignment vertical="center"/>
    </xf>
    <xf numFmtId="0" fontId="0" fillId="32" borderId="52" xfId="0" applyFill="1" applyBorder="1" applyAlignment="1">
      <alignment vertical="center"/>
    </xf>
    <xf numFmtId="0" fontId="0" fillId="0" borderId="0" xfId="0" applyFill="1" applyBorder="1" applyAlignment="1">
      <alignment horizontal="right" vertical="center"/>
    </xf>
    <xf numFmtId="3" fontId="0" fillId="5" borderId="80" xfId="0" applyNumberFormat="1" applyFill="1" applyBorder="1" applyAlignment="1" applyProtection="1">
      <alignment horizontal="center" vertical="center"/>
    </xf>
    <xf numFmtId="165" fontId="0" fillId="6" borderId="0" xfId="0" applyNumberFormat="1" applyFill="1" applyBorder="1" applyAlignment="1">
      <alignment vertical="center"/>
    </xf>
    <xf numFmtId="0" fontId="23" fillId="17" borderId="82" xfId="0" applyFont="1" applyFill="1" applyBorder="1" applyAlignment="1">
      <alignment horizontal="center" vertical="center"/>
    </xf>
    <xf numFmtId="10" fontId="23" fillId="17" borderId="80" xfId="0" applyNumberFormat="1" applyFont="1" applyFill="1" applyBorder="1" applyAlignment="1">
      <alignment horizontal="center" vertical="center"/>
    </xf>
    <xf numFmtId="0" fontId="54" fillId="17" borderId="60" xfId="0" applyFont="1" applyFill="1" applyBorder="1" applyAlignment="1">
      <alignment horizontal="center" vertical="center"/>
    </xf>
    <xf numFmtId="165" fontId="23" fillId="17" borderId="80" xfId="0" applyNumberFormat="1" applyFont="1" applyFill="1" applyBorder="1" applyAlignment="1">
      <alignment vertical="center"/>
    </xf>
    <xf numFmtId="165" fontId="0" fillId="0" borderId="0" xfId="0" applyNumberFormat="1" applyFill="1" applyBorder="1" applyAlignment="1">
      <alignment vertical="center"/>
    </xf>
    <xf numFmtId="165" fontId="23" fillId="17" borderId="80" xfId="0" applyNumberFormat="1" applyFont="1" applyFill="1" applyBorder="1" applyAlignment="1">
      <alignment horizontal="center" vertical="center"/>
    </xf>
    <xf numFmtId="0" fontId="0" fillId="0" borderId="52" xfId="0" applyFill="1" applyBorder="1" applyAlignment="1">
      <alignment vertical="center"/>
    </xf>
    <xf numFmtId="0" fontId="0" fillId="10" borderId="52" xfId="0" applyFill="1" applyBorder="1" applyAlignment="1">
      <alignment vertical="center"/>
    </xf>
    <xf numFmtId="0" fontId="0" fillId="33" borderId="52" xfId="0" applyFill="1" applyBorder="1" applyAlignment="1">
      <alignment vertical="center"/>
    </xf>
    <xf numFmtId="0" fontId="49" fillId="0" borderId="77" xfId="0" applyFont="1" applyFill="1" applyBorder="1" applyAlignment="1">
      <alignment vertical="center"/>
    </xf>
    <xf numFmtId="0" fontId="0" fillId="34" borderId="52" xfId="0" applyFill="1" applyBorder="1" applyAlignment="1">
      <alignment vertical="center"/>
    </xf>
    <xf numFmtId="0" fontId="48" fillId="0" borderId="77" xfId="0" applyFont="1" applyFill="1" applyBorder="1" applyAlignment="1">
      <alignment vertical="center"/>
    </xf>
    <xf numFmtId="0" fontId="56" fillId="0" borderId="77" xfId="0" applyFont="1" applyFill="1" applyBorder="1" applyAlignment="1">
      <alignment vertical="center"/>
    </xf>
    <xf numFmtId="0" fontId="47" fillId="0" borderId="77" xfId="0" applyFont="1" applyFill="1" applyBorder="1" applyAlignment="1">
      <alignment vertical="center"/>
    </xf>
    <xf numFmtId="0" fontId="59" fillId="0" borderId="77" xfId="0" applyFont="1" applyFill="1" applyBorder="1" applyAlignment="1">
      <alignment vertical="center"/>
    </xf>
    <xf numFmtId="0" fontId="60" fillId="0" borderId="60" xfId="0" applyFont="1" applyFill="1" applyBorder="1" applyAlignment="1">
      <alignment horizontal="center" vertical="center"/>
    </xf>
    <xf numFmtId="0" fontId="24" fillId="0" borderId="54" xfId="0" applyFont="1" applyFill="1" applyBorder="1" applyAlignment="1">
      <alignment vertical="center"/>
    </xf>
    <xf numFmtId="0" fontId="24" fillId="0" borderId="82" xfId="0" applyFont="1" applyFill="1" applyBorder="1" applyAlignment="1">
      <alignment horizontal="center" vertical="center"/>
    </xf>
    <xf numFmtId="0" fontId="22" fillId="17" borderId="54" xfId="0" applyFont="1" applyFill="1" applyBorder="1" applyAlignment="1">
      <alignment vertical="center"/>
    </xf>
    <xf numFmtId="165" fontId="23" fillId="0" borderId="0" xfId="0" applyNumberFormat="1" applyFont="1" applyFill="1" applyBorder="1" applyAlignment="1">
      <alignment vertical="center"/>
    </xf>
    <xf numFmtId="165" fontId="0" fillId="0" borderId="80" xfId="0" applyNumberFormat="1" applyFill="1" applyBorder="1" applyAlignment="1">
      <alignment vertical="center"/>
    </xf>
    <xf numFmtId="165" fontId="0" fillId="5" borderId="80" xfId="0" applyNumberFormat="1" applyFill="1" applyBorder="1" applyAlignment="1">
      <alignment vertical="center"/>
    </xf>
    <xf numFmtId="165" fontId="0" fillId="5" borderId="80" xfId="0" applyNumberFormat="1" applyFill="1" applyBorder="1" applyAlignment="1">
      <alignment horizontal="center" vertical="center"/>
    </xf>
    <xf numFmtId="0" fontId="62" fillId="0" borderId="54" xfId="0" applyFont="1" applyFill="1" applyBorder="1" applyAlignment="1">
      <alignment vertical="center"/>
    </xf>
    <xf numFmtId="0" fontId="62" fillId="0" borderId="0" xfId="0" applyFont="1" applyFill="1" applyBorder="1" applyAlignment="1">
      <alignment vertical="center"/>
    </xf>
    <xf numFmtId="0" fontId="64" fillId="0" borderId="77" xfId="0" applyFont="1" applyFill="1" applyBorder="1" applyAlignment="1">
      <alignment vertical="center"/>
    </xf>
    <xf numFmtId="164" fontId="23" fillId="17" borderId="80" xfId="1" applyNumberFormat="1" applyFont="1" applyFill="1" applyBorder="1" applyAlignment="1">
      <alignment horizontal="center" vertical="center"/>
    </xf>
    <xf numFmtId="0" fontId="47" fillId="0" borderId="82" xfId="0" applyFont="1" applyFill="1" applyBorder="1" applyAlignment="1">
      <alignment horizontal="left" vertical="center"/>
    </xf>
    <xf numFmtId="0" fontId="0" fillId="5" borderId="81" xfId="0" quotePrefix="1" applyFill="1" applyBorder="1" applyAlignment="1">
      <alignment vertical="center"/>
    </xf>
    <xf numFmtId="0" fontId="0" fillId="0" borderId="55" xfId="0" applyFont="1" applyFill="1" applyBorder="1" applyAlignment="1">
      <alignment vertical="center"/>
    </xf>
    <xf numFmtId="0" fontId="0" fillId="0" borderId="55" xfId="0" applyFill="1" applyBorder="1" applyAlignment="1">
      <alignment horizontal="center" vertical="center"/>
    </xf>
    <xf numFmtId="0" fontId="0" fillId="6" borderId="55" xfId="0" applyFill="1" applyBorder="1" applyAlignment="1">
      <alignment vertical="center"/>
    </xf>
    <xf numFmtId="0" fontId="0" fillId="0" borderId="55" xfId="0" applyFill="1" applyBorder="1" applyAlignment="1">
      <alignment vertical="center"/>
    </xf>
    <xf numFmtId="0" fontId="0" fillId="6" borderId="55" xfId="0" applyFill="1" applyBorder="1" applyAlignment="1">
      <alignment horizontal="center" vertical="center"/>
    </xf>
    <xf numFmtId="0" fontId="29" fillId="0" borderId="0" xfId="4" applyFont="1" applyBorder="1" applyAlignment="1">
      <alignment vertical="center"/>
    </xf>
    <xf numFmtId="0" fontId="29" fillId="3" borderId="0" xfId="4" applyFont="1" applyFill="1" applyBorder="1" applyAlignment="1">
      <alignment horizontal="center" vertical="center"/>
    </xf>
    <xf numFmtId="0" fontId="27" fillId="3" borderId="0" xfId="4" applyFont="1" applyFill="1" applyBorder="1" applyAlignment="1">
      <alignment horizontal="center" vertical="center"/>
    </xf>
    <xf numFmtId="0" fontId="33" fillId="3" borderId="64" xfId="4" applyFont="1" applyFill="1" applyBorder="1" applyAlignment="1">
      <alignment horizontal="center" vertical="center"/>
    </xf>
    <xf numFmtId="3" fontId="35" fillId="26" borderId="70" xfId="4" applyNumberFormat="1" applyFont="1" applyFill="1" applyBorder="1" applyAlignment="1">
      <alignment horizontal="center" vertical="center"/>
    </xf>
    <xf numFmtId="3" fontId="35" fillId="26" borderId="84" xfId="4" applyNumberFormat="1" applyFont="1" applyFill="1" applyBorder="1" applyAlignment="1">
      <alignment horizontal="center" vertical="center"/>
    </xf>
    <xf numFmtId="2" fontId="0" fillId="0" borderId="0" xfId="0" applyNumberFormat="1"/>
    <xf numFmtId="3" fontId="26" fillId="0" borderId="41" xfId="0" applyNumberFormat="1" applyFont="1" applyBorder="1" applyAlignment="1">
      <alignment horizontal="right" vertical="center"/>
    </xf>
    <xf numFmtId="3" fontId="26" fillId="0" borderId="30" xfId="0" applyNumberFormat="1" applyFont="1" applyBorder="1" applyAlignment="1">
      <alignment horizontal="right" vertical="center"/>
    </xf>
    <xf numFmtId="3" fontId="26" fillId="0" borderId="42" xfId="0" applyNumberFormat="1" applyFont="1" applyBorder="1" applyAlignment="1">
      <alignment horizontal="center" vertical="center"/>
    </xf>
    <xf numFmtId="3" fontId="26" fillId="0" borderId="43" xfId="0" applyNumberFormat="1" applyFont="1" applyBorder="1" applyAlignment="1">
      <alignment horizontal="center" vertical="center"/>
    </xf>
    <xf numFmtId="3" fontId="26" fillId="0" borderId="32" xfId="0" applyNumberFormat="1" applyFont="1" applyBorder="1" applyAlignment="1">
      <alignment horizontal="center" vertical="center"/>
    </xf>
    <xf numFmtId="3" fontId="26" fillId="0" borderId="44" xfId="0" applyNumberFormat="1" applyFont="1" applyBorder="1" applyAlignment="1">
      <alignment horizontal="center" vertical="center"/>
    </xf>
    <xf numFmtId="3" fontId="26" fillId="0" borderId="45" xfId="0" applyNumberFormat="1" applyFont="1" applyBorder="1" applyAlignment="1">
      <alignment horizontal="center" vertical="center"/>
    </xf>
    <xf numFmtId="3" fontId="26" fillId="0" borderId="34" xfId="0" applyNumberFormat="1" applyFont="1" applyBorder="1" applyAlignment="1">
      <alignment horizontal="center" vertical="center"/>
    </xf>
    <xf numFmtId="3" fontId="26" fillId="19" borderId="19" xfId="0" applyNumberFormat="1" applyFont="1" applyFill="1" applyBorder="1" applyAlignment="1">
      <alignment horizontal="center" vertical="center" textRotation="90"/>
    </xf>
    <xf numFmtId="3" fontId="26" fillId="19" borderId="39" xfId="0" applyNumberFormat="1" applyFont="1" applyFill="1" applyBorder="1" applyAlignment="1">
      <alignment horizontal="center" vertical="center" textRotation="90"/>
    </xf>
    <xf numFmtId="3" fontId="26" fillId="5" borderId="19" xfId="0" applyNumberFormat="1" applyFont="1" applyFill="1" applyBorder="1" applyAlignment="1">
      <alignment horizontal="center" vertical="center" textRotation="90"/>
    </xf>
    <xf numFmtId="3" fontId="26" fillId="5" borderId="39" xfId="0" applyNumberFormat="1" applyFont="1" applyFill="1" applyBorder="1" applyAlignment="1">
      <alignment horizontal="center" vertical="center" textRotation="90"/>
    </xf>
    <xf numFmtId="3" fontId="26" fillId="5" borderId="40" xfId="0" applyNumberFormat="1" applyFont="1" applyFill="1" applyBorder="1" applyAlignment="1">
      <alignment horizontal="center" vertical="center" textRotation="90"/>
    </xf>
    <xf numFmtId="3" fontId="26" fillId="22" borderId="19" xfId="0" applyNumberFormat="1" applyFont="1" applyFill="1" applyBorder="1" applyAlignment="1">
      <alignment horizontal="center" vertical="center" textRotation="90"/>
    </xf>
    <xf numFmtId="3" fontId="26" fillId="22" borderId="39" xfId="0" applyNumberFormat="1" applyFont="1" applyFill="1" applyBorder="1" applyAlignment="1">
      <alignment horizontal="center" vertical="center" textRotation="90"/>
    </xf>
    <xf numFmtId="3" fontId="26" fillId="22" borderId="40" xfId="0" applyNumberFormat="1" applyFont="1" applyFill="1" applyBorder="1" applyAlignment="1">
      <alignment horizontal="center" vertical="center" textRotation="90"/>
    </xf>
    <xf numFmtId="0" fontId="29" fillId="23" borderId="56" xfId="4" applyFont="1" applyFill="1" applyBorder="1" applyAlignment="1">
      <alignment horizontal="center" vertical="center"/>
    </xf>
    <xf numFmtId="0" fontId="29" fillId="23" borderId="57" xfId="4" applyFont="1" applyFill="1" applyBorder="1" applyAlignment="1">
      <alignment horizontal="center" vertical="center"/>
    </xf>
    <xf numFmtId="0" fontId="29" fillId="23" borderId="58" xfId="4" applyFont="1" applyFill="1" applyBorder="1" applyAlignment="1">
      <alignment horizontal="center" vertical="center"/>
    </xf>
    <xf numFmtId="0" fontId="29" fillId="3" borderId="59" xfId="4" applyFont="1" applyFill="1" applyBorder="1" applyAlignment="1">
      <alignment horizontal="center" vertical="center"/>
    </xf>
    <xf numFmtId="0" fontId="29" fillId="3" borderId="60" xfId="4" applyFont="1" applyFill="1" applyBorder="1" applyAlignment="1">
      <alignment horizontal="center" vertical="center"/>
    </xf>
    <xf numFmtId="0" fontId="0" fillId="0" borderId="77" xfId="0" applyFill="1" applyBorder="1" applyAlignment="1">
      <alignment horizontal="center" vertical="center" wrapText="1"/>
    </xf>
    <xf numFmtId="0" fontId="0" fillId="0" borderId="52" xfId="0" applyFill="1" applyBorder="1" applyAlignment="1">
      <alignment horizontal="center" vertical="center" wrapText="1"/>
    </xf>
    <xf numFmtId="0" fontId="0" fillId="0" borderId="54" xfId="0" applyFill="1" applyBorder="1" applyAlignment="1">
      <alignment horizontal="center" vertical="center" wrapText="1"/>
    </xf>
    <xf numFmtId="0" fontId="0" fillId="0" borderId="63" xfId="0" applyFill="1" applyBorder="1" applyAlignment="1">
      <alignment horizontal="center" vertical="center" wrapText="1"/>
    </xf>
    <xf numFmtId="0" fontId="0" fillId="0" borderId="65" xfId="0" applyFill="1" applyBorder="1" applyAlignment="1">
      <alignment horizontal="center" vertical="center" wrapText="1"/>
    </xf>
    <xf numFmtId="0" fontId="0" fillId="0" borderId="72" xfId="0" applyFill="1" applyBorder="1" applyAlignment="1">
      <alignment horizontal="center" vertical="center" wrapText="1"/>
    </xf>
    <xf numFmtId="0" fontId="0" fillId="35" borderId="52" xfId="0" applyFill="1" applyBorder="1" applyAlignment="1">
      <alignment horizontal="center" vertical="center"/>
    </xf>
    <xf numFmtId="0" fontId="18" fillId="0" borderId="32" xfId="0" applyFont="1" applyBorder="1" applyAlignment="1">
      <alignment horizontal="center" vertical="center"/>
    </xf>
    <xf numFmtId="0" fontId="18" fillId="0" borderId="33" xfId="0" applyFont="1" applyBorder="1" applyAlignment="1">
      <alignment horizontal="center" vertical="center"/>
    </xf>
    <xf numFmtId="10" fontId="18" fillId="0" borderId="36" xfId="0" applyNumberFormat="1" applyFont="1" applyBorder="1" applyAlignment="1">
      <alignment horizontal="center" vertical="center"/>
    </xf>
    <xf numFmtId="10" fontId="18" fillId="0" borderId="37" xfId="0" applyNumberFormat="1" applyFont="1" applyBorder="1" applyAlignment="1">
      <alignment horizontal="center" vertical="center"/>
    </xf>
    <xf numFmtId="10" fontId="18" fillId="0" borderId="38" xfId="0" applyNumberFormat="1" applyFont="1" applyBorder="1" applyAlignment="1">
      <alignment horizontal="center" vertical="center"/>
    </xf>
    <xf numFmtId="0" fontId="18" fillId="0" borderId="36" xfId="0" applyFont="1" applyBorder="1" applyAlignment="1">
      <alignment horizontal="center" vertical="center"/>
    </xf>
    <xf numFmtId="0" fontId="18" fillId="0" borderId="37" xfId="0" applyFont="1" applyBorder="1" applyAlignment="1">
      <alignment horizontal="center" vertical="center"/>
    </xf>
    <xf numFmtId="0" fontId="18" fillId="0" borderId="38" xfId="0" applyFont="1" applyBorder="1" applyAlignment="1">
      <alignment horizontal="center" vertical="center"/>
    </xf>
    <xf numFmtId="0" fontId="18" fillId="0" borderId="34" xfId="0" applyFont="1" applyBorder="1" applyAlignment="1">
      <alignment horizontal="center" vertical="center"/>
    </xf>
  </cellXfs>
  <cellStyles count="6">
    <cellStyle name="Comma" xfId="2" builtinId="3"/>
    <cellStyle name="Hyperlink" xfId="5" builtinId="8"/>
    <cellStyle name="Normal" xfId="0" builtinId="0"/>
    <cellStyle name="Normal 2" xfId="4"/>
    <cellStyle name="Normal 3" xfId="3"/>
    <cellStyle name="Percent" xfId="1" builtinId="5"/>
  </cellStyles>
  <dxfs count="2">
    <dxf>
      <fill>
        <patternFill>
          <bgColor rgb="FFFFC000"/>
        </patternFill>
      </fill>
    </dxf>
    <dxf>
      <fill>
        <patternFill>
          <bgColor rgb="FFFFC000"/>
        </patternFill>
      </fill>
    </dxf>
  </dxfs>
  <tableStyles count="0" defaultTableStyle="TableStyleMedium9" defaultPivotStyle="PivotStyleLight16"/>
  <colors>
    <mruColors>
      <color rgb="FFCCFFCC"/>
      <color rgb="FF99FF99"/>
      <color rgb="FFCCE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11</xdr:col>
      <xdr:colOff>466725</xdr:colOff>
      <xdr:row>34</xdr:row>
      <xdr:rowOff>19049</xdr:rowOff>
    </xdr:from>
    <xdr:to>
      <xdr:col>11</xdr:col>
      <xdr:colOff>2266725</xdr:colOff>
      <xdr:row>34</xdr:row>
      <xdr:rowOff>199049</xdr:rowOff>
    </xdr:to>
    <xdr:sp macro="" textlink="">
      <xdr:nvSpPr>
        <xdr:cNvPr id="2" name="Retângulo de cantos arredondados 1"/>
        <xdr:cNvSpPr/>
      </xdr:nvSpPr>
      <xdr:spPr>
        <a:xfrm>
          <a:off x="4552950" y="495299"/>
          <a:ext cx="1028475" cy="18000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tIns="3600" bIns="3600" rtlCol="0" anchor="ctr"/>
        <a:lstStyle/>
        <a:p>
          <a:pPr algn="ctr"/>
          <a:r>
            <a:rPr lang="pt-BR" sz="1400">
              <a:solidFill>
                <a:schemeClr val="tx1"/>
              </a:solidFill>
              <a:latin typeface="Times New Roman" pitchFamily="18" charset="0"/>
              <a:cs typeface="Times New Roman" pitchFamily="18" charset="0"/>
            </a:rPr>
            <a:t>Create Record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meloricardo/AppData/Local/Microsoft/Windows/Temporary%20Internet%20Files/Content.Outlook/AppData/Local/Microsoft/Windows/Temporary%20Internet%20Files/ribeirotiago.BFUSA/AppData/Local/Microsoft/Windows/Temporary%20Internet%20Files/Content.Outlook/AppData/Local/Microsoft/Windows/INetCache/Content.Outlook/AppData/Local/Microsoft/Windows/Temporary%20Internet%20Files/souzarobson/Documents/New_Reporting_System/Drivers/Model_Plant/Engineering_Maintenance/Utilities" TargetMode="External"/><Relationship Id="rId1" Type="http://schemas.openxmlformats.org/officeDocument/2006/relationships/hyperlink" Target="../../Users/meloricardo/AppData/Local/Microsoft/Windows/Temporary%20Internet%20Files/Content.Outlook/AppData/Local/Microsoft/Windows/Temporary%20Internet%20Files/ribeirotiago.BFUSA/AppData/Local/Microsoft/Windows/Temporary%20Internet%20Files/Content.Outlook/AppData/Local/Microsoft/Windows/INetCache/Content.Outlook/AppData/Local/Microsoft/Windows/Temporary%20Internet%20Files/lcuellar/Documents/New_Reporting_System/Drivers/Model_Plant/Engineering_Maintenance/Utiliti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
  <sheetViews>
    <sheetView workbookViewId="0">
      <selection activeCell="C13" sqref="C13"/>
    </sheetView>
  </sheetViews>
  <sheetFormatPr defaultRowHeight="15.75"/>
  <cols>
    <col min="5" max="5" width="20.75" customWidth="1"/>
  </cols>
  <sheetData>
    <row r="1" spans="2:5">
      <c r="C1" t="s">
        <v>446</v>
      </c>
      <c r="D1" t="s">
        <v>445</v>
      </c>
    </row>
    <row r="2" spans="2:5">
      <c r="B2" t="s">
        <v>444</v>
      </c>
      <c r="D2">
        <v>7200</v>
      </c>
    </row>
    <row r="3" spans="2:5">
      <c r="B3" t="s">
        <v>447</v>
      </c>
      <c r="C3">
        <v>68.150000000000006</v>
      </c>
      <c r="D3" s="517">
        <f>D2/C3</f>
        <v>105.64930300807042</v>
      </c>
    </row>
    <row r="4" spans="2:5">
      <c r="B4" t="s">
        <v>448</v>
      </c>
      <c r="D4">
        <v>28.73</v>
      </c>
      <c r="E4" t="s">
        <v>449</v>
      </c>
    </row>
    <row r="5" spans="2:5">
      <c r="D5" s="517">
        <f>D3/D4</f>
        <v>3.6773164987145988</v>
      </c>
      <c r="E5" t="s">
        <v>450</v>
      </c>
    </row>
    <row r="6" spans="2:5">
      <c r="D6">
        <v>27.1</v>
      </c>
      <c r="E6" t="s">
        <v>451</v>
      </c>
    </row>
    <row r="7" spans="2:5">
      <c r="D7" s="517">
        <f>D6*D5</f>
        <v>99.655277115165632</v>
      </c>
      <c r="E7" t="s">
        <v>452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activeCell="B3" sqref="B3"/>
    </sheetView>
  </sheetViews>
  <sheetFormatPr defaultColWidth="18.875" defaultRowHeight="12.75"/>
  <cols>
    <col min="1" max="1" width="2.875" style="286" bestFit="1" customWidth="1"/>
    <col min="2" max="2" width="16.25" style="286" bestFit="1" customWidth="1"/>
    <col min="3" max="3" width="9.125" style="288" bestFit="1" customWidth="1"/>
    <col min="4" max="15" width="7.75" style="286" bestFit="1" customWidth="1"/>
    <col min="16" max="16" width="3.375" style="286" customWidth="1"/>
    <col min="17" max="256" width="18.875" style="286"/>
    <col min="257" max="257" width="7" style="286" bestFit="1" customWidth="1"/>
    <col min="258" max="258" width="31.25" style="286" bestFit="1" customWidth="1"/>
    <col min="259" max="259" width="15.375" style="286" bestFit="1" customWidth="1"/>
    <col min="260" max="260" width="12.875" style="286" bestFit="1" customWidth="1"/>
    <col min="261" max="271" width="15.625" style="286" customWidth="1"/>
    <col min="272" max="512" width="18.875" style="286"/>
    <col min="513" max="513" width="7" style="286" bestFit="1" customWidth="1"/>
    <col min="514" max="514" width="31.25" style="286" bestFit="1" customWidth="1"/>
    <col min="515" max="515" width="15.375" style="286" bestFit="1" customWidth="1"/>
    <col min="516" max="516" width="12.875" style="286" bestFit="1" customWidth="1"/>
    <col min="517" max="527" width="15.625" style="286" customWidth="1"/>
    <col min="528" max="768" width="18.875" style="286"/>
    <col min="769" max="769" width="7" style="286" bestFit="1" customWidth="1"/>
    <col min="770" max="770" width="31.25" style="286" bestFit="1" customWidth="1"/>
    <col min="771" max="771" width="15.375" style="286" bestFit="1" customWidth="1"/>
    <col min="772" max="772" width="12.875" style="286" bestFit="1" customWidth="1"/>
    <col min="773" max="783" width="15.625" style="286" customWidth="1"/>
    <col min="784" max="1024" width="18.875" style="286"/>
    <col min="1025" max="1025" width="7" style="286" bestFit="1" customWidth="1"/>
    <col min="1026" max="1026" width="31.25" style="286" bestFit="1" customWidth="1"/>
    <col min="1027" max="1027" width="15.375" style="286" bestFit="1" customWidth="1"/>
    <col min="1028" max="1028" width="12.875" style="286" bestFit="1" customWidth="1"/>
    <col min="1029" max="1039" width="15.625" style="286" customWidth="1"/>
    <col min="1040" max="1280" width="18.875" style="286"/>
    <col min="1281" max="1281" width="7" style="286" bestFit="1" customWidth="1"/>
    <col min="1282" max="1282" width="31.25" style="286" bestFit="1" customWidth="1"/>
    <col min="1283" max="1283" width="15.375" style="286" bestFit="1" customWidth="1"/>
    <col min="1284" max="1284" width="12.875" style="286" bestFit="1" customWidth="1"/>
    <col min="1285" max="1295" width="15.625" style="286" customWidth="1"/>
    <col min="1296" max="1536" width="18.875" style="286"/>
    <col min="1537" max="1537" width="7" style="286" bestFit="1" customWidth="1"/>
    <col min="1538" max="1538" width="31.25" style="286" bestFit="1" customWidth="1"/>
    <col min="1539" max="1539" width="15.375" style="286" bestFit="1" customWidth="1"/>
    <col min="1540" max="1540" width="12.875" style="286" bestFit="1" customWidth="1"/>
    <col min="1541" max="1551" width="15.625" style="286" customWidth="1"/>
    <col min="1552" max="1792" width="18.875" style="286"/>
    <col min="1793" max="1793" width="7" style="286" bestFit="1" customWidth="1"/>
    <col min="1794" max="1794" width="31.25" style="286" bestFit="1" customWidth="1"/>
    <col min="1795" max="1795" width="15.375" style="286" bestFit="1" customWidth="1"/>
    <col min="1796" max="1796" width="12.875" style="286" bestFit="1" customWidth="1"/>
    <col min="1797" max="1807" width="15.625" style="286" customWidth="1"/>
    <col min="1808" max="2048" width="18.875" style="286"/>
    <col min="2049" max="2049" width="7" style="286" bestFit="1" customWidth="1"/>
    <col min="2050" max="2050" width="31.25" style="286" bestFit="1" customWidth="1"/>
    <col min="2051" max="2051" width="15.375" style="286" bestFit="1" customWidth="1"/>
    <col min="2052" max="2052" width="12.875" style="286" bestFit="1" customWidth="1"/>
    <col min="2053" max="2063" width="15.625" style="286" customWidth="1"/>
    <col min="2064" max="2304" width="18.875" style="286"/>
    <col min="2305" max="2305" width="7" style="286" bestFit="1" customWidth="1"/>
    <col min="2306" max="2306" width="31.25" style="286" bestFit="1" customWidth="1"/>
    <col min="2307" max="2307" width="15.375" style="286" bestFit="1" customWidth="1"/>
    <col min="2308" max="2308" width="12.875" style="286" bestFit="1" customWidth="1"/>
    <col min="2309" max="2319" width="15.625" style="286" customWidth="1"/>
    <col min="2320" max="2560" width="18.875" style="286"/>
    <col min="2561" max="2561" width="7" style="286" bestFit="1" customWidth="1"/>
    <col min="2562" max="2562" width="31.25" style="286" bestFit="1" customWidth="1"/>
    <col min="2563" max="2563" width="15.375" style="286" bestFit="1" customWidth="1"/>
    <col min="2564" max="2564" width="12.875" style="286" bestFit="1" customWidth="1"/>
    <col min="2565" max="2575" width="15.625" style="286" customWidth="1"/>
    <col min="2576" max="2816" width="18.875" style="286"/>
    <col min="2817" max="2817" width="7" style="286" bestFit="1" customWidth="1"/>
    <col min="2818" max="2818" width="31.25" style="286" bestFit="1" customWidth="1"/>
    <col min="2819" max="2819" width="15.375" style="286" bestFit="1" customWidth="1"/>
    <col min="2820" max="2820" width="12.875" style="286" bestFit="1" customWidth="1"/>
    <col min="2821" max="2831" width="15.625" style="286" customWidth="1"/>
    <col min="2832" max="3072" width="18.875" style="286"/>
    <col min="3073" max="3073" width="7" style="286" bestFit="1" customWidth="1"/>
    <col min="3074" max="3074" width="31.25" style="286" bestFit="1" customWidth="1"/>
    <col min="3075" max="3075" width="15.375" style="286" bestFit="1" customWidth="1"/>
    <col min="3076" max="3076" width="12.875" style="286" bestFit="1" customWidth="1"/>
    <col min="3077" max="3087" width="15.625" style="286" customWidth="1"/>
    <col min="3088" max="3328" width="18.875" style="286"/>
    <col min="3329" max="3329" width="7" style="286" bestFit="1" customWidth="1"/>
    <col min="3330" max="3330" width="31.25" style="286" bestFit="1" customWidth="1"/>
    <col min="3331" max="3331" width="15.375" style="286" bestFit="1" customWidth="1"/>
    <col min="3332" max="3332" width="12.875" style="286" bestFit="1" customWidth="1"/>
    <col min="3333" max="3343" width="15.625" style="286" customWidth="1"/>
    <col min="3344" max="3584" width="18.875" style="286"/>
    <col min="3585" max="3585" width="7" style="286" bestFit="1" customWidth="1"/>
    <col min="3586" max="3586" width="31.25" style="286" bestFit="1" customWidth="1"/>
    <col min="3587" max="3587" width="15.375" style="286" bestFit="1" customWidth="1"/>
    <col min="3588" max="3588" width="12.875" style="286" bestFit="1" customWidth="1"/>
    <col min="3589" max="3599" width="15.625" style="286" customWidth="1"/>
    <col min="3600" max="3840" width="18.875" style="286"/>
    <col min="3841" max="3841" width="7" style="286" bestFit="1" customWidth="1"/>
    <col min="3842" max="3842" width="31.25" style="286" bestFit="1" customWidth="1"/>
    <col min="3843" max="3843" width="15.375" style="286" bestFit="1" customWidth="1"/>
    <col min="3844" max="3844" width="12.875" style="286" bestFit="1" customWidth="1"/>
    <col min="3845" max="3855" width="15.625" style="286" customWidth="1"/>
    <col min="3856" max="4096" width="18.875" style="286"/>
    <col min="4097" max="4097" width="7" style="286" bestFit="1" customWidth="1"/>
    <col min="4098" max="4098" width="31.25" style="286" bestFit="1" customWidth="1"/>
    <col min="4099" max="4099" width="15.375" style="286" bestFit="1" customWidth="1"/>
    <col min="4100" max="4100" width="12.875" style="286" bestFit="1" customWidth="1"/>
    <col min="4101" max="4111" width="15.625" style="286" customWidth="1"/>
    <col min="4112" max="4352" width="18.875" style="286"/>
    <col min="4353" max="4353" width="7" style="286" bestFit="1" customWidth="1"/>
    <col min="4354" max="4354" width="31.25" style="286" bestFit="1" customWidth="1"/>
    <col min="4355" max="4355" width="15.375" style="286" bestFit="1" customWidth="1"/>
    <col min="4356" max="4356" width="12.875" style="286" bestFit="1" customWidth="1"/>
    <col min="4357" max="4367" width="15.625" style="286" customWidth="1"/>
    <col min="4368" max="4608" width="18.875" style="286"/>
    <col min="4609" max="4609" width="7" style="286" bestFit="1" customWidth="1"/>
    <col min="4610" max="4610" width="31.25" style="286" bestFit="1" customWidth="1"/>
    <col min="4611" max="4611" width="15.375" style="286" bestFit="1" customWidth="1"/>
    <col min="4612" max="4612" width="12.875" style="286" bestFit="1" customWidth="1"/>
    <col min="4613" max="4623" width="15.625" style="286" customWidth="1"/>
    <col min="4624" max="4864" width="18.875" style="286"/>
    <col min="4865" max="4865" width="7" style="286" bestFit="1" customWidth="1"/>
    <col min="4866" max="4866" width="31.25" style="286" bestFit="1" customWidth="1"/>
    <col min="4867" max="4867" width="15.375" style="286" bestFit="1" customWidth="1"/>
    <col min="4868" max="4868" width="12.875" style="286" bestFit="1" customWidth="1"/>
    <col min="4869" max="4879" width="15.625" style="286" customWidth="1"/>
    <col min="4880" max="5120" width="18.875" style="286"/>
    <col min="5121" max="5121" width="7" style="286" bestFit="1" customWidth="1"/>
    <col min="5122" max="5122" width="31.25" style="286" bestFit="1" customWidth="1"/>
    <col min="5123" max="5123" width="15.375" style="286" bestFit="1" customWidth="1"/>
    <col min="5124" max="5124" width="12.875" style="286" bestFit="1" customWidth="1"/>
    <col min="5125" max="5135" width="15.625" style="286" customWidth="1"/>
    <col min="5136" max="5376" width="18.875" style="286"/>
    <col min="5377" max="5377" width="7" style="286" bestFit="1" customWidth="1"/>
    <col min="5378" max="5378" width="31.25" style="286" bestFit="1" customWidth="1"/>
    <col min="5379" max="5379" width="15.375" style="286" bestFit="1" customWidth="1"/>
    <col min="5380" max="5380" width="12.875" style="286" bestFit="1" customWidth="1"/>
    <col min="5381" max="5391" width="15.625" style="286" customWidth="1"/>
    <col min="5392" max="5632" width="18.875" style="286"/>
    <col min="5633" max="5633" width="7" style="286" bestFit="1" customWidth="1"/>
    <col min="5634" max="5634" width="31.25" style="286" bestFit="1" customWidth="1"/>
    <col min="5635" max="5635" width="15.375" style="286" bestFit="1" customWidth="1"/>
    <col min="5636" max="5636" width="12.875" style="286" bestFit="1" customWidth="1"/>
    <col min="5637" max="5647" width="15.625" style="286" customWidth="1"/>
    <col min="5648" max="5888" width="18.875" style="286"/>
    <col min="5889" max="5889" width="7" style="286" bestFit="1" customWidth="1"/>
    <col min="5890" max="5890" width="31.25" style="286" bestFit="1" customWidth="1"/>
    <col min="5891" max="5891" width="15.375" style="286" bestFit="1" customWidth="1"/>
    <col min="5892" max="5892" width="12.875" style="286" bestFit="1" customWidth="1"/>
    <col min="5893" max="5903" width="15.625" style="286" customWidth="1"/>
    <col min="5904" max="6144" width="18.875" style="286"/>
    <col min="6145" max="6145" width="7" style="286" bestFit="1" customWidth="1"/>
    <col min="6146" max="6146" width="31.25" style="286" bestFit="1" customWidth="1"/>
    <col min="6147" max="6147" width="15.375" style="286" bestFit="1" customWidth="1"/>
    <col min="6148" max="6148" width="12.875" style="286" bestFit="1" customWidth="1"/>
    <col min="6149" max="6159" width="15.625" style="286" customWidth="1"/>
    <col min="6160" max="6400" width="18.875" style="286"/>
    <col min="6401" max="6401" width="7" style="286" bestFit="1" customWidth="1"/>
    <col min="6402" max="6402" width="31.25" style="286" bestFit="1" customWidth="1"/>
    <col min="6403" max="6403" width="15.375" style="286" bestFit="1" customWidth="1"/>
    <col min="6404" max="6404" width="12.875" style="286" bestFit="1" customWidth="1"/>
    <col min="6405" max="6415" width="15.625" style="286" customWidth="1"/>
    <col min="6416" max="6656" width="18.875" style="286"/>
    <col min="6657" max="6657" width="7" style="286" bestFit="1" customWidth="1"/>
    <col min="6658" max="6658" width="31.25" style="286" bestFit="1" customWidth="1"/>
    <col min="6659" max="6659" width="15.375" style="286" bestFit="1" customWidth="1"/>
    <col min="6660" max="6660" width="12.875" style="286" bestFit="1" customWidth="1"/>
    <col min="6661" max="6671" width="15.625" style="286" customWidth="1"/>
    <col min="6672" max="6912" width="18.875" style="286"/>
    <col min="6913" max="6913" width="7" style="286" bestFit="1" customWidth="1"/>
    <col min="6914" max="6914" width="31.25" style="286" bestFit="1" customWidth="1"/>
    <col min="6915" max="6915" width="15.375" style="286" bestFit="1" customWidth="1"/>
    <col min="6916" max="6916" width="12.875" style="286" bestFit="1" customWidth="1"/>
    <col min="6917" max="6927" width="15.625" style="286" customWidth="1"/>
    <col min="6928" max="7168" width="18.875" style="286"/>
    <col min="7169" max="7169" width="7" style="286" bestFit="1" customWidth="1"/>
    <col min="7170" max="7170" width="31.25" style="286" bestFit="1" customWidth="1"/>
    <col min="7171" max="7171" width="15.375" style="286" bestFit="1" customWidth="1"/>
    <col min="7172" max="7172" width="12.875" style="286" bestFit="1" customWidth="1"/>
    <col min="7173" max="7183" width="15.625" style="286" customWidth="1"/>
    <col min="7184" max="7424" width="18.875" style="286"/>
    <col min="7425" max="7425" width="7" style="286" bestFit="1" customWidth="1"/>
    <col min="7426" max="7426" width="31.25" style="286" bestFit="1" customWidth="1"/>
    <col min="7427" max="7427" width="15.375" style="286" bestFit="1" customWidth="1"/>
    <col min="7428" max="7428" width="12.875" style="286" bestFit="1" customWidth="1"/>
    <col min="7429" max="7439" width="15.625" style="286" customWidth="1"/>
    <col min="7440" max="7680" width="18.875" style="286"/>
    <col min="7681" max="7681" width="7" style="286" bestFit="1" customWidth="1"/>
    <col min="7682" max="7682" width="31.25" style="286" bestFit="1" customWidth="1"/>
    <col min="7683" max="7683" width="15.375" style="286" bestFit="1" customWidth="1"/>
    <col min="7684" max="7684" width="12.875" style="286" bestFit="1" customWidth="1"/>
    <col min="7685" max="7695" width="15.625" style="286" customWidth="1"/>
    <col min="7696" max="7936" width="18.875" style="286"/>
    <col min="7937" max="7937" width="7" style="286" bestFit="1" customWidth="1"/>
    <col min="7938" max="7938" width="31.25" style="286" bestFit="1" customWidth="1"/>
    <col min="7939" max="7939" width="15.375" style="286" bestFit="1" customWidth="1"/>
    <col min="7940" max="7940" width="12.875" style="286" bestFit="1" customWidth="1"/>
    <col min="7941" max="7951" width="15.625" style="286" customWidth="1"/>
    <col min="7952" max="8192" width="18.875" style="286"/>
    <col min="8193" max="8193" width="7" style="286" bestFit="1" customWidth="1"/>
    <col min="8194" max="8194" width="31.25" style="286" bestFit="1" customWidth="1"/>
    <col min="8195" max="8195" width="15.375" style="286" bestFit="1" customWidth="1"/>
    <col min="8196" max="8196" width="12.875" style="286" bestFit="1" customWidth="1"/>
    <col min="8197" max="8207" width="15.625" style="286" customWidth="1"/>
    <col min="8208" max="8448" width="18.875" style="286"/>
    <col min="8449" max="8449" width="7" style="286" bestFit="1" customWidth="1"/>
    <col min="8450" max="8450" width="31.25" style="286" bestFit="1" customWidth="1"/>
    <col min="8451" max="8451" width="15.375" style="286" bestFit="1" customWidth="1"/>
    <col min="8452" max="8452" width="12.875" style="286" bestFit="1" customWidth="1"/>
    <col min="8453" max="8463" width="15.625" style="286" customWidth="1"/>
    <col min="8464" max="8704" width="18.875" style="286"/>
    <col min="8705" max="8705" width="7" style="286" bestFit="1" customWidth="1"/>
    <col min="8706" max="8706" width="31.25" style="286" bestFit="1" customWidth="1"/>
    <col min="8707" max="8707" width="15.375" style="286" bestFit="1" customWidth="1"/>
    <col min="8708" max="8708" width="12.875" style="286" bestFit="1" customWidth="1"/>
    <col min="8709" max="8719" width="15.625" style="286" customWidth="1"/>
    <col min="8720" max="8960" width="18.875" style="286"/>
    <col min="8961" max="8961" width="7" style="286" bestFit="1" customWidth="1"/>
    <col min="8962" max="8962" width="31.25" style="286" bestFit="1" customWidth="1"/>
    <col min="8963" max="8963" width="15.375" style="286" bestFit="1" customWidth="1"/>
    <col min="8964" max="8964" width="12.875" style="286" bestFit="1" customWidth="1"/>
    <col min="8965" max="8975" width="15.625" style="286" customWidth="1"/>
    <col min="8976" max="9216" width="18.875" style="286"/>
    <col min="9217" max="9217" width="7" style="286" bestFit="1" customWidth="1"/>
    <col min="9218" max="9218" width="31.25" style="286" bestFit="1" customWidth="1"/>
    <col min="9219" max="9219" width="15.375" style="286" bestFit="1" customWidth="1"/>
    <col min="9220" max="9220" width="12.875" style="286" bestFit="1" customWidth="1"/>
    <col min="9221" max="9231" width="15.625" style="286" customWidth="1"/>
    <col min="9232" max="9472" width="18.875" style="286"/>
    <col min="9473" max="9473" width="7" style="286" bestFit="1" customWidth="1"/>
    <col min="9474" max="9474" width="31.25" style="286" bestFit="1" customWidth="1"/>
    <col min="9475" max="9475" width="15.375" style="286" bestFit="1" customWidth="1"/>
    <col min="9476" max="9476" width="12.875" style="286" bestFit="1" customWidth="1"/>
    <col min="9477" max="9487" width="15.625" style="286" customWidth="1"/>
    <col min="9488" max="9728" width="18.875" style="286"/>
    <col min="9729" max="9729" width="7" style="286" bestFit="1" customWidth="1"/>
    <col min="9730" max="9730" width="31.25" style="286" bestFit="1" customWidth="1"/>
    <col min="9731" max="9731" width="15.375" style="286" bestFit="1" customWidth="1"/>
    <col min="9732" max="9732" width="12.875" style="286" bestFit="1" customWidth="1"/>
    <col min="9733" max="9743" width="15.625" style="286" customWidth="1"/>
    <col min="9744" max="9984" width="18.875" style="286"/>
    <col min="9985" max="9985" width="7" style="286" bestFit="1" customWidth="1"/>
    <col min="9986" max="9986" width="31.25" style="286" bestFit="1" customWidth="1"/>
    <col min="9987" max="9987" width="15.375" style="286" bestFit="1" customWidth="1"/>
    <col min="9988" max="9988" width="12.875" style="286" bestFit="1" customWidth="1"/>
    <col min="9989" max="9999" width="15.625" style="286" customWidth="1"/>
    <col min="10000" max="10240" width="18.875" style="286"/>
    <col min="10241" max="10241" width="7" style="286" bestFit="1" customWidth="1"/>
    <col min="10242" max="10242" width="31.25" style="286" bestFit="1" customWidth="1"/>
    <col min="10243" max="10243" width="15.375" style="286" bestFit="1" customWidth="1"/>
    <col min="10244" max="10244" width="12.875" style="286" bestFit="1" customWidth="1"/>
    <col min="10245" max="10255" width="15.625" style="286" customWidth="1"/>
    <col min="10256" max="10496" width="18.875" style="286"/>
    <col min="10497" max="10497" width="7" style="286" bestFit="1" customWidth="1"/>
    <col min="10498" max="10498" width="31.25" style="286" bestFit="1" customWidth="1"/>
    <col min="10499" max="10499" width="15.375" style="286" bestFit="1" customWidth="1"/>
    <col min="10500" max="10500" width="12.875" style="286" bestFit="1" customWidth="1"/>
    <col min="10501" max="10511" width="15.625" style="286" customWidth="1"/>
    <col min="10512" max="10752" width="18.875" style="286"/>
    <col min="10753" max="10753" width="7" style="286" bestFit="1" customWidth="1"/>
    <col min="10754" max="10754" width="31.25" style="286" bestFit="1" customWidth="1"/>
    <col min="10755" max="10755" width="15.375" style="286" bestFit="1" customWidth="1"/>
    <col min="10756" max="10756" width="12.875" style="286" bestFit="1" customWidth="1"/>
    <col min="10757" max="10767" width="15.625" style="286" customWidth="1"/>
    <col min="10768" max="11008" width="18.875" style="286"/>
    <col min="11009" max="11009" width="7" style="286" bestFit="1" customWidth="1"/>
    <col min="11010" max="11010" width="31.25" style="286" bestFit="1" customWidth="1"/>
    <col min="11011" max="11011" width="15.375" style="286" bestFit="1" customWidth="1"/>
    <col min="11012" max="11012" width="12.875" style="286" bestFit="1" customWidth="1"/>
    <col min="11013" max="11023" width="15.625" style="286" customWidth="1"/>
    <col min="11024" max="11264" width="18.875" style="286"/>
    <col min="11265" max="11265" width="7" style="286" bestFit="1" customWidth="1"/>
    <col min="11266" max="11266" width="31.25" style="286" bestFit="1" customWidth="1"/>
    <col min="11267" max="11267" width="15.375" style="286" bestFit="1" customWidth="1"/>
    <col min="11268" max="11268" width="12.875" style="286" bestFit="1" customWidth="1"/>
    <col min="11269" max="11279" width="15.625" style="286" customWidth="1"/>
    <col min="11280" max="11520" width="18.875" style="286"/>
    <col min="11521" max="11521" width="7" style="286" bestFit="1" customWidth="1"/>
    <col min="11522" max="11522" width="31.25" style="286" bestFit="1" customWidth="1"/>
    <col min="11523" max="11523" width="15.375" style="286" bestFit="1" customWidth="1"/>
    <col min="11524" max="11524" width="12.875" style="286" bestFit="1" customWidth="1"/>
    <col min="11525" max="11535" width="15.625" style="286" customWidth="1"/>
    <col min="11536" max="11776" width="18.875" style="286"/>
    <col min="11777" max="11777" width="7" style="286" bestFit="1" customWidth="1"/>
    <col min="11778" max="11778" width="31.25" style="286" bestFit="1" customWidth="1"/>
    <col min="11779" max="11779" width="15.375" style="286" bestFit="1" customWidth="1"/>
    <col min="11780" max="11780" width="12.875" style="286" bestFit="1" customWidth="1"/>
    <col min="11781" max="11791" width="15.625" style="286" customWidth="1"/>
    <col min="11792" max="12032" width="18.875" style="286"/>
    <col min="12033" max="12033" width="7" style="286" bestFit="1" customWidth="1"/>
    <col min="12034" max="12034" width="31.25" style="286" bestFit="1" customWidth="1"/>
    <col min="12035" max="12035" width="15.375" style="286" bestFit="1" customWidth="1"/>
    <col min="12036" max="12036" width="12.875" style="286" bestFit="1" customWidth="1"/>
    <col min="12037" max="12047" width="15.625" style="286" customWidth="1"/>
    <col min="12048" max="12288" width="18.875" style="286"/>
    <col min="12289" max="12289" width="7" style="286" bestFit="1" customWidth="1"/>
    <col min="12290" max="12290" width="31.25" style="286" bestFit="1" customWidth="1"/>
    <col min="12291" max="12291" width="15.375" style="286" bestFit="1" customWidth="1"/>
    <col min="12292" max="12292" width="12.875" style="286" bestFit="1" customWidth="1"/>
    <col min="12293" max="12303" width="15.625" style="286" customWidth="1"/>
    <col min="12304" max="12544" width="18.875" style="286"/>
    <col min="12545" max="12545" width="7" style="286" bestFit="1" customWidth="1"/>
    <col min="12546" max="12546" width="31.25" style="286" bestFit="1" customWidth="1"/>
    <col min="12547" max="12547" width="15.375" style="286" bestFit="1" customWidth="1"/>
    <col min="12548" max="12548" width="12.875" style="286" bestFit="1" customWidth="1"/>
    <col min="12549" max="12559" width="15.625" style="286" customWidth="1"/>
    <col min="12560" max="12800" width="18.875" style="286"/>
    <col min="12801" max="12801" width="7" style="286" bestFit="1" customWidth="1"/>
    <col min="12802" max="12802" width="31.25" style="286" bestFit="1" customWidth="1"/>
    <col min="12803" max="12803" width="15.375" style="286" bestFit="1" customWidth="1"/>
    <col min="12804" max="12804" width="12.875" style="286" bestFit="1" customWidth="1"/>
    <col min="12805" max="12815" width="15.625" style="286" customWidth="1"/>
    <col min="12816" max="13056" width="18.875" style="286"/>
    <col min="13057" max="13057" width="7" style="286" bestFit="1" customWidth="1"/>
    <col min="13058" max="13058" width="31.25" style="286" bestFit="1" customWidth="1"/>
    <col min="13059" max="13059" width="15.375" style="286" bestFit="1" customWidth="1"/>
    <col min="13060" max="13060" width="12.875" style="286" bestFit="1" customWidth="1"/>
    <col min="13061" max="13071" width="15.625" style="286" customWidth="1"/>
    <col min="13072" max="13312" width="18.875" style="286"/>
    <col min="13313" max="13313" width="7" style="286" bestFit="1" customWidth="1"/>
    <col min="13314" max="13314" width="31.25" style="286" bestFit="1" customWidth="1"/>
    <col min="13315" max="13315" width="15.375" style="286" bestFit="1" customWidth="1"/>
    <col min="13316" max="13316" width="12.875" style="286" bestFit="1" customWidth="1"/>
    <col min="13317" max="13327" width="15.625" style="286" customWidth="1"/>
    <col min="13328" max="13568" width="18.875" style="286"/>
    <col min="13569" max="13569" width="7" style="286" bestFit="1" customWidth="1"/>
    <col min="13570" max="13570" width="31.25" style="286" bestFit="1" customWidth="1"/>
    <col min="13571" max="13571" width="15.375" style="286" bestFit="1" customWidth="1"/>
    <col min="13572" max="13572" width="12.875" style="286" bestFit="1" customWidth="1"/>
    <col min="13573" max="13583" width="15.625" style="286" customWidth="1"/>
    <col min="13584" max="13824" width="18.875" style="286"/>
    <col min="13825" max="13825" width="7" style="286" bestFit="1" customWidth="1"/>
    <col min="13826" max="13826" width="31.25" style="286" bestFit="1" customWidth="1"/>
    <col min="13827" max="13827" width="15.375" style="286" bestFit="1" customWidth="1"/>
    <col min="13828" max="13828" width="12.875" style="286" bestFit="1" customWidth="1"/>
    <col min="13829" max="13839" width="15.625" style="286" customWidth="1"/>
    <col min="13840" max="14080" width="18.875" style="286"/>
    <col min="14081" max="14081" width="7" style="286" bestFit="1" customWidth="1"/>
    <col min="14082" max="14082" width="31.25" style="286" bestFit="1" customWidth="1"/>
    <col min="14083" max="14083" width="15.375" style="286" bestFit="1" customWidth="1"/>
    <col min="14084" max="14084" width="12.875" style="286" bestFit="1" customWidth="1"/>
    <col min="14085" max="14095" width="15.625" style="286" customWidth="1"/>
    <col min="14096" max="14336" width="18.875" style="286"/>
    <col min="14337" max="14337" width="7" style="286" bestFit="1" customWidth="1"/>
    <col min="14338" max="14338" width="31.25" style="286" bestFit="1" customWidth="1"/>
    <col min="14339" max="14339" width="15.375" style="286" bestFit="1" customWidth="1"/>
    <col min="14340" max="14340" width="12.875" style="286" bestFit="1" customWidth="1"/>
    <col min="14341" max="14351" width="15.625" style="286" customWidth="1"/>
    <col min="14352" max="14592" width="18.875" style="286"/>
    <col min="14593" max="14593" width="7" style="286" bestFit="1" customWidth="1"/>
    <col min="14594" max="14594" width="31.25" style="286" bestFit="1" customWidth="1"/>
    <col min="14595" max="14595" width="15.375" style="286" bestFit="1" customWidth="1"/>
    <col min="14596" max="14596" width="12.875" style="286" bestFit="1" customWidth="1"/>
    <col min="14597" max="14607" width="15.625" style="286" customWidth="1"/>
    <col min="14608" max="14848" width="18.875" style="286"/>
    <col min="14849" max="14849" width="7" style="286" bestFit="1" customWidth="1"/>
    <col min="14850" max="14850" width="31.25" style="286" bestFit="1" customWidth="1"/>
    <col min="14851" max="14851" width="15.375" style="286" bestFit="1" customWidth="1"/>
    <col min="14852" max="14852" width="12.875" style="286" bestFit="1" customWidth="1"/>
    <col min="14853" max="14863" width="15.625" style="286" customWidth="1"/>
    <col min="14864" max="15104" width="18.875" style="286"/>
    <col min="15105" max="15105" width="7" style="286" bestFit="1" customWidth="1"/>
    <col min="15106" max="15106" width="31.25" style="286" bestFit="1" customWidth="1"/>
    <col min="15107" max="15107" width="15.375" style="286" bestFit="1" customWidth="1"/>
    <col min="15108" max="15108" width="12.875" style="286" bestFit="1" customWidth="1"/>
    <col min="15109" max="15119" width="15.625" style="286" customWidth="1"/>
    <col min="15120" max="15360" width="18.875" style="286"/>
    <col min="15361" max="15361" width="7" style="286" bestFit="1" customWidth="1"/>
    <col min="15362" max="15362" width="31.25" style="286" bestFit="1" customWidth="1"/>
    <col min="15363" max="15363" width="15.375" style="286" bestFit="1" customWidth="1"/>
    <col min="15364" max="15364" width="12.875" style="286" bestFit="1" customWidth="1"/>
    <col min="15365" max="15375" width="15.625" style="286" customWidth="1"/>
    <col min="15376" max="15616" width="18.875" style="286"/>
    <col min="15617" max="15617" width="7" style="286" bestFit="1" customWidth="1"/>
    <col min="15618" max="15618" width="31.25" style="286" bestFit="1" customWidth="1"/>
    <col min="15619" max="15619" width="15.375" style="286" bestFit="1" customWidth="1"/>
    <col min="15620" max="15620" width="12.875" style="286" bestFit="1" customWidth="1"/>
    <col min="15621" max="15631" width="15.625" style="286" customWidth="1"/>
    <col min="15632" max="15872" width="18.875" style="286"/>
    <col min="15873" max="15873" width="7" style="286" bestFit="1" customWidth="1"/>
    <col min="15874" max="15874" width="31.25" style="286" bestFit="1" customWidth="1"/>
    <col min="15875" max="15875" width="15.375" style="286" bestFit="1" customWidth="1"/>
    <col min="15876" max="15876" width="12.875" style="286" bestFit="1" customWidth="1"/>
    <col min="15877" max="15887" width="15.625" style="286" customWidth="1"/>
    <col min="15888" max="16128" width="18.875" style="286"/>
    <col min="16129" max="16129" width="7" style="286" bestFit="1" customWidth="1"/>
    <col min="16130" max="16130" width="31.25" style="286" bestFit="1" customWidth="1"/>
    <col min="16131" max="16131" width="15.375" style="286" bestFit="1" customWidth="1"/>
    <col min="16132" max="16132" width="12.875" style="286" bestFit="1" customWidth="1"/>
    <col min="16133" max="16143" width="15.625" style="286" customWidth="1"/>
    <col min="16144" max="16384" width="18.875" style="286"/>
  </cols>
  <sheetData>
    <row r="1" spans="1:15">
      <c r="B1" s="518" t="s">
        <v>72</v>
      </c>
      <c r="C1" s="519"/>
      <c r="D1" s="287">
        <v>16.5</v>
      </c>
      <c r="E1" s="287">
        <v>26.6</v>
      </c>
      <c r="F1" s="287">
        <v>26.7</v>
      </c>
      <c r="G1" s="287">
        <v>26.93</v>
      </c>
      <c r="H1" s="287">
        <v>26.59</v>
      </c>
      <c r="I1" s="287">
        <v>26.65</v>
      </c>
      <c r="J1" s="287">
        <v>27.15</v>
      </c>
      <c r="K1" s="287">
        <v>27.93</v>
      </c>
      <c r="L1" s="287">
        <v>26.54</v>
      </c>
      <c r="M1" s="287">
        <v>27.9</v>
      </c>
      <c r="N1" s="287">
        <f>25.8-1.5</f>
        <v>24.3</v>
      </c>
      <c r="O1" s="287">
        <v>24.29</v>
      </c>
    </row>
    <row r="3" spans="1:15">
      <c r="D3" s="520" t="s">
        <v>73</v>
      </c>
      <c r="E3" s="521"/>
      <c r="F3" s="521"/>
      <c r="G3" s="521"/>
      <c r="H3" s="521"/>
      <c r="I3" s="521"/>
      <c r="J3" s="521"/>
      <c r="K3" s="521"/>
      <c r="L3" s="521"/>
      <c r="M3" s="521"/>
      <c r="N3" s="521"/>
      <c r="O3" s="522"/>
    </row>
    <row r="4" spans="1:15">
      <c r="D4" s="523"/>
      <c r="E4" s="524"/>
      <c r="F4" s="524"/>
      <c r="G4" s="524"/>
      <c r="H4" s="524"/>
      <c r="I4" s="524"/>
      <c r="J4" s="524"/>
      <c r="K4" s="524"/>
      <c r="L4" s="524"/>
      <c r="M4" s="524"/>
      <c r="N4" s="524"/>
      <c r="O4" s="525"/>
    </row>
    <row r="5" spans="1:15">
      <c r="D5" s="289" t="s">
        <v>74</v>
      </c>
      <c r="E5" s="290" t="s">
        <v>75</v>
      </c>
      <c r="F5" s="290" t="s">
        <v>76</v>
      </c>
      <c r="G5" s="290" t="s">
        <v>77</v>
      </c>
      <c r="H5" s="290" t="s">
        <v>78</v>
      </c>
      <c r="I5" s="290" t="s">
        <v>79</v>
      </c>
      <c r="J5" s="290" t="s">
        <v>80</v>
      </c>
      <c r="K5" s="290" t="s">
        <v>81</v>
      </c>
      <c r="L5" s="290" t="s">
        <v>82</v>
      </c>
      <c r="M5" s="290" t="s">
        <v>83</v>
      </c>
      <c r="N5" s="290" t="s">
        <v>84</v>
      </c>
      <c r="O5" s="290" t="s">
        <v>85</v>
      </c>
    </row>
    <row r="6" spans="1:15" s="294" customFormat="1">
      <c r="A6" s="526" t="s">
        <v>86</v>
      </c>
      <c r="B6" s="291" t="s">
        <v>87</v>
      </c>
      <c r="C6" s="292" t="s">
        <v>88</v>
      </c>
      <c r="D6" s="293">
        <v>265888.57099861687</v>
      </c>
      <c r="E6" s="293">
        <v>294823.64039275417</v>
      </c>
      <c r="F6" s="293">
        <v>300478.44358308305</v>
      </c>
      <c r="G6" s="293">
        <v>267700.02832947572</v>
      </c>
      <c r="H6" s="293">
        <v>246776.79096792915</v>
      </c>
      <c r="I6" s="293">
        <v>258654.53564859726</v>
      </c>
      <c r="J6" s="293">
        <v>282253.43947271968</v>
      </c>
      <c r="K6" s="293">
        <v>294560.56327698712</v>
      </c>
      <c r="L6" s="293">
        <v>268796.72349586134</v>
      </c>
      <c r="M6" s="293">
        <v>274173.92932985083</v>
      </c>
      <c r="N6" s="293">
        <v>244006.16609641886</v>
      </c>
      <c r="O6" s="293">
        <v>234518.42872252641</v>
      </c>
    </row>
    <row r="7" spans="1:15" s="294" customFormat="1">
      <c r="A7" s="527"/>
      <c r="B7" s="295" t="s">
        <v>454</v>
      </c>
      <c r="C7" s="296" t="s">
        <v>51</v>
      </c>
      <c r="D7" s="297">
        <v>4168.8846311122843</v>
      </c>
      <c r="E7" s="297">
        <v>4243.6698982780963</v>
      </c>
      <c r="F7" s="297">
        <v>4368.4938216907549</v>
      </c>
      <c r="G7" s="297">
        <v>3928.4395265197772</v>
      </c>
      <c r="H7" s="297">
        <v>3979.7168340098215</v>
      </c>
      <c r="I7" s="297">
        <v>3999.0444330540122</v>
      </c>
      <c r="J7" s="297">
        <v>4145.4890950596709</v>
      </c>
      <c r="K7" s="297">
        <v>4205.9001158315532</v>
      </c>
      <c r="L7" s="297">
        <v>3737.3715398171125</v>
      </c>
      <c r="M7" s="297">
        <v>3962.0084897728511</v>
      </c>
      <c r="N7" s="297">
        <v>3593.6310810055461</v>
      </c>
      <c r="O7" s="297">
        <v>3497.1896912433713</v>
      </c>
    </row>
    <row r="8" spans="1:15" s="294" customFormat="1">
      <c r="A8" s="527"/>
      <c r="B8" s="298"/>
      <c r="C8" s="299" t="s">
        <v>86</v>
      </c>
      <c r="D8" s="300">
        <v>63.77930658341969</v>
      </c>
      <c r="E8" s="300">
        <v>69.473745003677422</v>
      </c>
      <c r="F8" s="300">
        <v>68.783076238113509</v>
      </c>
      <c r="G8" s="300">
        <v>68.144113336175607</v>
      </c>
      <c r="H8" s="300">
        <v>62.008630578695119</v>
      </c>
      <c r="I8" s="300">
        <v>64.679085211130442</v>
      </c>
      <c r="J8" s="300">
        <v>68.086885045504346</v>
      </c>
      <c r="K8" s="300">
        <v>70.035082898954968</v>
      </c>
      <c r="L8" s="300">
        <v>71.92132776529219</v>
      </c>
      <c r="M8" s="300">
        <v>69.200742511677376</v>
      </c>
      <c r="N8" s="300">
        <v>67.899614789658003</v>
      </c>
      <c r="O8" s="300">
        <v>67.059110150569794</v>
      </c>
    </row>
    <row r="9" spans="1:15" s="294" customFormat="1">
      <c r="A9" s="527"/>
      <c r="B9" s="291" t="s">
        <v>87</v>
      </c>
      <c r="C9" s="292" t="s">
        <v>88</v>
      </c>
      <c r="D9" s="293">
        <v>265888.57099861687</v>
      </c>
      <c r="E9" s="293">
        <v>294823.64039275417</v>
      </c>
      <c r="F9" s="293">
        <v>300478.44358308305</v>
      </c>
      <c r="G9" s="293">
        <v>267700.02832947572</v>
      </c>
      <c r="H9" s="293">
        <v>246776.79096792915</v>
      </c>
      <c r="I9" s="293">
        <v>258654.53564859726</v>
      </c>
      <c r="J9" s="293">
        <v>282253.43947271968</v>
      </c>
      <c r="K9" s="293">
        <v>294560.56327698712</v>
      </c>
      <c r="L9" s="293">
        <v>268796.72349586134</v>
      </c>
      <c r="M9" s="293">
        <v>274173.92932985083</v>
      </c>
      <c r="N9" s="293">
        <v>244006.16609641886</v>
      </c>
      <c r="O9" s="293">
        <v>234518.42872252641</v>
      </c>
    </row>
    <row r="10" spans="1:15" s="294" customFormat="1">
      <c r="A10" s="527"/>
      <c r="B10" s="295" t="s">
        <v>63</v>
      </c>
      <c r="C10" s="296" t="s">
        <v>51</v>
      </c>
      <c r="D10" s="297">
        <v>4168.8846311122843</v>
      </c>
      <c r="E10" s="297">
        <v>4243.6698982780963</v>
      </c>
      <c r="F10" s="297">
        <v>4368.4938216907549</v>
      </c>
      <c r="G10" s="297">
        <v>3928.4395265197772</v>
      </c>
      <c r="H10" s="297">
        <v>3979.7168340098215</v>
      </c>
      <c r="I10" s="297">
        <v>3999.0444330540122</v>
      </c>
      <c r="J10" s="297">
        <v>4145.4890950596709</v>
      </c>
      <c r="K10" s="297">
        <v>4205.9001158315532</v>
      </c>
      <c r="L10" s="297">
        <v>3737.3715398171125</v>
      </c>
      <c r="M10" s="297">
        <v>3962.0084897728511</v>
      </c>
      <c r="N10" s="297">
        <v>3593.6310810055461</v>
      </c>
      <c r="O10" s="297">
        <v>3497.1896912433713</v>
      </c>
    </row>
    <row r="11" spans="1:15" s="294" customFormat="1">
      <c r="A11" s="527"/>
      <c r="B11" s="298"/>
      <c r="C11" s="299" t="s">
        <v>86</v>
      </c>
      <c r="D11" s="300">
        <v>63.77930658341969</v>
      </c>
      <c r="E11" s="300">
        <v>69.473745003677422</v>
      </c>
      <c r="F11" s="300">
        <v>68.783076238113509</v>
      </c>
      <c r="G11" s="300">
        <v>68.144113336175607</v>
      </c>
      <c r="H11" s="300">
        <v>62.008630578695119</v>
      </c>
      <c r="I11" s="300">
        <v>64.679085211130442</v>
      </c>
      <c r="J11" s="300">
        <v>68.086885045504346</v>
      </c>
      <c r="K11" s="300">
        <v>70.035082898954968</v>
      </c>
      <c r="L11" s="300">
        <v>71.92132776529219</v>
      </c>
      <c r="M11" s="300">
        <v>69.200742511677376</v>
      </c>
      <c r="N11" s="300">
        <v>67.899614789658003</v>
      </c>
      <c r="O11" s="300">
        <v>67.059110150569794</v>
      </c>
    </row>
    <row r="12" spans="1:15" s="294" customFormat="1">
      <c r="A12" s="527"/>
      <c r="B12" s="303" t="s">
        <v>90</v>
      </c>
      <c r="C12" s="304" t="s">
        <v>88</v>
      </c>
      <c r="D12" s="305">
        <v>1051609.6969696968</v>
      </c>
      <c r="E12" s="305">
        <v>1180440.8774436091</v>
      </c>
      <c r="F12" s="305">
        <v>1260785.8089887644</v>
      </c>
      <c r="G12" s="305">
        <v>1172078.492387672</v>
      </c>
      <c r="H12" s="305">
        <v>1153632.0767205716</v>
      </c>
      <c r="I12" s="305">
        <v>1226005.6585365855</v>
      </c>
      <c r="J12" s="305">
        <v>1221454.0667771639</v>
      </c>
      <c r="K12" s="305">
        <v>1213900.6222699606</v>
      </c>
      <c r="L12" s="305">
        <v>1240083.004521477</v>
      </c>
      <c r="M12" s="305">
        <v>1235550.3584229387</v>
      </c>
      <c r="N12" s="305">
        <v>1300180.6584362139</v>
      </c>
      <c r="O12" s="305">
        <v>1223813.0942774804</v>
      </c>
    </row>
    <row r="13" spans="1:15" s="294" customFormat="1">
      <c r="A13" s="527"/>
      <c r="B13" s="306"/>
      <c r="C13" s="307" t="s">
        <v>51</v>
      </c>
      <c r="D13" s="308">
        <v>10554.091113088534</v>
      </c>
      <c r="E13" s="308">
        <v>11568.413085809223</v>
      </c>
      <c r="F13" s="308">
        <v>12198.953610732407</v>
      </c>
      <c r="G13" s="308">
        <v>11419.342576386902</v>
      </c>
      <c r="H13" s="308">
        <v>11406.287185287039</v>
      </c>
      <c r="I13" s="308">
        <v>12014.941897762492</v>
      </c>
      <c r="J13" s="308">
        <v>11903.922619713612</v>
      </c>
      <c r="K13" s="308">
        <v>11807.273102031697</v>
      </c>
      <c r="L13" s="308">
        <v>11894.142664233437</v>
      </c>
      <c r="M13" s="308">
        <v>11938.839906002348</v>
      </c>
      <c r="N13" s="308">
        <v>12556.066135752102</v>
      </c>
      <c r="O13" s="308">
        <v>11773.093146833369</v>
      </c>
    </row>
    <row r="14" spans="1:15" s="294" customFormat="1">
      <c r="A14" s="527"/>
      <c r="B14" s="309"/>
      <c r="C14" s="310" t="s">
        <v>86</v>
      </c>
      <c r="D14" s="311">
        <v>99.640005539231623</v>
      </c>
      <c r="E14" s="311">
        <v>102.04000053314451</v>
      </c>
      <c r="F14" s="311">
        <v>103.35196355526338</v>
      </c>
      <c r="G14" s="311">
        <v>102.63975220529022</v>
      </c>
      <c r="H14" s="311">
        <v>101.14001672767284</v>
      </c>
      <c r="I14" s="311">
        <v>102.04008217175824</v>
      </c>
      <c r="J14" s="311">
        <v>102.60937556451874</v>
      </c>
      <c r="K14" s="311">
        <v>102.8095659158661</v>
      </c>
      <c r="L14" s="311">
        <v>104.25997396605121</v>
      </c>
      <c r="M14" s="311">
        <v>103.48998463424876</v>
      </c>
      <c r="N14" s="311">
        <v>103.55000080272623</v>
      </c>
      <c r="O14" s="311">
        <v>103.95000523771883</v>
      </c>
    </row>
    <row r="16" spans="1:15">
      <c r="A16" s="528" t="s">
        <v>91</v>
      </c>
      <c r="B16" s="291" t="s">
        <v>87</v>
      </c>
      <c r="C16" s="292" t="s">
        <v>88</v>
      </c>
      <c r="D16" s="293">
        <v>265888.57099861687</v>
      </c>
      <c r="E16" s="293">
        <v>294823.64039275417</v>
      </c>
      <c r="F16" s="293">
        <v>300478.44358308305</v>
      </c>
      <c r="G16" s="293">
        <v>267700.02832947572</v>
      </c>
      <c r="H16" s="293">
        <v>246776.79096792915</v>
      </c>
      <c r="I16" s="293">
        <v>258654.53564859726</v>
      </c>
      <c r="J16" s="293">
        <v>282253.43947271968</v>
      </c>
      <c r="K16" s="293">
        <v>294560.56327698712</v>
      </c>
      <c r="L16" s="293">
        <v>268796.72349586134</v>
      </c>
      <c r="M16" s="293">
        <v>274173.92932985083</v>
      </c>
      <c r="N16" s="293">
        <v>244006.16609641886</v>
      </c>
      <c r="O16" s="293">
        <v>234518.42872252641</v>
      </c>
    </row>
    <row r="17" spans="1:15">
      <c r="A17" s="529"/>
      <c r="B17" s="295" t="s">
        <v>89</v>
      </c>
      <c r="C17" s="296" t="s">
        <v>51</v>
      </c>
      <c r="D17" s="297">
        <v>4168.8846311122843</v>
      </c>
      <c r="E17" s="297">
        <v>4243.6698982780963</v>
      </c>
      <c r="F17" s="297">
        <v>4368.4938216907549</v>
      </c>
      <c r="G17" s="297">
        <v>3928.4395265197772</v>
      </c>
      <c r="H17" s="297">
        <v>3979.7168340098215</v>
      </c>
      <c r="I17" s="297">
        <v>3999.0444330540122</v>
      </c>
      <c r="J17" s="297">
        <v>4145.4890950596709</v>
      </c>
      <c r="K17" s="297">
        <v>4205.9001158315532</v>
      </c>
      <c r="L17" s="297">
        <v>3737.3715398171125</v>
      </c>
      <c r="M17" s="297">
        <v>3962.0084897728511</v>
      </c>
      <c r="N17" s="297">
        <v>3593.6310810055461</v>
      </c>
      <c r="O17" s="297">
        <v>3497.1896912433713</v>
      </c>
    </row>
    <row r="18" spans="1:15">
      <c r="A18" s="529"/>
      <c r="B18" s="298"/>
      <c r="C18" s="299" t="s">
        <v>86</v>
      </c>
      <c r="D18" s="300">
        <v>63.77930658341969</v>
      </c>
      <c r="E18" s="300">
        <v>69.473745003677422</v>
      </c>
      <c r="F18" s="300">
        <v>68.783076238113509</v>
      </c>
      <c r="G18" s="300">
        <v>68.144113336175607</v>
      </c>
      <c r="H18" s="300">
        <v>62.008630578695119</v>
      </c>
      <c r="I18" s="300">
        <v>64.679085211130442</v>
      </c>
      <c r="J18" s="300">
        <v>68.086885045504346</v>
      </c>
      <c r="K18" s="300">
        <v>70.035082898954968</v>
      </c>
      <c r="L18" s="300">
        <v>71.92132776529219</v>
      </c>
      <c r="M18" s="300">
        <v>69.200742511677376</v>
      </c>
      <c r="N18" s="300">
        <v>67.899614789658003</v>
      </c>
      <c r="O18" s="300">
        <v>67.059110150569794</v>
      </c>
    </row>
    <row r="19" spans="1:15">
      <c r="A19" s="529"/>
      <c r="B19" s="301"/>
      <c r="C19" s="301"/>
      <c r="D19" s="302"/>
      <c r="E19" s="302"/>
      <c r="F19" s="302"/>
      <c r="G19" s="302"/>
      <c r="H19" s="302"/>
      <c r="I19" s="302"/>
      <c r="J19" s="302"/>
      <c r="K19" s="302"/>
      <c r="L19" s="302"/>
      <c r="M19" s="302"/>
      <c r="N19" s="302"/>
      <c r="O19" s="302"/>
    </row>
    <row r="20" spans="1:15">
      <c r="A20" s="529"/>
      <c r="B20" s="312" t="s">
        <v>92</v>
      </c>
      <c r="C20" s="304" t="s">
        <v>88</v>
      </c>
      <c r="D20" s="305">
        <v>1051609.6969696968</v>
      </c>
      <c r="E20" s="305">
        <v>1180440.8774436091</v>
      </c>
      <c r="F20" s="305">
        <v>1260785.8089887644</v>
      </c>
      <c r="G20" s="305">
        <v>1172078.492387672</v>
      </c>
      <c r="H20" s="305">
        <v>1153632.0767205716</v>
      </c>
      <c r="I20" s="305">
        <v>1226005.6585365855</v>
      </c>
      <c r="J20" s="305">
        <v>1221454.0667771639</v>
      </c>
      <c r="K20" s="305">
        <v>1213900.6222699606</v>
      </c>
      <c r="L20" s="305">
        <v>1240083.004521477</v>
      </c>
      <c r="M20" s="305">
        <v>1235550.3584229387</v>
      </c>
      <c r="N20" s="305">
        <v>1300180.6584362139</v>
      </c>
      <c r="O20" s="305">
        <v>1223813.0942774804</v>
      </c>
    </row>
    <row r="21" spans="1:15">
      <c r="A21" s="529"/>
      <c r="B21" s="313"/>
      <c r="C21" s="307" t="s">
        <v>51</v>
      </c>
      <c r="D21" s="308">
        <v>10554.091113088534</v>
      </c>
      <c r="E21" s="308">
        <v>11568.413085809223</v>
      </c>
      <c r="F21" s="308">
        <v>12198.953610732407</v>
      </c>
      <c r="G21" s="308">
        <v>11419.342576386902</v>
      </c>
      <c r="H21" s="308">
        <v>11406.287185287039</v>
      </c>
      <c r="I21" s="308">
        <v>12014.941897762492</v>
      </c>
      <c r="J21" s="308">
        <v>11903.922619713612</v>
      </c>
      <c r="K21" s="308">
        <v>11807.273102031697</v>
      </c>
      <c r="L21" s="308">
        <v>11894.142664233437</v>
      </c>
      <c r="M21" s="308">
        <v>11938.839906002348</v>
      </c>
      <c r="N21" s="308">
        <v>12556.066135752102</v>
      </c>
      <c r="O21" s="308">
        <v>11773.093146833369</v>
      </c>
    </row>
    <row r="22" spans="1:15">
      <c r="A22" s="530"/>
      <c r="B22" s="314"/>
      <c r="C22" s="310" t="s">
        <v>86</v>
      </c>
      <c r="D22" s="311">
        <v>99.640005539231623</v>
      </c>
      <c r="E22" s="311">
        <v>102.04000053314451</v>
      </c>
      <c r="F22" s="311">
        <v>103.35196355526338</v>
      </c>
      <c r="G22" s="311">
        <v>102.63975220529022</v>
      </c>
      <c r="H22" s="311">
        <v>101.14001672767284</v>
      </c>
      <c r="I22" s="311">
        <v>102.04008217175824</v>
      </c>
      <c r="J22" s="311">
        <v>102.60937556451874</v>
      </c>
      <c r="K22" s="311">
        <v>102.8095659158661</v>
      </c>
      <c r="L22" s="311">
        <v>104.25997396605121</v>
      </c>
      <c r="M22" s="311">
        <v>103.48998463424876</v>
      </c>
      <c r="N22" s="311">
        <v>103.55000080272623</v>
      </c>
      <c r="O22" s="311">
        <v>103.95000523771883</v>
      </c>
    </row>
    <row r="24" spans="1:15">
      <c r="A24" s="531" t="s">
        <v>93</v>
      </c>
      <c r="B24" s="291" t="s">
        <v>94</v>
      </c>
      <c r="C24" s="292" t="s">
        <v>88</v>
      </c>
      <c r="D24" s="293">
        <v>265888.57099861687</v>
      </c>
      <c r="E24" s="293">
        <v>294823.64039275417</v>
      </c>
      <c r="F24" s="293">
        <v>300478.44358308305</v>
      </c>
      <c r="G24" s="293">
        <v>267700.02832947572</v>
      </c>
      <c r="H24" s="293">
        <v>246776.79096792915</v>
      </c>
      <c r="I24" s="293">
        <v>258654.53564859726</v>
      </c>
      <c r="J24" s="293">
        <v>282253.43947271968</v>
      </c>
      <c r="K24" s="293">
        <v>294560.56327698712</v>
      </c>
      <c r="L24" s="293">
        <v>268796.72349586134</v>
      </c>
      <c r="M24" s="293">
        <v>274173.92932985083</v>
      </c>
      <c r="N24" s="293">
        <v>244006.16609641886</v>
      </c>
      <c r="O24" s="293">
        <v>234518.42872252641</v>
      </c>
    </row>
    <row r="25" spans="1:15">
      <c r="A25" s="532"/>
      <c r="B25" s="295" t="s">
        <v>95</v>
      </c>
      <c r="C25" s="296" t="s">
        <v>51</v>
      </c>
      <c r="D25" s="297">
        <v>4168.8846311122843</v>
      </c>
      <c r="E25" s="297">
        <v>4243.6698982780963</v>
      </c>
      <c r="F25" s="297">
        <v>4368.4938216907549</v>
      </c>
      <c r="G25" s="297">
        <v>3928.4395265197772</v>
      </c>
      <c r="H25" s="297">
        <v>3979.7168340098215</v>
      </c>
      <c r="I25" s="297">
        <v>3999.0444330540122</v>
      </c>
      <c r="J25" s="297">
        <v>4145.4890950596709</v>
      </c>
      <c r="K25" s="297">
        <v>4205.9001158315532</v>
      </c>
      <c r="L25" s="297">
        <v>3737.3715398171125</v>
      </c>
      <c r="M25" s="297">
        <v>3962.0084897728511</v>
      </c>
      <c r="N25" s="297">
        <v>3593.6310810055461</v>
      </c>
      <c r="O25" s="297">
        <v>3497.1896912433713</v>
      </c>
    </row>
    <row r="26" spans="1:15">
      <c r="A26" s="532"/>
      <c r="B26" s="298"/>
      <c r="C26" s="299" t="s">
        <v>86</v>
      </c>
      <c r="D26" s="300">
        <v>63.77930658341969</v>
      </c>
      <c r="E26" s="300">
        <v>69.473745003677422</v>
      </c>
      <c r="F26" s="300">
        <v>68.783076238113509</v>
      </c>
      <c r="G26" s="300">
        <v>68.144113336175607</v>
      </c>
      <c r="H26" s="300">
        <v>62.008630578695119</v>
      </c>
      <c r="I26" s="300">
        <v>64.679085211130442</v>
      </c>
      <c r="J26" s="300">
        <v>68.086885045504346</v>
      </c>
      <c r="K26" s="300">
        <v>70.035082898954968</v>
      </c>
      <c r="L26" s="300">
        <v>71.92132776529219</v>
      </c>
      <c r="M26" s="300">
        <v>69.200742511677376</v>
      </c>
      <c r="N26" s="300">
        <v>67.899614789658003</v>
      </c>
      <c r="O26" s="300">
        <v>67.059110150569794</v>
      </c>
    </row>
    <row r="27" spans="1:15">
      <c r="A27" s="532"/>
    </row>
    <row r="28" spans="1:15">
      <c r="A28" s="532"/>
      <c r="B28" s="315" t="s">
        <v>96</v>
      </c>
      <c r="C28" s="304" t="s">
        <v>88</v>
      </c>
      <c r="D28" s="305">
        <v>1051609.6969696968</v>
      </c>
      <c r="E28" s="305">
        <v>1180440.8774436091</v>
      </c>
      <c r="F28" s="305">
        <v>1260785.8089887644</v>
      </c>
      <c r="G28" s="305">
        <v>1172078.492387672</v>
      </c>
      <c r="H28" s="305">
        <v>1153632.0767205716</v>
      </c>
      <c r="I28" s="305">
        <v>1226005.6585365855</v>
      </c>
      <c r="J28" s="305">
        <v>1221454.0667771639</v>
      </c>
      <c r="K28" s="305">
        <v>1213900.6222699606</v>
      </c>
      <c r="L28" s="305">
        <v>1240083.004521477</v>
      </c>
      <c r="M28" s="305">
        <v>1235550.3584229387</v>
      </c>
      <c r="N28" s="305">
        <v>1300180.6584362139</v>
      </c>
      <c r="O28" s="305">
        <v>1223813.0942774804</v>
      </c>
    </row>
    <row r="29" spans="1:15">
      <c r="A29" s="532"/>
      <c r="B29" s="316"/>
      <c r="C29" s="307" t="s">
        <v>51</v>
      </c>
      <c r="D29" s="308">
        <v>10554.091113088534</v>
      </c>
      <c r="E29" s="308">
        <v>11568.413085809223</v>
      </c>
      <c r="F29" s="308">
        <v>12198.953610732407</v>
      </c>
      <c r="G29" s="308">
        <v>11419.342576386902</v>
      </c>
      <c r="H29" s="308">
        <v>11406.287185287039</v>
      </c>
      <c r="I29" s="308">
        <v>12014.941897762492</v>
      </c>
      <c r="J29" s="308">
        <v>11903.922619713612</v>
      </c>
      <c r="K29" s="308">
        <v>11807.273102031697</v>
      </c>
      <c r="L29" s="308">
        <v>11894.142664233437</v>
      </c>
      <c r="M29" s="308">
        <v>11938.839906002348</v>
      </c>
      <c r="N29" s="308">
        <v>12556.066135752102</v>
      </c>
      <c r="O29" s="308">
        <v>11773.093146833369</v>
      </c>
    </row>
    <row r="30" spans="1:15">
      <c r="A30" s="533"/>
      <c r="B30" s="317"/>
      <c r="C30" s="310" t="s">
        <v>86</v>
      </c>
      <c r="D30" s="311">
        <v>99.640005539231623</v>
      </c>
      <c r="E30" s="311">
        <v>102.04000053314451</v>
      </c>
      <c r="F30" s="311">
        <v>103.35196355526338</v>
      </c>
      <c r="G30" s="311">
        <v>102.63975220529022</v>
      </c>
      <c r="H30" s="311">
        <v>101.14001672767284</v>
      </c>
      <c r="I30" s="311">
        <v>102.04008217175824</v>
      </c>
      <c r="J30" s="311">
        <v>102.60937556451874</v>
      </c>
      <c r="K30" s="311">
        <v>102.8095659158661</v>
      </c>
      <c r="L30" s="311">
        <v>104.25997396605121</v>
      </c>
      <c r="M30" s="311">
        <v>103.48998463424876</v>
      </c>
      <c r="N30" s="311">
        <v>103.55000080272623</v>
      </c>
      <c r="O30" s="311">
        <v>103.95000523771883</v>
      </c>
    </row>
  </sheetData>
  <mergeCells count="5">
    <mergeCell ref="B1:C1"/>
    <mergeCell ref="D3:O4"/>
    <mergeCell ref="A6:A14"/>
    <mergeCell ref="A16:A22"/>
    <mergeCell ref="A24:A30"/>
  </mergeCell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5"/>
  <sheetViews>
    <sheetView workbookViewId="0">
      <selection activeCell="P11" sqref="P11"/>
    </sheetView>
  </sheetViews>
  <sheetFormatPr defaultColWidth="9.375" defaultRowHeight="15.75"/>
  <cols>
    <col min="1" max="1" width="5.125" style="178" bestFit="1" customWidth="1"/>
    <col min="2" max="2" width="4.75" bestFit="1" customWidth="1"/>
    <col min="3" max="3" width="7.375" bestFit="1" customWidth="1"/>
    <col min="4" max="4" width="4.625" bestFit="1" customWidth="1"/>
    <col min="5" max="5" width="7.25" bestFit="1" customWidth="1"/>
    <col min="6" max="6" width="8.25" bestFit="1" customWidth="1"/>
    <col min="7" max="7" width="4.5" bestFit="1" customWidth="1"/>
    <col min="8" max="8" width="10.25" bestFit="1" customWidth="1"/>
    <col min="9" max="9" width="6.125" bestFit="1" customWidth="1"/>
    <col min="10" max="10" width="20" customWidth="1"/>
    <col min="11" max="11" width="6.5" bestFit="1" customWidth="1"/>
    <col min="12" max="12" width="10" bestFit="1" customWidth="1"/>
    <col min="13" max="13" width="6.375" bestFit="1" customWidth="1"/>
    <col min="14" max="14" width="9.375" bestFit="1" customWidth="1"/>
    <col min="15" max="15" width="8.375" bestFit="1" customWidth="1"/>
    <col min="16" max="16" width="11.875" bestFit="1" customWidth="1"/>
    <col min="17" max="17" width="11.25" customWidth="1"/>
    <col min="18" max="18" width="9.25" bestFit="1" customWidth="1"/>
    <col min="19" max="19" width="8" bestFit="1" customWidth="1"/>
    <col min="20" max="20" width="9.75" bestFit="1" customWidth="1"/>
    <col min="21" max="21" width="12.125" bestFit="1" customWidth="1"/>
    <col min="22" max="22" width="11.625" bestFit="1" customWidth="1"/>
    <col min="23" max="23" width="10.375" bestFit="1" customWidth="1"/>
    <col min="24" max="24" width="10.25" bestFit="1" customWidth="1"/>
    <col min="25" max="25" width="14.625" customWidth="1"/>
    <col min="26" max="26" width="8.125" bestFit="1" customWidth="1"/>
    <col min="27" max="27" width="7" bestFit="1" customWidth="1"/>
    <col min="28" max="28" width="13.75" customWidth="1"/>
    <col min="29" max="30" width="9.5" bestFit="1" customWidth="1"/>
    <col min="31" max="31" width="11" bestFit="1" customWidth="1"/>
    <col min="32" max="32" width="7.25" bestFit="1" customWidth="1"/>
    <col min="33" max="33" width="9.875" bestFit="1" customWidth="1"/>
    <col min="34" max="34" width="7.25" bestFit="1" customWidth="1"/>
    <col min="35" max="35" width="9.875" bestFit="1" customWidth="1"/>
  </cols>
  <sheetData>
    <row r="1" spans="1:35" s="340" customFormat="1" ht="27" thickBot="1">
      <c r="A1" s="339"/>
      <c r="C1" s="341"/>
      <c r="D1" s="342"/>
      <c r="E1" s="342"/>
      <c r="F1" s="342"/>
      <c r="G1" s="342"/>
      <c r="H1" s="343"/>
      <c r="I1" s="343"/>
      <c r="J1" s="344" t="s">
        <v>110</v>
      </c>
      <c r="K1" s="343"/>
      <c r="L1" s="343"/>
      <c r="M1" s="343"/>
      <c r="N1" s="343"/>
      <c r="O1" s="342"/>
      <c r="P1" s="345" t="s">
        <v>21</v>
      </c>
      <c r="Q1" s="346" t="s">
        <v>111</v>
      </c>
      <c r="R1" s="343"/>
      <c r="S1" s="342"/>
      <c r="T1" s="342"/>
      <c r="U1" s="342"/>
      <c r="V1" s="342"/>
      <c r="W1" s="342"/>
      <c r="X1" s="342"/>
      <c r="Y1" s="342"/>
      <c r="Z1" s="342"/>
      <c r="AA1" s="347"/>
      <c r="AB1" s="511"/>
      <c r="AC1" s="348"/>
      <c r="AD1" s="348"/>
      <c r="AE1" s="348"/>
      <c r="AF1" s="348"/>
      <c r="AG1" s="348"/>
      <c r="AH1" s="348"/>
      <c r="AI1" s="348"/>
    </row>
    <row r="2" spans="1:35" s="340" customFormat="1" ht="27" thickBot="1">
      <c r="A2" s="339"/>
      <c r="B2" s="349"/>
      <c r="C2" s="534" t="s">
        <v>112</v>
      </c>
      <c r="D2" s="535"/>
      <c r="E2" s="535"/>
      <c r="F2" s="535"/>
      <c r="G2" s="535"/>
      <c r="H2" s="535"/>
      <c r="I2" s="535"/>
      <c r="J2" s="535"/>
      <c r="K2" s="535"/>
      <c r="L2" s="535"/>
      <c r="M2" s="535"/>
      <c r="N2" s="535"/>
      <c r="O2" s="535"/>
      <c r="P2" s="535"/>
      <c r="Q2" s="535"/>
      <c r="R2" s="536"/>
      <c r="S2" s="537" t="s">
        <v>113</v>
      </c>
      <c r="T2" s="537"/>
      <c r="U2" s="537"/>
      <c r="V2" s="537"/>
      <c r="W2" s="537"/>
      <c r="X2" s="537"/>
      <c r="Y2" s="537"/>
      <c r="Z2" s="537"/>
      <c r="AA2" s="538"/>
      <c r="AB2" s="512"/>
      <c r="AC2" s="349"/>
      <c r="AD2" s="349"/>
      <c r="AE2" s="349"/>
      <c r="AF2" s="349"/>
      <c r="AG2" s="349"/>
      <c r="AH2" s="349"/>
      <c r="AI2" s="349"/>
    </row>
    <row r="3" spans="1:35" s="358" customFormat="1" ht="13.5" thickBot="1">
      <c r="A3" s="350"/>
      <c r="B3" s="351"/>
      <c r="C3" s="352" t="s">
        <v>114</v>
      </c>
      <c r="D3" s="353" t="s">
        <v>115</v>
      </c>
      <c r="E3" s="353" t="s">
        <v>116</v>
      </c>
      <c r="F3" s="353" t="s">
        <v>117</v>
      </c>
      <c r="G3" s="353" t="s">
        <v>118</v>
      </c>
      <c r="H3" s="353" t="s">
        <v>119</v>
      </c>
      <c r="I3" s="353" t="s">
        <v>120</v>
      </c>
      <c r="J3" s="353" t="s">
        <v>121</v>
      </c>
      <c r="K3" s="353" t="s">
        <v>122</v>
      </c>
      <c r="L3" s="353" t="s">
        <v>123</v>
      </c>
      <c r="M3" s="353" t="s">
        <v>124</v>
      </c>
      <c r="N3" s="353" t="s">
        <v>125</v>
      </c>
      <c r="O3" s="353" t="s">
        <v>126</v>
      </c>
      <c r="P3" s="353" t="s">
        <v>127</v>
      </c>
      <c r="Q3" s="353" t="s">
        <v>128</v>
      </c>
      <c r="R3" s="354" t="s">
        <v>129</v>
      </c>
      <c r="S3" s="355" t="s">
        <v>130</v>
      </c>
      <c r="T3" s="356" t="s">
        <v>131</v>
      </c>
      <c r="U3" s="356" t="s">
        <v>132</v>
      </c>
      <c r="V3" s="357" t="s">
        <v>133</v>
      </c>
      <c r="W3" s="355" t="s">
        <v>134</v>
      </c>
      <c r="X3" s="356" t="s">
        <v>135</v>
      </c>
      <c r="Y3" s="356" t="s">
        <v>136</v>
      </c>
      <c r="Z3" s="356" t="s">
        <v>137</v>
      </c>
      <c r="AA3" s="357" t="s">
        <v>113</v>
      </c>
      <c r="AB3" s="513"/>
      <c r="AC3" s="351"/>
      <c r="AD3" s="351"/>
      <c r="AE3" s="351"/>
      <c r="AF3" s="351"/>
      <c r="AG3" s="351"/>
      <c r="AH3" s="351"/>
      <c r="AI3" s="351"/>
    </row>
    <row r="4" spans="1:35" ht="26.25" thickBot="1">
      <c r="B4" s="359" t="s">
        <v>138</v>
      </c>
      <c r="C4" s="360">
        <v>1112</v>
      </c>
      <c r="D4" s="361">
        <v>1121</v>
      </c>
      <c r="E4" s="361">
        <v>1122</v>
      </c>
      <c r="F4" s="361">
        <v>1123</v>
      </c>
      <c r="G4" s="361">
        <v>1124</v>
      </c>
      <c r="H4" s="361">
        <v>1125</v>
      </c>
      <c r="I4" s="361">
        <v>1126</v>
      </c>
      <c r="J4" s="361">
        <v>1130</v>
      </c>
      <c r="K4" s="361">
        <v>1132</v>
      </c>
      <c r="L4" s="361">
        <v>1133</v>
      </c>
      <c r="M4" s="361">
        <v>1134</v>
      </c>
      <c r="N4" s="361">
        <v>1135</v>
      </c>
      <c r="O4" s="361">
        <v>1163</v>
      </c>
      <c r="P4" s="361">
        <v>1166</v>
      </c>
      <c r="Q4" s="361">
        <v>1169</v>
      </c>
      <c r="R4" s="362">
        <v>1175</v>
      </c>
      <c r="S4" s="363">
        <v>1651</v>
      </c>
      <c r="T4" s="364">
        <v>1831</v>
      </c>
      <c r="U4" s="364">
        <v>1843</v>
      </c>
      <c r="V4" s="365">
        <v>1846</v>
      </c>
      <c r="W4" s="363">
        <v>1701</v>
      </c>
      <c r="X4" s="364">
        <v>1715</v>
      </c>
      <c r="Y4" s="366">
        <v>1749</v>
      </c>
      <c r="Z4" s="364">
        <v>1909</v>
      </c>
      <c r="AA4" s="365" t="s">
        <v>139</v>
      </c>
      <c r="AB4" s="514"/>
      <c r="AC4" s="367" t="s">
        <v>140</v>
      </c>
      <c r="AD4" s="368" t="s">
        <v>141</v>
      </c>
      <c r="AE4" s="369" t="s">
        <v>142</v>
      </c>
      <c r="AF4" s="370" t="s">
        <v>143</v>
      </c>
      <c r="AG4" s="370" t="s">
        <v>144</v>
      </c>
      <c r="AH4" s="370" t="s">
        <v>145</v>
      </c>
      <c r="AI4" s="370" t="s">
        <v>146</v>
      </c>
    </row>
    <row r="5" spans="1:35">
      <c r="A5" s="371" t="s">
        <v>147</v>
      </c>
      <c r="B5" s="372">
        <v>1</v>
      </c>
      <c r="C5" s="373">
        <v>1028.1440959999998</v>
      </c>
      <c r="D5" s="374">
        <v>493.912128</v>
      </c>
      <c r="E5" s="374">
        <v>508.24281599999995</v>
      </c>
      <c r="F5" s="374">
        <v>318.95239999999995</v>
      </c>
      <c r="G5" s="374">
        <v>231.466624</v>
      </c>
      <c r="H5" s="374">
        <v>479.87703999999991</v>
      </c>
      <c r="I5" s="374">
        <v>1789.0303200000001</v>
      </c>
      <c r="J5" s="374">
        <v>1585.8939999999998</v>
      </c>
      <c r="K5" s="375">
        <v>108.56796799999998</v>
      </c>
      <c r="L5" s="374">
        <v>996.17199999999991</v>
      </c>
      <c r="M5" s="374">
        <v>406.04798399999993</v>
      </c>
      <c r="N5" s="374">
        <v>768.82012799999995</v>
      </c>
      <c r="O5" s="374">
        <v>327.97411199999999</v>
      </c>
      <c r="P5" s="374">
        <v>482.44284799999991</v>
      </c>
      <c r="Q5" s="374">
        <v>652.82668799999999</v>
      </c>
      <c r="R5" s="376">
        <v>1986.1245759999999</v>
      </c>
      <c r="S5" s="373">
        <v>189.40865599999998</v>
      </c>
      <c r="T5" s="374">
        <v>1233.9289919999999</v>
      </c>
      <c r="U5" s="374">
        <v>45.640639999999998</v>
      </c>
      <c r="V5" s="376">
        <v>545.92590399999995</v>
      </c>
      <c r="W5" s="373">
        <v>127.47454399999999</v>
      </c>
      <c r="X5" s="374">
        <v>58.280495999999985</v>
      </c>
      <c r="Y5" s="374">
        <v>21.886223999999999</v>
      </c>
      <c r="Z5" s="374">
        <v>130.80891199999999</v>
      </c>
      <c r="AA5" s="376">
        <v>1191.0709333333332</v>
      </c>
      <c r="AB5" s="515">
        <f>SUM(C5:AA5)</f>
        <v>15708.921029333331</v>
      </c>
      <c r="AC5" s="377">
        <v>12295.30464</v>
      </c>
      <c r="AD5" s="378">
        <v>15708.921029333331</v>
      </c>
      <c r="AE5" s="375">
        <v>1126637.9020036212</v>
      </c>
      <c r="AF5" s="379">
        <v>91.631556516164622</v>
      </c>
      <c r="AG5" s="379">
        <v>91.631556516164622</v>
      </c>
      <c r="AH5" s="379">
        <v>71.719623512006066</v>
      </c>
      <c r="AI5" s="379">
        <v>71.719623512006066</v>
      </c>
    </row>
    <row r="6" spans="1:35">
      <c r="A6" s="371" t="s">
        <v>148</v>
      </c>
      <c r="B6" s="380">
        <v>2</v>
      </c>
      <c r="C6" s="373">
        <v>866.73467199999993</v>
      </c>
      <c r="D6" s="374">
        <v>316.07916799999998</v>
      </c>
      <c r="E6" s="374">
        <v>366.82777599999997</v>
      </c>
      <c r="F6" s="374">
        <v>58.386911999999988</v>
      </c>
      <c r="G6" s="374">
        <v>10.369647999999998</v>
      </c>
      <c r="H6" s="374">
        <v>451.14471999999989</v>
      </c>
      <c r="I6" s="374">
        <v>1245.3982720000001</v>
      </c>
      <c r="J6" s="374">
        <v>168.84672</v>
      </c>
      <c r="K6" s="375">
        <v>29.039743999999995</v>
      </c>
      <c r="L6" s="374">
        <v>214.53465599999998</v>
      </c>
      <c r="M6" s="374">
        <v>299.88028800000001</v>
      </c>
      <c r="N6" s="374">
        <v>125.51175999999998</v>
      </c>
      <c r="O6" s="374">
        <v>126.58774399999999</v>
      </c>
      <c r="P6" s="374">
        <v>60.065919999999998</v>
      </c>
      <c r="Q6" s="374">
        <v>625.95073599999989</v>
      </c>
      <c r="R6" s="376">
        <v>1818.7440319999998</v>
      </c>
      <c r="S6" s="373">
        <v>186.79555199999996</v>
      </c>
      <c r="T6" s="374">
        <v>992.79033599999991</v>
      </c>
      <c r="U6" s="374">
        <v>19.474127999999997</v>
      </c>
      <c r="V6" s="376">
        <v>306.01694399999997</v>
      </c>
      <c r="W6" s="373">
        <v>60.373343999999996</v>
      </c>
      <c r="X6" s="374">
        <v>29.477231999999997</v>
      </c>
      <c r="Y6" s="374"/>
      <c r="Z6" s="374">
        <v>0.22465599999999999</v>
      </c>
      <c r="AA6" s="376">
        <v>1191.0709333333332</v>
      </c>
      <c r="AB6" s="515"/>
      <c r="AC6" s="377">
        <v>9443.378804343889</v>
      </c>
      <c r="AD6" s="378">
        <v>9570.3258933333309</v>
      </c>
      <c r="AE6" s="375">
        <v>762184.02722525143</v>
      </c>
      <c r="AF6" s="379">
        <v>80.71094499297773</v>
      </c>
      <c r="AG6" s="379">
        <v>86.887595289047667</v>
      </c>
      <c r="AH6" s="379">
        <v>79.640342003001933</v>
      </c>
      <c r="AI6" s="379">
        <v>74.718283143761639</v>
      </c>
    </row>
    <row r="7" spans="1:35">
      <c r="A7" s="371" t="s">
        <v>149</v>
      </c>
      <c r="B7" s="380">
        <v>3</v>
      </c>
      <c r="C7" s="373">
        <v>887.76956799999982</v>
      </c>
      <c r="D7" s="374">
        <v>405.87062399999996</v>
      </c>
      <c r="E7" s="374">
        <v>440.89331199999998</v>
      </c>
      <c r="F7" s="374">
        <v>227.19815999999997</v>
      </c>
      <c r="G7" s="374">
        <v>159.588528</v>
      </c>
      <c r="H7" s="374">
        <v>466.62233599999996</v>
      </c>
      <c r="I7" s="374">
        <v>1679.9893919999997</v>
      </c>
      <c r="J7" s="374">
        <v>1153.466672</v>
      </c>
      <c r="K7" s="375">
        <v>119.09132799999999</v>
      </c>
      <c r="L7" s="374">
        <v>784.27409599999987</v>
      </c>
      <c r="M7" s="374">
        <v>365.21971199999996</v>
      </c>
      <c r="N7" s="374">
        <v>649.95345599999985</v>
      </c>
      <c r="O7" s="374">
        <v>273.78471999999994</v>
      </c>
      <c r="P7" s="374">
        <v>449.89137599999998</v>
      </c>
      <c r="Q7" s="374">
        <v>626.70747200000005</v>
      </c>
      <c r="R7" s="376">
        <v>1714.0661599999996</v>
      </c>
      <c r="S7" s="373">
        <v>74.124655999999987</v>
      </c>
      <c r="T7" s="374">
        <v>813.00641599999994</v>
      </c>
      <c r="U7" s="374">
        <v>19.533247999999997</v>
      </c>
      <c r="V7" s="376">
        <v>463.74910399999993</v>
      </c>
      <c r="W7" s="373">
        <v>64.440799999999996</v>
      </c>
      <c r="X7" s="374">
        <v>25.587135999999997</v>
      </c>
      <c r="Y7" s="374">
        <v>18.457263999999999</v>
      </c>
      <c r="Z7" s="374">
        <v>1.3597599999999999</v>
      </c>
      <c r="AA7" s="376">
        <v>1191.0709333333332</v>
      </c>
      <c r="AB7" s="515"/>
      <c r="AC7" s="377">
        <v>12948.769140343891</v>
      </c>
      <c r="AD7" s="378">
        <v>13075.716229333333</v>
      </c>
      <c r="AE7" s="375">
        <v>174909.46997724997</v>
      </c>
      <c r="AF7" s="379">
        <v>13.507806655714672</v>
      </c>
      <c r="AG7" s="379">
        <v>59.495040581824782</v>
      </c>
      <c r="AH7" s="379">
        <v>13.376664567319672</v>
      </c>
      <c r="AI7" s="379">
        <v>53.80611085526516</v>
      </c>
    </row>
    <row r="8" spans="1:35">
      <c r="A8" s="371" t="s">
        <v>150</v>
      </c>
      <c r="B8" s="380">
        <v>4</v>
      </c>
      <c r="C8" s="373">
        <v>849.90911999999992</v>
      </c>
      <c r="D8" s="374">
        <v>318.06559999999996</v>
      </c>
      <c r="E8" s="374">
        <v>347.05804799999993</v>
      </c>
      <c r="F8" s="374">
        <v>168.7876</v>
      </c>
      <c r="G8" s="374">
        <v>89.164783999999983</v>
      </c>
      <c r="H8" s="374">
        <v>377.42207999999999</v>
      </c>
      <c r="I8" s="374">
        <v>1297.0691519999998</v>
      </c>
      <c r="J8" s="374">
        <v>482.07630399999999</v>
      </c>
      <c r="K8" s="375">
        <v>88.526287999999994</v>
      </c>
      <c r="L8" s="374">
        <v>390.15652799999992</v>
      </c>
      <c r="M8" s="374">
        <v>296.34491200000002</v>
      </c>
      <c r="N8" s="374">
        <v>222.65774399999998</v>
      </c>
      <c r="O8" s="374">
        <v>137.08745599999997</v>
      </c>
      <c r="P8" s="374">
        <v>275.48737599999993</v>
      </c>
      <c r="Q8" s="374">
        <v>593.15095999999994</v>
      </c>
      <c r="R8" s="376">
        <v>1674.9287199999999</v>
      </c>
      <c r="S8" s="373">
        <v>70.849407999999997</v>
      </c>
      <c r="T8" s="374">
        <v>819.94710399999997</v>
      </c>
      <c r="U8" s="374">
        <v>26.603999999999999</v>
      </c>
      <c r="V8" s="376">
        <v>351.00726399999996</v>
      </c>
      <c r="W8" s="373">
        <v>53.503599999999999</v>
      </c>
      <c r="X8" s="374">
        <v>26.603999999999999</v>
      </c>
      <c r="Y8" s="374"/>
      <c r="Z8" s="374">
        <v>11.622991999999998</v>
      </c>
      <c r="AA8" s="376">
        <v>1191.0709333333332</v>
      </c>
      <c r="AB8" s="515"/>
      <c r="AC8" s="377">
        <v>10032.154884343889</v>
      </c>
      <c r="AD8" s="378">
        <v>10159.101973333331</v>
      </c>
      <c r="AE8" s="375">
        <v>1303820.4409554508</v>
      </c>
      <c r="AF8" s="379">
        <v>129.9641458875584</v>
      </c>
      <c r="AG8" s="379">
        <v>75.303698550878451</v>
      </c>
      <c r="AH8" s="379">
        <v>128.34012734372138</v>
      </c>
      <c r="AI8" s="379">
        <v>69.413928341434485</v>
      </c>
    </row>
    <row r="9" spans="1:35">
      <c r="A9" s="371" t="s">
        <v>151</v>
      </c>
      <c r="B9" s="380">
        <v>5</v>
      </c>
      <c r="C9" s="373">
        <v>971.08147199999985</v>
      </c>
      <c r="D9" s="374">
        <v>500.474448</v>
      </c>
      <c r="E9" s="374">
        <v>521.24921599999993</v>
      </c>
      <c r="F9" s="374">
        <v>291.37883199999999</v>
      </c>
      <c r="G9" s="374">
        <v>227.24545599999999</v>
      </c>
      <c r="H9" s="374">
        <v>479.04935999999992</v>
      </c>
      <c r="I9" s="374">
        <v>1834.4226559999997</v>
      </c>
      <c r="J9" s="374">
        <v>1605.261712</v>
      </c>
      <c r="K9" s="375">
        <v>115.15393599999999</v>
      </c>
      <c r="L9" s="374">
        <v>965.39412799999991</v>
      </c>
      <c r="M9" s="374">
        <v>393.40812799999998</v>
      </c>
      <c r="N9" s="374">
        <v>788.36519999999996</v>
      </c>
      <c r="O9" s="374">
        <v>328.86091199999998</v>
      </c>
      <c r="P9" s="374">
        <v>542.93443200000002</v>
      </c>
      <c r="Q9" s="374">
        <v>676.25003200000003</v>
      </c>
      <c r="R9" s="376">
        <v>1855.9896320000003</v>
      </c>
      <c r="S9" s="373">
        <v>180.94267199999999</v>
      </c>
      <c r="T9" s="374">
        <v>1342.4378399999998</v>
      </c>
      <c r="U9" s="374">
        <v>64.287087999999997</v>
      </c>
      <c r="V9" s="376">
        <v>549.46127999999999</v>
      </c>
      <c r="W9" s="373">
        <v>124.30571199999999</v>
      </c>
      <c r="X9" s="374">
        <v>75.673599999999993</v>
      </c>
      <c r="Y9" s="374">
        <v>29.181631999999997</v>
      </c>
      <c r="Z9" s="374">
        <v>130.3596</v>
      </c>
      <c r="AA9" s="376">
        <v>1191.0709333333332</v>
      </c>
      <c r="AB9" s="515"/>
      <c r="AC9" s="377">
        <v>15657.292820343888</v>
      </c>
      <c r="AD9" s="378">
        <v>15784.23990933333</v>
      </c>
      <c r="AE9" s="375">
        <v>1424587.8921784018</v>
      </c>
      <c r="AF9" s="379">
        <v>90.985581513005968</v>
      </c>
      <c r="AG9" s="379">
        <v>79.370416655577159</v>
      </c>
      <c r="AH9" s="379">
        <v>90.253816487928134</v>
      </c>
      <c r="AI9" s="379">
        <v>74.529798721074769</v>
      </c>
    </row>
    <row r="10" spans="1:35">
      <c r="A10" s="371" t="s">
        <v>152</v>
      </c>
      <c r="B10" s="380">
        <v>6</v>
      </c>
      <c r="C10" s="373">
        <v>999.41177599999992</v>
      </c>
      <c r="D10" s="374">
        <v>526.451776</v>
      </c>
      <c r="E10" s="374">
        <v>521.62758399999996</v>
      </c>
      <c r="F10" s="374">
        <v>293.90916799999991</v>
      </c>
      <c r="G10" s="374">
        <v>229.39742399999997</v>
      </c>
      <c r="H10" s="374">
        <v>514.62777599999993</v>
      </c>
      <c r="I10" s="374">
        <v>1863.3559839999996</v>
      </c>
      <c r="J10" s="374">
        <v>1628.0702079999999</v>
      </c>
      <c r="K10" s="375">
        <v>106.34505599999999</v>
      </c>
      <c r="L10" s="374">
        <v>940.97756800000002</v>
      </c>
      <c r="M10" s="374">
        <v>411.84174399999995</v>
      </c>
      <c r="N10" s="374">
        <v>781.3890399999998</v>
      </c>
      <c r="O10" s="374">
        <v>322.09758399999993</v>
      </c>
      <c r="P10" s="374">
        <v>521.06003199999986</v>
      </c>
      <c r="Q10" s="374">
        <v>616.98814399999992</v>
      </c>
      <c r="R10" s="376">
        <v>1993.3963359999996</v>
      </c>
      <c r="S10" s="373">
        <v>172.34662399999996</v>
      </c>
      <c r="T10" s="374">
        <v>1300.4508159999998</v>
      </c>
      <c r="U10" s="374">
        <v>64.322559999999996</v>
      </c>
      <c r="V10" s="376">
        <v>552.91388800000004</v>
      </c>
      <c r="W10" s="373">
        <v>106.65248</v>
      </c>
      <c r="X10" s="374">
        <v>66.249871999999982</v>
      </c>
      <c r="Y10" s="374">
        <v>29.583647999999997</v>
      </c>
      <c r="Z10" s="374">
        <v>126.22119999999998</v>
      </c>
      <c r="AA10" s="376">
        <v>1191.0709333333332</v>
      </c>
      <c r="AB10" s="515"/>
      <c r="AC10" s="377">
        <v>15753.812132343888</v>
      </c>
      <c r="AD10" s="378">
        <v>15880.75922133333</v>
      </c>
      <c r="AE10" s="375">
        <v>1284519.6920142695</v>
      </c>
      <c r="AF10" s="379">
        <v>81.537070597474226</v>
      </c>
      <c r="AG10" s="379">
        <v>79.818764741003861</v>
      </c>
      <c r="AH10" s="379">
        <v>80.885282253301668</v>
      </c>
      <c r="AI10" s="379">
        <v>75.788604927495314</v>
      </c>
    </row>
    <row r="11" spans="1:35">
      <c r="A11" s="371" t="s">
        <v>153</v>
      </c>
      <c r="B11" s="380">
        <v>7</v>
      </c>
      <c r="C11" s="373">
        <v>963.6441759999999</v>
      </c>
      <c r="D11" s="374">
        <v>513.31531199999995</v>
      </c>
      <c r="E11" s="374">
        <v>490.68417599999998</v>
      </c>
      <c r="F11" s="374">
        <v>298.54417599999999</v>
      </c>
      <c r="G11" s="374">
        <v>225.80292799999998</v>
      </c>
      <c r="H11" s="374">
        <v>515.34903999999995</v>
      </c>
      <c r="I11" s="374">
        <v>1881.2575200000001</v>
      </c>
      <c r="J11" s="374">
        <v>1604.7769279999995</v>
      </c>
      <c r="K11" s="375">
        <v>104.47686399999999</v>
      </c>
      <c r="L11" s="374">
        <v>918.0508319999999</v>
      </c>
      <c r="M11" s="374">
        <v>420.27225599999997</v>
      </c>
      <c r="N11" s="374">
        <v>769.82516799999985</v>
      </c>
      <c r="O11" s="374">
        <v>324.81710399999997</v>
      </c>
      <c r="P11" s="374">
        <v>500.80551999999989</v>
      </c>
      <c r="Q11" s="374">
        <v>615.46284800000001</v>
      </c>
      <c r="R11" s="376">
        <v>1980.4017599999997</v>
      </c>
      <c r="S11" s="373">
        <v>172.09832</v>
      </c>
      <c r="T11" s="374">
        <v>1310.4775679999998</v>
      </c>
      <c r="U11" s="374">
        <v>64.263440000000003</v>
      </c>
      <c r="V11" s="376">
        <v>562.59774399999992</v>
      </c>
      <c r="W11" s="373">
        <v>120.285552</v>
      </c>
      <c r="X11" s="374">
        <v>67.928879999999992</v>
      </c>
      <c r="Y11" s="374">
        <v>28.365775999999997</v>
      </c>
      <c r="Z11" s="374">
        <v>123.40708799999999</v>
      </c>
      <c r="AA11" s="376">
        <v>1191.0709333333332</v>
      </c>
      <c r="AB11" s="515"/>
      <c r="AC11" s="377">
        <v>15641.03482034389</v>
      </c>
      <c r="AD11" s="378">
        <v>15767.981909333332</v>
      </c>
      <c r="AE11" s="375">
        <v>1328100.9729033809</v>
      </c>
      <c r="AF11" s="379">
        <v>84.911323845143173</v>
      </c>
      <c r="AG11" s="379">
        <v>80.686710450508599</v>
      </c>
      <c r="AH11" s="379">
        <v>84.227707803067418</v>
      </c>
      <c r="AI11" s="379">
        <v>77.175490994250566</v>
      </c>
    </row>
    <row r="12" spans="1:35">
      <c r="A12" s="371" t="s">
        <v>147</v>
      </c>
      <c r="B12" s="380">
        <v>8</v>
      </c>
      <c r="C12" s="373">
        <v>1039.1877120000001</v>
      </c>
      <c r="D12" s="374">
        <v>502.68553599999996</v>
      </c>
      <c r="E12" s="374">
        <v>515.79835200000002</v>
      </c>
      <c r="F12" s="374">
        <v>306.84462399999995</v>
      </c>
      <c r="G12" s="374">
        <v>216.61568</v>
      </c>
      <c r="H12" s="374">
        <v>477.59500799999989</v>
      </c>
      <c r="I12" s="374">
        <v>1797.01152</v>
      </c>
      <c r="J12" s="374">
        <v>1551.7344639999997</v>
      </c>
      <c r="K12" s="375">
        <v>106.19134399999999</v>
      </c>
      <c r="L12" s="374">
        <v>962.59183999999993</v>
      </c>
      <c r="M12" s="374">
        <v>377.89503999999999</v>
      </c>
      <c r="N12" s="374">
        <v>779.55631999999991</v>
      </c>
      <c r="O12" s="374">
        <v>312.80392000000001</v>
      </c>
      <c r="P12" s="374">
        <v>469.69657599999999</v>
      </c>
      <c r="Q12" s="374">
        <v>651.06491199999994</v>
      </c>
      <c r="R12" s="376">
        <v>1912.5792960000001</v>
      </c>
      <c r="S12" s="373">
        <v>185.74321599999999</v>
      </c>
      <c r="T12" s="374">
        <v>1358.8022559999997</v>
      </c>
      <c r="U12" s="374">
        <v>55.490031999999985</v>
      </c>
      <c r="V12" s="376">
        <v>555.55063999999993</v>
      </c>
      <c r="W12" s="373">
        <v>130.466016</v>
      </c>
      <c r="X12" s="374">
        <v>59.321007999999985</v>
      </c>
      <c r="Y12" s="374">
        <v>29.678239999999999</v>
      </c>
      <c r="Z12" s="374">
        <v>123.14695999999999</v>
      </c>
      <c r="AA12" s="376">
        <v>1191.0709333333332</v>
      </c>
      <c r="AB12" s="515"/>
      <c r="AC12" s="377">
        <v>15542.17435634389</v>
      </c>
      <c r="AD12" s="378">
        <v>15669.121445333332</v>
      </c>
      <c r="AE12" s="375">
        <v>1230787.1582157491</v>
      </c>
      <c r="AF12" s="379">
        <v>79.190152548595975</v>
      </c>
      <c r="AG12" s="379">
        <v>80.469965376808531</v>
      </c>
      <c r="AH12" s="379">
        <v>78.548574820211712</v>
      </c>
      <c r="AI12" s="379">
        <v>77.368249961738641</v>
      </c>
    </row>
    <row r="13" spans="1:35">
      <c r="A13" s="371" t="s">
        <v>148</v>
      </c>
      <c r="B13" s="380">
        <v>9</v>
      </c>
      <c r="C13" s="373">
        <v>969.29604799999993</v>
      </c>
      <c r="D13" s="374">
        <v>455.92161599999991</v>
      </c>
      <c r="E13" s="374">
        <v>513.88286399999993</v>
      </c>
      <c r="F13" s="374">
        <v>296.87699199999997</v>
      </c>
      <c r="G13" s="374">
        <v>227.470112</v>
      </c>
      <c r="H13" s="374">
        <v>471.316464</v>
      </c>
      <c r="I13" s="374">
        <v>1736.6145279999998</v>
      </c>
      <c r="J13" s="374">
        <v>1501.5770559999999</v>
      </c>
      <c r="K13" s="375">
        <v>97.346991999999986</v>
      </c>
      <c r="L13" s="374">
        <v>949.90468799999996</v>
      </c>
      <c r="M13" s="374">
        <v>376.23968000000002</v>
      </c>
      <c r="N13" s="374">
        <v>765.93507199999988</v>
      </c>
      <c r="O13" s="374">
        <v>316.871376</v>
      </c>
      <c r="P13" s="374">
        <v>477.26393599999994</v>
      </c>
      <c r="Q13" s="374">
        <v>666.43611199999998</v>
      </c>
      <c r="R13" s="376">
        <v>1875.7357119999997</v>
      </c>
      <c r="S13" s="373">
        <v>188.88839999999999</v>
      </c>
      <c r="T13" s="374">
        <v>1349.0238079999999</v>
      </c>
      <c r="U13" s="374">
        <v>55.998463999999991</v>
      </c>
      <c r="V13" s="376">
        <v>538.07476799999995</v>
      </c>
      <c r="W13" s="373">
        <v>128.18398399999998</v>
      </c>
      <c r="X13" s="374">
        <v>56.376832</v>
      </c>
      <c r="Y13" s="374">
        <v>30.032959999999996</v>
      </c>
      <c r="Z13" s="374">
        <v>114.31443199999998</v>
      </c>
      <c r="AA13" s="376">
        <v>1191.0709333333332</v>
      </c>
      <c r="AB13" s="515"/>
      <c r="AC13" s="377">
        <v>15223.706740343885</v>
      </c>
      <c r="AD13" s="378">
        <v>15350.653829333327</v>
      </c>
      <c r="AE13" s="375">
        <v>1182528.8837334388</v>
      </c>
      <c r="AF13" s="379">
        <v>77.676803941556145</v>
      </c>
      <c r="AG13" s="379">
        <v>80.122951393061683</v>
      </c>
      <c r="AH13" s="379">
        <v>77.034431033404104</v>
      </c>
      <c r="AI13" s="379">
        <v>77.327890293343188</v>
      </c>
    </row>
    <row r="14" spans="1:35">
      <c r="A14" s="371" t="s">
        <v>149</v>
      </c>
      <c r="B14" s="380">
        <v>10</v>
      </c>
      <c r="C14" s="373">
        <v>848.20646399999998</v>
      </c>
      <c r="D14" s="374">
        <v>397.13268799999997</v>
      </c>
      <c r="E14" s="374">
        <v>455.27129599999989</v>
      </c>
      <c r="F14" s="374">
        <v>233.24022399999996</v>
      </c>
      <c r="G14" s="374">
        <v>170.45478400000002</v>
      </c>
      <c r="H14" s="374">
        <v>447.12455999999997</v>
      </c>
      <c r="I14" s="374">
        <v>1626.5449119999996</v>
      </c>
      <c r="J14" s="374">
        <v>1115.464336</v>
      </c>
      <c r="K14" s="375">
        <v>115.03569599999999</v>
      </c>
      <c r="L14" s="374">
        <v>776.87227199999995</v>
      </c>
      <c r="M14" s="374">
        <v>383.227664</v>
      </c>
      <c r="N14" s="374">
        <v>663.31457599999999</v>
      </c>
      <c r="O14" s="374">
        <v>266.25283200000001</v>
      </c>
      <c r="P14" s="374">
        <v>469.31820799999997</v>
      </c>
      <c r="Q14" s="374">
        <v>637.59737599999994</v>
      </c>
      <c r="R14" s="376">
        <v>1726.48136</v>
      </c>
      <c r="S14" s="373">
        <v>79.717407999999992</v>
      </c>
      <c r="T14" s="374">
        <v>829.56001600000002</v>
      </c>
      <c r="U14" s="374">
        <v>26.533055999999998</v>
      </c>
      <c r="V14" s="376">
        <v>456.85571199999993</v>
      </c>
      <c r="W14" s="373">
        <v>43.417727999999997</v>
      </c>
      <c r="X14" s="374">
        <v>54.118447999999994</v>
      </c>
      <c r="Y14" s="374">
        <v>18.741040000000002</v>
      </c>
      <c r="Z14" s="374">
        <v>10.121344000000001</v>
      </c>
      <c r="AA14" s="376">
        <v>1191.0709333333332</v>
      </c>
      <c r="AB14" s="515"/>
      <c r="AC14" s="377">
        <v>12914.72784434389</v>
      </c>
      <c r="AD14" s="378">
        <v>13041.674933333332</v>
      </c>
      <c r="AE14" s="375">
        <v>1204655.0947425477</v>
      </c>
      <c r="AF14" s="379">
        <v>93.277621430492331</v>
      </c>
      <c r="AG14" s="379">
        <v>81.377185636029878</v>
      </c>
      <c r="AH14" s="379">
        <v>92.369661174697669</v>
      </c>
      <c r="AI14" s="379">
        <v>78.729018734385903</v>
      </c>
    </row>
    <row r="15" spans="1:35">
      <c r="A15" s="371" t="s">
        <v>150</v>
      </c>
      <c r="B15" s="380">
        <v>11</v>
      </c>
      <c r="C15" s="373">
        <v>808.37140799999986</v>
      </c>
      <c r="D15" s="374">
        <v>275.09718399999997</v>
      </c>
      <c r="E15" s="374">
        <v>374.73803199999992</v>
      </c>
      <c r="F15" s="374">
        <v>148.98240000000001</v>
      </c>
      <c r="G15" s="374">
        <v>82.637935999999996</v>
      </c>
      <c r="H15" s="374">
        <v>390.83049599999993</v>
      </c>
      <c r="I15" s="374">
        <v>1243.5300799999998</v>
      </c>
      <c r="J15" s="374">
        <v>473.05459200000001</v>
      </c>
      <c r="K15" s="375">
        <v>88.727295999999996</v>
      </c>
      <c r="L15" s="374">
        <v>400.76265599999994</v>
      </c>
      <c r="M15" s="374">
        <v>307.9206079999999</v>
      </c>
      <c r="N15" s="374">
        <v>224.00567999999996</v>
      </c>
      <c r="O15" s="374">
        <v>142.23089599999997</v>
      </c>
      <c r="P15" s="374">
        <v>281.895984</v>
      </c>
      <c r="Q15" s="374">
        <v>572.67179199999998</v>
      </c>
      <c r="R15" s="376">
        <v>1636.5125439999997</v>
      </c>
      <c r="S15" s="373">
        <v>79.729231999999996</v>
      </c>
      <c r="T15" s="374">
        <v>824.6294079999999</v>
      </c>
      <c r="U15" s="374">
        <v>8.962591999999999</v>
      </c>
      <c r="V15" s="376">
        <v>363.44611199999997</v>
      </c>
      <c r="W15" s="373">
        <v>44.682895999999992</v>
      </c>
      <c r="X15" s="374">
        <v>27.112431999999998</v>
      </c>
      <c r="Y15" s="374"/>
      <c r="Z15" s="374"/>
      <c r="AA15" s="376">
        <v>1191.0709333333332</v>
      </c>
      <c r="AB15" s="515"/>
      <c r="AC15" s="377">
        <v>9864.656100343891</v>
      </c>
      <c r="AD15" s="378">
        <v>9991.6031893333329</v>
      </c>
      <c r="AE15" s="375">
        <v>1091005.20422181</v>
      </c>
      <c r="AF15" s="379">
        <v>110.59738860879058</v>
      </c>
      <c r="AG15" s="379">
        <v>83.360761054896244</v>
      </c>
      <c r="AH15" s="379">
        <v>109.19220705106933</v>
      </c>
      <c r="AI15" s="379">
        <v>80.758191317801916</v>
      </c>
    </row>
    <row r="16" spans="1:35">
      <c r="A16" s="371" t="s">
        <v>151</v>
      </c>
      <c r="B16" s="380">
        <v>12</v>
      </c>
      <c r="C16" s="373">
        <v>898.81318399999986</v>
      </c>
      <c r="D16" s="374">
        <v>474.15422399999994</v>
      </c>
      <c r="E16" s="374">
        <v>506.19726399999996</v>
      </c>
      <c r="F16" s="374">
        <v>309.32766399999997</v>
      </c>
      <c r="G16" s="374">
        <v>216.91127999999998</v>
      </c>
      <c r="H16" s="374">
        <v>464.23388799999998</v>
      </c>
      <c r="I16" s="374">
        <v>1755.7221119999997</v>
      </c>
      <c r="J16" s="374">
        <v>1522.7065439999999</v>
      </c>
      <c r="K16" s="375">
        <v>106.13222399999998</v>
      </c>
      <c r="L16" s="374">
        <v>954.10220800000002</v>
      </c>
      <c r="M16" s="374">
        <v>395.14625600000005</v>
      </c>
      <c r="N16" s="374">
        <v>778.84687999999994</v>
      </c>
      <c r="O16" s="374">
        <v>324.82892799999996</v>
      </c>
      <c r="P16" s="374">
        <v>548.79913599999998</v>
      </c>
      <c r="Q16" s="374">
        <v>664.13043199999993</v>
      </c>
      <c r="R16" s="376">
        <v>1876.9535839999996</v>
      </c>
      <c r="S16" s="373">
        <v>167.79438399999998</v>
      </c>
      <c r="T16" s="374">
        <v>1416.5388479999999</v>
      </c>
      <c r="U16" s="374">
        <v>64.133375999999998</v>
      </c>
      <c r="V16" s="376">
        <v>538.94974400000001</v>
      </c>
      <c r="W16" s="373">
        <v>118.71295999999998</v>
      </c>
      <c r="X16" s="374">
        <v>76.229327999999995</v>
      </c>
      <c r="Y16" s="374">
        <v>29.831951999999998</v>
      </c>
      <c r="Z16" s="374">
        <v>129.52009599999997</v>
      </c>
      <c r="AA16" s="376">
        <v>1191.0709333333332</v>
      </c>
      <c r="AB16" s="515"/>
      <c r="AC16" s="377">
        <v>15402.84034034389</v>
      </c>
      <c r="AD16" s="378">
        <v>15529.787429333332</v>
      </c>
      <c r="AE16" s="375">
        <v>1149426.561443469</v>
      </c>
      <c r="AF16" s="379">
        <v>74.62432486772154</v>
      </c>
      <c r="AG16" s="379">
        <v>82.523490925924364</v>
      </c>
      <c r="AH16" s="379">
        <v>74.014313890245703</v>
      </c>
      <c r="AI16" s="379">
        <v>80.125489968199162</v>
      </c>
    </row>
    <row r="17" spans="1:35">
      <c r="A17" s="371" t="s">
        <v>152</v>
      </c>
      <c r="B17" s="380">
        <v>13</v>
      </c>
      <c r="C17" s="373">
        <v>960.67635199999995</v>
      </c>
      <c r="D17" s="374">
        <v>473.72856000000002</v>
      </c>
      <c r="E17" s="374">
        <v>507.21412799999996</v>
      </c>
      <c r="F17" s="374">
        <v>319.25982399999998</v>
      </c>
      <c r="G17" s="374">
        <v>220.52942399999998</v>
      </c>
      <c r="H17" s="374">
        <v>465.41628799999995</v>
      </c>
      <c r="I17" s="374">
        <v>1734.4862079999996</v>
      </c>
      <c r="J17" s="374">
        <v>1504.7577120000001</v>
      </c>
      <c r="K17" s="375">
        <v>97.618943999999999</v>
      </c>
      <c r="L17" s="374">
        <v>938.57729599999982</v>
      </c>
      <c r="M17" s="374">
        <v>397.78300799999994</v>
      </c>
      <c r="N17" s="374">
        <v>783.68289599999991</v>
      </c>
      <c r="O17" s="374">
        <v>320.383104</v>
      </c>
      <c r="P17" s="374">
        <v>549.6977599999999</v>
      </c>
      <c r="Q17" s="374">
        <v>686.31225600000005</v>
      </c>
      <c r="R17" s="376">
        <v>1865.5434240000002</v>
      </c>
      <c r="S17" s="373">
        <v>171.223344</v>
      </c>
      <c r="T17" s="374">
        <v>1359.594464</v>
      </c>
      <c r="U17" s="374">
        <v>64.34620799999999</v>
      </c>
      <c r="V17" s="376">
        <v>521.13097599999992</v>
      </c>
      <c r="W17" s="373">
        <v>112.410768</v>
      </c>
      <c r="X17" s="374">
        <v>76.288447999999988</v>
      </c>
      <c r="Y17" s="374">
        <v>29.063391999999997</v>
      </c>
      <c r="Z17" s="374">
        <v>133.29195199999998</v>
      </c>
      <c r="AA17" s="376">
        <v>1191.0709333333332</v>
      </c>
      <c r="AB17" s="515"/>
      <c r="AC17" s="377">
        <v>15357.140580343888</v>
      </c>
      <c r="AD17" s="378">
        <v>15484.08766933333</v>
      </c>
      <c r="AE17" s="375">
        <v>1167276.3286118896</v>
      </c>
      <c r="AF17" s="379">
        <v>76.008702434223025</v>
      </c>
      <c r="AG17" s="379">
        <v>81.955281979953341</v>
      </c>
      <c r="AH17" s="379">
        <v>75.385541178749151</v>
      </c>
      <c r="AI17" s="379">
        <v>79.720030761299199</v>
      </c>
    </row>
    <row r="18" spans="1:35">
      <c r="A18" s="371" t="s">
        <v>153</v>
      </c>
      <c r="B18" s="380">
        <v>14</v>
      </c>
      <c r="C18" s="373">
        <v>930.85622399999988</v>
      </c>
      <c r="D18" s="374">
        <v>498.47619199999991</v>
      </c>
      <c r="E18" s="374">
        <v>476.64908799999995</v>
      </c>
      <c r="F18" s="374">
        <v>280.81999999999994</v>
      </c>
      <c r="G18" s="374">
        <v>232.77908799999997</v>
      </c>
      <c r="H18" s="374">
        <v>494.76345600000002</v>
      </c>
      <c r="I18" s="374">
        <v>1774.7942239999998</v>
      </c>
      <c r="J18" s="374">
        <v>1421.1265599999999</v>
      </c>
      <c r="K18" s="375">
        <v>97.465232</v>
      </c>
      <c r="L18" s="374">
        <v>916.82113600000002</v>
      </c>
      <c r="M18" s="374">
        <v>420.88710400000002</v>
      </c>
      <c r="N18" s="374">
        <v>762.1868639999999</v>
      </c>
      <c r="O18" s="374">
        <v>317.53352000000001</v>
      </c>
      <c r="P18" s="374">
        <v>501.19571199999996</v>
      </c>
      <c r="Q18" s="374">
        <v>652.24731199999997</v>
      </c>
      <c r="R18" s="376">
        <v>1938.0481919999997</v>
      </c>
      <c r="S18" s="373">
        <v>177.72654399999999</v>
      </c>
      <c r="T18" s="374">
        <v>1380.5584159999999</v>
      </c>
      <c r="U18" s="374">
        <v>64.322559999999996</v>
      </c>
      <c r="V18" s="376">
        <v>540.94799999999998</v>
      </c>
      <c r="W18" s="373">
        <v>111.843216</v>
      </c>
      <c r="X18" s="374">
        <v>68.366367999999994</v>
      </c>
      <c r="Y18" s="374">
        <v>29.382639999999995</v>
      </c>
      <c r="Z18" s="374">
        <v>130.13494399999999</v>
      </c>
      <c r="AA18" s="376">
        <v>1191.0709333333332</v>
      </c>
      <c r="AB18" s="515"/>
      <c r="AC18" s="377">
        <v>15284.05643634389</v>
      </c>
      <c r="AD18" s="378">
        <v>15411.003525333332</v>
      </c>
      <c r="AE18" s="375">
        <v>1131172.5562434704</v>
      </c>
      <c r="AF18" s="379">
        <v>74.009969863344665</v>
      </c>
      <c r="AG18" s="379">
        <v>81.32068785004671</v>
      </c>
      <c r="AH18" s="379">
        <v>73.400317791375215</v>
      </c>
      <c r="AI18" s="379">
        <v>79.224202176983212</v>
      </c>
    </row>
    <row r="19" spans="1:35">
      <c r="A19" s="371" t="s">
        <v>147</v>
      </c>
      <c r="B19" s="380">
        <v>15</v>
      </c>
      <c r="C19" s="373">
        <v>868.42550399999993</v>
      </c>
      <c r="D19" s="374">
        <v>358.00707199999994</v>
      </c>
      <c r="E19" s="374">
        <v>347.59012799999999</v>
      </c>
      <c r="F19" s="374">
        <v>50.606719999999996</v>
      </c>
      <c r="G19" s="374">
        <v>0.36654400000000054</v>
      </c>
      <c r="H19" s="374">
        <v>482.14724799999993</v>
      </c>
      <c r="I19" s="374">
        <v>1337.542704</v>
      </c>
      <c r="J19" s="374">
        <v>148.29660799999996</v>
      </c>
      <c r="K19" s="375">
        <v>19.261295999999998</v>
      </c>
      <c r="L19" s="374">
        <v>186.133408</v>
      </c>
      <c r="M19" s="374">
        <v>296.85334399999994</v>
      </c>
      <c r="N19" s="374">
        <v>90.217119999999994</v>
      </c>
      <c r="O19" s="374">
        <v>147.29156799999998</v>
      </c>
      <c r="P19" s="374">
        <v>51.280687999999998</v>
      </c>
      <c r="Q19" s="374">
        <v>563.12982399999999</v>
      </c>
      <c r="R19" s="376">
        <v>1801.244512</v>
      </c>
      <c r="S19" s="373">
        <v>134.08416</v>
      </c>
      <c r="T19" s="374">
        <v>1000.807008</v>
      </c>
      <c r="U19" s="374">
        <v>38.475295999999993</v>
      </c>
      <c r="V19" s="376">
        <v>278.26601599999992</v>
      </c>
      <c r="W19" s="373">
        <v>29.666415999999998</v>
      </c>
      <c r="X19" s="374">
        <v>52.687743999999995</v>
      </c>
      <c r="Y19" s="374"/>
      <c r="Z19" s="374">
        <v>3.5471999999999997E-2</v>
      </c>
      <c r="AA19" s="376">
        <v>1191.0709333333332</v>
      </c>
      <c r="AB19" s="515"/>
      <c r="AC19" s="377">
        <v>9346.5402443438907</v>
      </c>
      <c r="AD19" s="378">
        <v>9473.4873333333326</v>
      </c>
      <c r="AE19" s="375">
        <v>778632.79508538975</v>
      </c>
      <c r="AF19" s="379">
        <v>83.307060658791215</v>
      </c>
      <c r="AG19" s="379">
        <v>81.413189152104366</v>
      </c>
      <c r="AH19" s="379">
        <v>82.190725304049224</v>
      </c>
      <c r="AI19" s="379">
        <v>79.360693331481741</v>
      </c>
    </row>
    <row r="20" spans="1:35">
      <c r="A20" s="371" t="s">
        <v>148</v>
      </c>
      <c r="B20" s="380">
        <v>16</v>
      </c>
      <c r="C20" s="373">
        <v>925.038816</v>
      </c>
      <c r="D20" s="374">
        <v>463.84369599999991</v>
      </c>
      <c r="E20" s="374">
        <v>433.89350399999995</v>
      </c>
      <c r="F20" s="374">
        <v>267.54164799999995</v>
      </c>
      <c r="G20" s="374">
        <v>190.74476799999997</v>
      </c>
      <c r="H20" s="374">
        <v>461.66807999999992</v>
      </c>
      <c r="I20" s="374">
        <v>1687.7104639999998</v>
      </c>
      <c r="J20" s="374">
        <v>1258.2154879999998</v>
      </c>
      <c r="K20" s="375">
        <v>88.478991999999991</v>
      </c>
      <c r="L20" s="374">
        <v>934.80543999999998</v>
      </c>
      <c r="M20" s="374">
        <v>367.08790399999992</v>
      </c>
      <c r="N20" s="374">
        <v>762.51793599999996</v>
      </c>
      <c r="O20" s="374">
        <v>300.51878399999998</v>
      </c>
      <c r="P20" s="374">
        <v>481.3077439999999</v>
      </c>
      <c r="Q20" s="374">
        <v>658.36031999999989</v>
      </c>
      <c r="R20" s="376">
        <v>1847.4763519999999</v>
      </c>
      <c r="S20" s="373">
        <v>149.58542399999999</v>
      </c>
      <c r="T20" s="374">
        <v>1195.2999839999998</v>
      </c>
      <c r="U20" s="374">
        <v>55.265375999999989</v>
      </c>
      <c r="V20" s="376">
        <v>511.47076800000002</v>
      </c>
      <c r="W20" s="373">
        <v>101.37897600000001</v>
      </c>
      <c r="X20" s="374">
        <v>37.659439999999996</v>
      </c>
      <c r="Y20" s="374">
        <v>21.507855999999997</v>
      </c>
      <c r="Z20" s="374">
        <v>92.345439999999982</v>
      </c>
      <c r="AA20" s="376">
        <v>1191.0709333333332</v>
      </c>
      <c r="AB20" s="515"/>
      <c r="AC20" s="377">
        <v>14357.847044343887</v>
      </c>
      <c r="AD20" s="378">
        <v>14484.794133333329</v>
      </c>
      <c r="AE20" s="375">
        <v>1134929.6449765495</v>
      </c>
      <c r="AF20" s="379">
        <v>79.045948983252501</v>
      </c>
      <c r="AG20" s="379">
        <v>81.255151334652567</v>
      </c>
      <c r="AH20" s="379">
        <v>78.353177444529734</v>
      </c>
      <c r="AI20" s="379">
        <v>79.294473872564936</v>
      </c>
    </row>
    <row r="21" spans="1:35">
      <c r="A21" s="371" t="s">
        <v>149</v>
      </c>
      <c r="B21" s="380">
        <v>17</v>
      </c>
      <c r="C21" s="373">
        <v>903.720144</v>
      </c>
      <c r="D21" s="374">
        <v>418.92431999999991</v>
      </c>
      <c r="E21" s="374">
        <v>427.42577599999998</v>
      </c>
      <c r="F21" s="374">
        <v>214.49918399999999</v>
      </c>
      <c r="G21" s="374">
        <v>164.27083199999998</v>
      </c>
      <c r="H21" s="374">
        <v>434.508352</v>
      </c>
      <c r="I21" s="374">
        <v>1596.7957279999998</v>
      </c>
      <c r="J21" s="374">
        <v>982.47980800000005</v>
      </c>
      <c r="K21" s="375">
        <v>85.085503999999986</v>
      </c>
      <c r="L21" s="374">
        <v>824.38110399999982</v>
      </c>
      <c r="M21" s="374">
        <v>327.02819199999993</v>
      </c>
      <c r="N21" s="374">
        <v>637.19536000000005</v>
      </c>
      <c r="O21" s="374">
        <v>269.33889599999998</v>
      </c>
      <c r="P21" s="374">
        <v>437.19239999999996</v>
      </c>
      <c r="Q21" s="374">
        <v>618.25331199999994</v>
      </c>
      <c r="R21" s="376">
        <v>1756.8099200000001</v>
      </c>
      <c r="S21" s="373">
        <v>79.811999999999998</v>
      </c>
      <c r="T21" s="374">
        <v>846.08996799999989</v>
      </c>
      <c r="U21" s="374">
        <v>28.401247999999995</v>
      </c>
      <c r="V21" s="376">
        <v>448.68532799999997</v>
      </c>
      <c r="W21" s="373">
        <v>48.773999999999994</v>
      </c>
      <c r="X21" s="374">
        <v>18.067071999999996</v>
      </c>
      <c r="Y21" s="374">
        <v>18.457263999999999</v>
      </c>
      <c r="Z21" s="374">
        <v>8.9744159999999997</v>
      </c>
      <c r="AA21" s="376">
        <v>1191.0709333333332</v>
      </c>
      <c r="AB21" s="515"/>
      <c r="AC21" s="377">
        <v>12659.293972343889</v>
      </c>
      <c r="AD21" s="378">
        <v>12786.24106133333</v>
      </c>
      <c r="AE21" s="375">
        <v>1106791.1069837003</v>
      </c>
      <c r="AF21" s="379">
        <v>87.429133836503851</v>
      </c>
      <c r="AG21" s="379">
        <v>81.59836508733386</v>
      </c>
      <c r="AH21" s="379">
        <v>86.561101239576175</v>
      </c>
      <c r="AI21" s="379">
        <v>79.692951584841666</v>
      </c>
    </row>
    <row r="22" spans="1:35">
      <c r="A22" s="371" t="s">
        <v>150</v>
      </c>
      <c r="B22" s="380">
        <v>18</v>
      </c>
      <c r="C22" s="373">
        <v>800.54391999999984</v>
      </c>
      <c r="D22" s="374">
        <v>276.12587199999996</v>
      </c>
      <c r="E22" s="374">
        <v>338.50929600000001</v>
      </c>
      <c r="F22" s="374">
        <v>170.33654399999998</v>
      </c>
      <c r="G22" s="374">
        <v>84.435183999999992</v>
      </c>
      <c r="H22" s="374">
        <v>394.43681600000002</v>
      </c>
      <c r="I22" s="374">
        <v>1242.1821439999999</v>
      </c>
      <c r="J22" s="374">
        <v>431.78883199999996</v>
      </c>
      <c r="K22" s="375">
        <v>97.417935999999997</v>
      </c>
      <c r="L22" s="374">
        <v>394.61417599999993</v>
      </c>
      <c r="M22" s="374">
        <v>301.39375999999999</v>
      </c>
      <c r="N22" s="374">
        <v>214.09716799999998</v>
      </c>
      <c r="O22" s="374">
        <v>178.34139199999998</v>
      </c>
      <c r="P22" s="374">
        <v>293.67268799999999</v>
      </c>
      <c r="Q22" s="374">
        <v>556.01177599999994</v>
      </c>
      <c r="R22" s="376">
        <v>1646.7284799999995</v>
      </c>
      <c r="S22" s="373">
        <v>70.991296000000006</v>
      </c>
      <c r="T22" s="374">
        <v>785.83486399999992</v>
      </c>
      <c r="U22" s="374">
        <v>8.962591999999999</v>
      </c>
      <c r="V22" s="376">
        <v>374.05223999999998</v>
      </c>
      <c r="W22" s="373">
        <v>44.777487999999991</v>
      </c>
      <c r="X22" s="374">
        <v>17.783296</v>
      </c>
      <c r="Y22" s="374"/>
      <c r="Z22" s="374"/>
      <c r="AA22" s="376">
        <v>1191.0709333333332</v>
      </c>
      <c r="AB22" s="515"/>
      <c r="AC22" s="377">
        <v>9787.161604343888</v>
      </c>
      <c r="AD22" s="378">
        <v>9914.1086933333299</v>
      </c>
      <c r="AE22" s="375">
        <v>995294.44833431952</v>
      </c>
      <c r="AF22" s="379">
        <v>101.69388108321137</v>
      </c>
      <c r="AG22" s="379">
        <v>82.426441780670331</v>
      </c>
      <c r="AH22" s="379">
        <v>100.39172245545362</v>
      </c>
      <c r="AI22" s="379">
        <v>80.537146159413794</v>
      </c>
    </row>
    <row r="23" spans="1:35">
      <c r="A23" s="371" t="s">
        <v>151</v>
      </c>
      <c r="B23" s="380">
        <v>19</v>
      </c>
      <c r="C23" s="373">
        <v>867.10121599999991</v>
      </c>
      <c r="D23" s="374">
        <v>453.13115199999999</v>
      </c>
      <c r="E23" s="374">
        <v>480.62195199999996</v>
      </c>
      <c r="F23" s="374">
        <v>256.48620799999998</v>
      </c>
      <c r="G23" s="374">
        <v>190.81571200000002</v>
      </c>
      <c r="H23" s="374">
        <v>489.643664</v>
      </c>
      <c r="I23" s="374">
        <v>1731.8612799999996</v>
      </c>
      <c r="J23" s="374">
        <v>1193.9756959999997</v>
      </c>
      <c r="K23" s="375">
        <v>115.18940799999999</v>
      </c>
      <c r="L23" s="374">
        <v>881.71568000000002</v>
      </c>
      <c r="M23" s="374">
        <v>410.10361599999999</v>
      </c>
      <c r="N23" s="374">
        <v>770.40454399999987</v>
      </c>
      <c r="O23" s="374">
        <v>330.93011199999995</v>
      </c>
      <c r="P23" s="374">
        <v>483.96814399999988</v>
      </c>
      <c r="Q23" s="374">
        <v>654.1509759999999</v>
      </c>
      <c r="R23" s="376">
        <v>1826.8434719999998</v>
      </c>
      <c r="S23" s="373">
        <v>128.65694399999998</v>
      </c>
      <c r="T23" s="374">
        <v>1165.2079039999999</v>
      </c>
      <c r="U23" s="374">
        <v>46.56291199999999</v>
      </c>
      <c r="V23" s="376">
        <v>557.58436800000004</v>
      </c>
      <c r="W23" s="373">
        <v>95.691631999999984</v>
      </c>
      <c r="X23" s="374">
        <v>53.822848</v>
      </c>
      <c r="Y23" s="374">
        <v>21.425087999999995</v>
      </c>
      <c r="Z23" s="374">
        <v>94.024447999999992</v>
      </c>
      <c r="AA23" s="376">
        <v>1191.0709333333332</v>
      </c>
      <c r="AB23" s="515"/>
      <c r="AC23" s="377">
        <v>14364.042820343891</v>
      </c>
      <c r="AD23" s="378">
        <v>14490.989909333333</v>
      </c>
      <c r="AE23" s="375">
        <v>1106041.2487640493</v>
      </c>
      <c r="AF23" s="379">
        <v>77.000692813137221</v>
      </c>
      <c r="AG23" s="379">
        <v>82.117020833404567</v>
      </c>
      <c r="AH23" s="379">
        <v>76.326134769555807</v>
      </c>
      <c r="AI23" s="379">
        <v>80.300237226156213</v>
      </c>
    </row>
    <row r="24" spans="1:35">
      <c r="A24" s="371" t="s">
        <v>152</v>
      </c>
      <c r="B24" s="380">
        <v>20</v>
      </c>
      <c r="C24" s="373">
        <v>853.90563199999997</v>
      </c>
      <c r="D24" s="374">
        <v>318.51491199999998</v>
      </c>
      <c r="E24" s="374">
        <v>311.81070400000004</v>
      </c>
      <c r="F24" s="374">
        <v>58.233199999999997</v>
      </c>
      <c r="G24" s="374">
        <v>10.085871999999998</v>
      </c>
      <c r="H24" s="374">
        <v>444.38139200000001</v>
      </c>
      <c r="I24" s="374">
        <v>1320.433376</v>
      </c>
      <c r="J24" s="374">
        <v>148.33207999999999</v>
      </c>
      <c r="K24" s="375">
        <v>39.101967999999999</v>
      </c>
      <c r="L24" s="374">
        <v>223.28441599999999</v>
      </c>
      <c r="M24" s="374">
        <v>251.88667199999995</v>
      </c>
      <c r="N24" s="374">
        <v>70.67204799999999</v>
      </c>
      <c r="O24" s="374">
        <v>159.29292799999999</v>
      </c>
      <c r="P24" s="374">
        <v>66.734656000000001</v>
      </c>
      <c r="Q24" s="374">
        <v>652.98039999999992</v>
      </c>
      <c r="R24" s="376">
        <v>1730.1704479999999</v>
      </c>
      <c r="S24" s="373">
        <v>129.543744</v>
      </c>
      <c r="T24" s="374">
        <v>940.36271999999985</v>
      </c>
      <c r="U24" s="374">
        <v>38.735423999999995</v>
      </c>
      <c r="V24" s="376">
        <v>278.85721599999999</v>
      </c>
      <c r="W24" s="373">
        <v>40.142479999999999</v>
      </c>
      <c r="X24" s="374">
        <v>39.054671999999997</v>
      </c>
      <c r="Y24" s="374"/>
      <c r="Z24" s="374">
        <v>5.9119999999999999E-2</v>
      </c>
      <c r="AA24" s="376">
        <v>1191.0709333333332</v>
      </c>
      <c r="AB24" s="515"/>
      <c r="AC24" s="377">
        <v>9190.6999243438913</v>
      </c>
      <c r="AD24" s="378">
        <v>9317.6470133333332</v>
      </c>
      <c r="AE24" s="375">
        <v>785455.36841805978</v>
      </c>
      <c r="AF24" s="379">
        <v>85.46197513614635</v>
      </c>
      <c r="AG24" s="379">
        <v>82.234778015311932</v>
      </c>
      <c r="AH24" s="379">
        <v>84.297609395815456</v>
      </c>
      <c r="AI24" s="379">
        <v>80.439792059126759</v>
      </c>
    </row>
    <row r="25" spans="1:35">
      <c r="A25" s="371" t="s">
        <v>153</v>
      </c>
      <c r="B25" s="380">
        <v>21</v>
      </c>
      <c r="C25" s="373">
        <v>870.48288000000002</v>
      </c>
      <c r="D25" s="374">
        <v>457.89622399999996</v>
      </c>
      <c r="E25" s="374">
        <v>485.51708799999994</v>
      </c>
      <c r="F25" s="374">
        <v>288.43465599999996</v>
      </c>
      <c r="G25" s="374">
        <v>208.52806399999997</v>
      </c>
      <c r="H25" s="374">
        <v>462.16468799999996</v>
      </c>
      <c r="I25" s="374">
        <v>1721.2669759999999</v>
      </c>
      <c r="J25" s="374">
        <v>1440.9908799999998</v>
      </c>
      <c r="K25" s="375">
        <v>105.97851199999998</v>
      </c>
      <c r="L25" s="374">
        <v>915.35495999999989</v>
      </c>
      <c r="M25" s="374">
        <v>375.92043199999995</v>
      </c>
      <c r="N25" s="374">
        <v>915.31948799999998</v>
      </c>
      <c r="O25" s="374">
        <v>328.13964799999997</v>
      </c>
      <c r="P25" s="374">
        <v>535.5680799999999</v>
      </c>
      <c r="Q25" s="374">
        <v>665.86856</v>
      </c>
      <c r="R25" s="376">
        <v>1899.632016</v>
      </c>
      <c r="S25" s="373">
        <v>138.63639999999998</v>
      </c>
      <c r="T25" s="374">
        <v>1325.5413439999998</v>
      </c>
      <c r="U25" s="374">
        <v>64.227968000000004</v>
      </c>
      <c r="V25" s="376">
        <v>533.77083199999993</v>
      </c>
      <c r="W25" s="373">
        <v>118.35823999999998</v>
      </c>
      <c r="X25" s="374">
        <v>76.028319999999994</v>
      </c>
      <c r="Y25" s="374">
        <v>30.245791999999994</v>
      </c>
      <c r="Z25" s="374">
        <v>127.98297599999998</v>
      </c>
      <c r="AA25" s="376">
        <v>1191.0709333333332</v>
      </c>
      <c r="AB25" s="515"/>
      <c r="AC25" s="377">
        <v>15155.978868343884</v>
      </c>
      <c r="AD25" s="378">
        <v>15282.925957333326</v>
      </c>
      <c r="AE25" s="375">
        <v>1174189.6605056778</v>
      </c>
      <c r="AF25" s="379">
        <v>77.47369343185045</v>
      </c>
      <c r="AG25" s="379">
        <v>81.973543439831872</v>
      </c>
      <c r="AH25" s="379">
        <v>76.830160911841446</v>
      </c>
      <c r="AI25" s="379">
        <v>80.244290360270909</v>
      </c>
    </row>
    <row r="26" spans="1:35">
      <c r="A26" s="371" t="s">
        <v>147</v>
      </c>
      <c r="B26" s="380">
        <v>22</v>
      </c>
      <c r="C26" s="373">
        <v>902.13572799999997</v>
      </c>
      <c r="D26" s="374">
        <v>464.47036799999995</v>
      </c>
      <c r="E26" s="374">
        <v>471.49382399999996</v>
      </c>
      <c r="F26" s="374">
        <v>270.75777599999998</v>
      </c>
      <c r="G26" s="374">
        <v>200.99617599999999</v>
      </c>
      <c r="H26" s="374">
        <v>503.91523199999995</v>
      </c>
      <c r="I26" s="374">
        <v>1755.3673920000001</v>
      </c>
      <c r="J26" s="374">
        <v>1461.9193599999996</v>
      </c>
      <c r="K26" s="375">
        <v>106.427824</v>
      </c>
      <c r="L26" s="374">
        <v>911.11014399999999</v>
      </c>
      <c r="M26" s="374">
        <v>422.25868799999995</v>
      </c>
      <c r="N26" s="374">
        <v>779.50902399999995</v>
      </c>
      <c r="O26" s="374">
        <v>327.07548799999995</v>
      </c>
      <c r="P26" s="374">
        <v>518.71888000000001</v>
      </c>
      <c r="Q26" s="374">
        <v>627.16860800000006</v>
      </c>
      <c r="R26" s="376">
        <v>1958.5391839999998</v>
      </c>
      <c r="S26" s="373">
        <v>138.55363199999999</v>
      </c>
      <c r="T26" s="374">
        <v>1355.574304</v>
      </c>
      <c r="U26" s="374">
        <v>64.322559999999996</v>
      </c>
      <c r="V26" s="376">
        <v>520.58707200000003</v>
      </c>
      <c r="W26" s="373">
        <v>110.92094399999999</v>
      </c>
      <c r="X26" s="374">
        <v>67.361327999999986</v>
      </c>
      <c r="Y26" s="374">
        <v>29.725535999999998</v>
      </c>
      <c r="Z26" s="374">
        <v>122.98142399999999</v>
      </c>
      <c r="AA26" s="376">
        <v>1191.0709333333332</v>
      </c>
      <c r="AB26" s="515"/>
      <c r="AC26" s="377">
        <v>15156.014340343891</v>
      </c>
      <c r="AD26" s="378">
        <v>15282.961429333332</v>
      </c>
      <c r="AE26" s="375">
        <v>1089740.1906384989</v>
      </c>
      <c r="AF26" s="379">
        <v>71.901501685552816</v>
      </c>
      <c r="AG26" s="379">
        <v>81.44964774414683</v>
      </c>
      <c r="AH26" s="379">
        <v>71.304255767269524</v>
      </c>
      <c r="AI26" s="379">
        <v>79.784964531273459</v>
      </c>
    </row>
    <row r="27" spans="1:35">
      <c r="A27" s="371" t="s">
        <v>148</v>
      </c>
      <c r="B27" s="380">
        <v>23</v>
      </c>
      <c r="C27" s="373">
        <v>806.30220799999984</v>
      </c>
      <c r="D27" s="374">
        <v>427.68590399999999</v>
      </c>
      <c r="E27" s="374">
        <v>474.81636800000001</v>
      </c>
      <c r="F27" s="374">
        <v>270.22569599999997</v>
      </c>
      <c r="G27" s="374">
        <v>183.95779200000001</v>
      </c>
      <c r="H27" s="374">
        <v>499.18563199999988</v>
      </c>
      <c r="I27" s="374">
        <v>1765.2640799999999</v>
      </c>
      <c r="J27" s="374">
        <v>1328.509168</v>
      </c>
      <c r="K27" s="375">
        <v>98.080079999999995</v>
      </c>
      <c r="L27" s="374">
        <v>739.81585599999983</v>
      </c>
      <c r="M27" s="374">
        <v>419.91753600000004</v>
      </c>
      <c r="N27" s="374">
        <v>629.35604799999987</v>
      </c>
      <c r="O27" s="374">
        <v>310.22628799999995</v>
      </c>
      <c r="P27" s="374">
        <v>417.45814399999989</v>
      </c>
      <c r="Q27" s="374">
        <v>585.80825600000003</v>
      </c>
      <c r="R27" s="376">
        <v>1784.0760640000001</v>
      </c>
      <c r="S27" s="373">
        <v>189.40865599999998</v>
      </c>
      <c r="T27" s="374">
        <v>1386.3167039999998</v>
      </c>
      <c r="U27" s="374">
        <v>63.967839999999988</v>
      </c>
      <c r="V27" s="376">
        <v>521.71035199999994</v>
      </c>
      <c r="W27" s="373">
        <v>131.35281599999999</v>
      </c>
      <c r="X27" s="374">
        <v>60.290575999999994</v>
      </c>
      <c r="Y27" s="374">
        <v>21.377791999999996</v>
      </c>
      <c r="Z27" s="374">
        <v>135.95235199999999</v>
      </c>
      <c r="AA27" s="376">
        <v>1191.0709333333332</v>
      </c>
      <c r="AB27" s="515"/>
      <c r="AC27" s="377">
        <v>14315.186052343888</v>
      </c>
      <c r="AD27" s="378">
        <v>14442.13314133333</v>
      </c>
      <c r="AE27" s="375">
        <v>790202.95077847049</v>
      </c>
      <c r="AF27" s="379">
        <v>55.200326973681705</v>
      </c>
      <c r="AG27" s="379">
        <v>80.220431146561253</v>
      </c>
      <c r="AH27" s="379">
        <v>54.71511327623152</v>
      </c>
      <c r="AI27" s="379">
        <v>78.624137920558169</v>
      </c>
    </row>
    <row r="28" spans="1:35">
      <c r="A28" s="371" t="s">
        <v>149</v>
      </c>
      <c r="B28" s="380">
        <v>24</v>
      </c>
      <c r="C28" s="373">
        <v>819.22583999999983</v>
      </c>
      <c r="D28" s="374">
        <v>416.93788799999999</v>
      </c>
      <c r="E28" s="374">
        <v>460.27284799999995</v>
      </c>
      <c r="F28" s="374">
        <v>242.93590399999999</v>
      </c>
      <c r="G28" s="374">
        <v>142.07718399999999</v>
      </c>
      <c r="H28" s="374">
        <v>433.69249600000001</v>
      </c>
      <c r="I28" s="374">
        <v>1527.5070879999998</v>
      </c>
      <c r="J28" s="374">
        <v>1040.1927519999999</v>
      </c>
      <c r="K28" s="375">
        <v>85.038207999999997</v>
      </c>
      <c r="L28" s="374">
        <v>781.51910399999997</v>
      </c>
      <c r="M28" s="374">
        <v>347.94484799999992</v>
      </c>
      <c r="N28" s="374">
        <v>656.45665599999995</v>
      </c>
      <c r="O28" s="374">
        <v>253.51838399999997</v>
      </c>
      <c r="P28" s="374">
        <v>427.83961599999992</v>
      </c>
      <c r="Q28" s="374">
        <v>655.39249599999994</v>
      </c>
      <c r="R28" s="376">
        <v>1764.61376</v>
      </c>
      <c r="S28" s="373">
        <v>109.241936</v>
      </c>
      <c r="T28" s="374">
        <v>1101.0390560000001</v>
      </c>
      <c r="U28" s="374">
        <v>45.534224000000002</v>
      </c>
      <c r="V28" s="376">
        <v>431.15033600000004</v>
      </c>
      <c r="W28" s="373">
        <v>44.06804799999999</v>
      </c>
      <c r="X28" s="374">
        <v>40.284367999999994</v>
      </c>
      <c r="Y28" s="374">
        <v>18.741040000000002</v>
      </c>
      <c r="Z28" s="374">
        <v>6.0420639999999999</v>
      </c>
      <c r="AA28" s="376">
        <v>1191.0709333333332</v>
      </c>
      <c r="AB28" s="515"/>
      <c r="AC28" s="377">
        <v>12915.389988343892</v>
      </c>
      <c r="AD28" s="378">
        <v>13042.337077333334</v>
      </c>
      <c r="AE28" s="375">
        <v>823672.83774537058</v>
      </c>
      <c r="AF28" s="379">
        <v>63.77452314554445</v>
      </c>
      <c r="AG28" s="379">
        <v>79.553767056052806</v>
      </c>
      <c r="AH28" s="379">
        <v>63.153776264290556</v>
      </c>
      <c r="AI28" s="379">
        <v>78.003198502380073</v>
      </c>
    </row>
    <row r="29" spans="1:35">
      <c r="A29" s="371" t="s">
        <v>150</v>
      </c>
      <c r="B29" s="380">
        <v>25</v>
      </c>
      <c r="C29" s="373">
        <v>824.68852799999979</v>
      </c>
      <c r="D29" s="374">
        <v>302.83628799999997</v>
      </c>
      <c r="E29" s="374">
        <v>371.65196800000001</v>
      </c>
      <c r="F29" s="374">
        <v>166.07990399999997</v>
      </c>
      <c r="G29" s="374">
        <v>74.148303999999982</v>
      </c>
      <c r="H29" s="374">
        <v>372.70430400000004</v>
      </c>
      <c r="I29" s="374">
        <v>1232.249984</v>
      </c>
      <c r="J29" s="374">
        <v>461.08870400000001</v>
      </c>
      <c r="K29" s="375">
        <v>70.861231999999987</v>
      </c>
      <c r="L29" s="374">
        <v>420.07124799999997</v>
      </c>
      <c r="M29" s="374">
        <v>266.02817599999997</v>
      </c>
      <c r="N29" s="374">
        <v>200.09755199999998</v>
      </c>
      <c r="O29" s="374">
        <v>165.89071999999999</v>
      </c>
      <c r="P29" s="374">
        <v>263.61607999999995</v>
      </c>
      <c r="Q29" s="374">
        <v>582.36747199999991</v>
      </c>
      <c r="R29" s="376">
        <v>1719.4697279999998</v>
      </c>
      <c r="S29" s="373">
        <v>112.97831999999998</v>
      </c>
      <c r="T29" s="374">
        <v>858.30415999999991</v>
      </c>
      <c r="U29" s="374">
        <v>15.572207999999998</v>
      </c>
      <c r="V29" s="376">
        <v>337.58702399999999</v>
      </c>
      <c r="W29" s="373">
        <v>44.269055999999992</v>
      </c>
      <c r="X29" s="374">
        <v>17.735999999999997</v>
      </c>
      <c r="Y29" s="374"/>
      <c r="Z29" s="374"/>
      <c r="AA29" s="376">
        <v>1191.0709333333332</v>
      </c>
      <c r="AB29" s="515"/>
      <c r="AC29" s="377">
        <v>9944.4208043438903</v>
      </c>
      <c r="AD29" s="378">
        <v>10071.367893333332</v>
      </c>
      <c r="AE29" s="375">
        <v>1012224.048296409</v>
      </c>
      <c r="AF29" s="379">
        <v>101.78813509724493</v>
      </c>
      <c r="AG29" s="379">
        <v>80.226740644201513</v>
      </c>
      <c r="AH29" s="379">
        <v>100.50512095446769</v>
      </c>
      <c r="AI29" s="379">
        <v>78.679663242297508</v>
      </c>
    </row>
    <row r="30" spans="1:35">
      <c r="A30" s="371" t="s">
        <v>151</v>
      </c>
      <c r="B30" s="380">
        <v>26</v>
      </c>
      <c r="C30" s="373">
        <v>869.78526399999976</v>
      </c>
      <c r="D30" s="374">
        <v>456.12262400000003</v>
      </c>
      <c r="E30" s="374">
        <v>506.19726399999996</v>
      </c>
      <c r="F30" s="374">
        <v>286.12897599999997</v>
      </c>
      <c r="G30" s="374">
        <v>182.05412799999999</v>
      </c>
      <c r="H30" s="374">
        <v>480.06622399999992</v>
      </c>
      <c r="I30" s="374">
        <v>1743.0940799999996</v>
      </c>
      <c r="J30" s="374">
        <v>1438.9926239999998</v>
      </c>
      <c r="K30" s="375">
        <v>115.39041599999999</v>
      </c>
      <c r="L30" s="374">
        <v>928.81067199999984</v>
      </c>
      <c r="M30" s="374">
        <v>413.21332799999993</v>
      </c>
      <c r="N30" s="374">
        <v>783.71836799999994</v>
      </c>
      <c r="O30" s="374">
        <v>313.99814399999997</v>
      </c>
      <c r="P30" s="374">
        <v>519.87763200000006</v>
      </c>
      <c r="Q30" s="374">
        <v>658.84510399999999</v>
      </c>
      <c r="R30" s="376">
        <v>1905.4257759999996</v>
      </c>
      <c r="S30" s="373">
        <v>159.37569599999998</v>
      </c>
      <c r="T30" s="374">
        <v>1387.5463999999999</v>
      </c>
      <c r="U30" s="374">
        <v>46.586560000000006</v>
      </c>
      <c r="V30" s="376">
        <v>528.56827199999987</v>
      </c>
      <c r="W30" s="373">
        <v>127.651904</v>
      </c>
      <c r="X30" s="374">
        <v>64.70092799999999</v>
      </c>
      <c r="Y30" s="374">
        <v>30.766047999999998</v>
      </c>
      <c r="Z30" s="374">
        <v>130.761616</v>
      </c>
      <c r="AA30" s="376">
        <v>1191.0709333333332</v>
      </c>
      <c r="AB30" s="515"/>
      <c r="AC30" s="377">
        <v>15141.801892343887</v>
      </c>
      <c r="AD30" s="378">
        <v>15268.748981333329</v>
      </c>
      <c r="AE30" s="375">
        <v>1141653.7238417882</v>
      </c>
      <c r="AF30" s="379">
        <v>75.397481221771883</v>
      </c>
      <c r="AG30" s="379">
        <v>80.01398340719777</v>
      </c>
      <c r="AH30" s="379">
        <v>74.770613181047551</v>
      </c>
      <c r="AI30" s="379">
        <v>78.509268585083007</v>
      </c>
    </row>
    <row r="31" spans="1:35">
      <c r="A31" s="371" t="s">
        <v>152</v>
      </c>
      <c r="B31" s="380">
        <v>27</v>
      </c>
      <c r="C31" s="373">
        <v>893.56332799999996</v>
      </c>
      <c r="D31" s="374">
        <v>453.75782399999997</v>
      </c>
      <c r="E31" s="374">
        <v>504.81385599999993</v>
      </c>
      <c r="F31" s="374">
        <v>286.57828799999999</v>
      </c>
      <c r="G31" s="374">
        <v>209.26115200000001</v>
      </c>
      <c r="H31" s="374">
        <v>488.80415999999991</v>
      </c>
      <c r="I31" s="374">
        <v>1744.0045279999999</v>
      </c>
      <c r="J31" s="374">
        <v>1487.293664</v>
      </c>
      <c r="K31" s="375">
        <v>115.15393599999999</v>
      </c>
      <c r="L31" s="374">
        <v>943.72073599999987</v>
      </c>
      <c r="M31" s="374">
        <v>410.93129599999992</v>
      </c>
      <c r="N31" s="374">
        <v>798.27371199999993</v>
      </c>
      <c r="O31" s="374">
        <v>327.15825599999999</v>
      </c>
      <c r="P31" s="374">
        <v>500.45079999999996</v>
      </c>
      <c r="Q31" s="374">
        <v>649.82339200000001</v>
      </c>
      <c r="R31" s="376">
        <v>1886.152656</v>
      </c>
      <c r="S31" s="373">
        <v>163.53774399999998</v>
      </c>
      <c r="T31" s="374">
        <v>1352.1453439999998</v>
      </c>
      <c r="U31" s="374">
        <v>46.586560000000006</v>
      </c>
      <c r="V31" s="376">
        <v>531.98540800000001</v>
      </c>
      <c r="W31" s="373">
        <v>127.94750399999998</v>
      </c>
      <c r="X31" s="374">
        <v>67.609632000000005</v>
      </c>
      <c r="Y31" s="374">
        <v>30.836991999999995</v>
      </c>
      <c r="Z31" s="374">
        <v>131.19910399999998</v>
      </c>
      <c r="AA31" s="376">
        <v>1191.0709333333332</v>
      </c>
      <c r="AB31" s="515"/>
      <c r="AC31" s="377">
        <v>15215.713716343891</v>
      </c>
      <c r="AD31" s="378">
        <v>15342.660805333333</v>
      </c>
      <c r="AE31" s="375">
        <v>1157605.0061271205</v>
      </c>
      <c r="AF31" s="379">
        <v>76.079573243001036</v>
      </c>
      <c r="AG31" s="379">
        <v>79.847187641123696</v>
      </c>
      <c r="AH31" s="379">
        <v>75.450081365594684</v>
      </c>
      <c r="AI31" s="379">
        <v>78.38089655674851</v>
      </c>
    </row>
    <row r="32" spans="1:35">
      <c r="A32" s="371" t="s">
        <v>153</v>
      </c>
      <c r="B32" s="380">
        <v>28</v>
      </c>
      <c r="C32" s="373">
        <v>897.48889600000007</v>
      </c>
      <c r="D32" s="374">
        <v>465.49905599999994</v>
      </c>
      <c r="E32" s="374">
        <v>508.58571199999994</v>
      </c>
      <c r="F32" s="374">
        <v>309.64691199999999</v>
      </c>
      <c r="G32" s="374">
        <v>209.17838399999997</v>
      </c>
      <c r="H32" s="374">
        <v>447.64481599999988</v>
      </c>
      <c r="I32" s="374">
        <v>1770.4193439999997</v>
      </c>
      <c r="J32" s="374">
        <v>1476.5101759999995</v>
      </c>
      <c r="K32" s="375">
        <v>106.43964799999999</v>
      </c>
      <c r="L32" s="374">
        <v>940.3745439999999</v>
      </c>
      <c r="M32" s="374">
        <v>385.63976000000002</v>
      </c>
      <c r="N32" s="374">
        <v>790.96647999999993</v>
      </c>
      <c r="O32" s="374">
        <v>309.68238400000001</v>
      </c>
      <c r="P32" s="374">
        <v>484.74852799999996</v>
      </c>
      <c r="Q32" s="374">
        <v>647.96702399999992</v>
      </c>
      <c r="R32" s="376">
        <v>1927.8440799999996</v>
      </c>
      <c r="S32" s="373">
        <v>161.51583999999997</v>
      </c>
      <c r="T32" s="374">
        <v>1374.374464</v>
      </c>
      <c r="U32" s="374">
        <v>64.322559999999996</v>
      </c>
      <c r="V32" s="376">
        <v>511.65995199999992</v>
      </c>
      <c r="W32" s="373">
        <v>129.76839999999999</v>
      </c>
      <c r="X32" s="374">
        <v>75.780016000000003</v>
      </c>
      <c r="Y32" s="374">
        <v>28.649551999999996</v>
      </c>
      <c r="Z32" s="375">
        <v>131.30551999999997</v>
      </c>
      <c r="AA32" s="376">
        <v>1191.0709333333332</v>
      </c>
      <c r="AB32" s="515"/>
      <c r="AC32" s="377">
        <v>15220.135892343891</v>
      </c>
      <c r="AD32" s="378">
        <v>15347.082981333333</v>
      </c>
      <c r="AE32" s="375">
        <v>1196662.9048450496</v>
      </c>
      <c r="AF32" s="379">
        <v>78.62366757493939</v>
      </c>
      <c r="AG32" s="379">
        <v>79.79741328963577</v>
      </c>
      <c r="AH32" s="379">
        <v>77.973312993782045</v>
      </c>
      <c r="AI32" s="379">
        <v>78.364477473103491</v>
      </c>
    </row>
    <row r="33" spans="1:35">
      <c r="A33" s="371" t="s">
        <v>147</v>
      </c>
      <c r="B33" s="380">
        <v>29</v>
      </c>
      <c r="C33" s="373">
        <v>918.12177599999995</v>
      </c>
      <c r="D33" s="374">
        <v>488.61497599999996</v>
      </c>
      <c r="E33" s="374">
        <v>505.91348799999992</v>
      </c>
      <c r="F33" s="374">
        <v>310.01345599999996</v>
      </c>
      <c r="G33" s="374">
        <v>223.05975999999998</v>
      </c>
      <c r="H33" s="374">
        <v>463.19337599999994</v>
      </c>
      <c r="I33" s="374">
        <v>1780.8835839999999</v>
      </c>
      <c r="J33" s="374">
        <v>1461.3163359999996</v>
      </c>
      <c r="K33" s="375">
        <v>104.89070399999999</v>
      </c>
      <c r="L33" s="374">
        <v>925.49995199999989</v>
      </c>
      <c r="M33" s="374">
        <v>385.23774400000002</v>
      </c>
      <c r="N33" s="374">
        <v>773.37236799999982</v>
      </c>
      <c r="O33" s="374">
        <v>315.94910399999992</v>
      </c>
      <c r="P33" s="374">
        <v>492.12670400000002</v>
      </c>
      <c r="Q33" s="374">
        <v>662.5460159999999</v>
      </c>
      <c r="R33" s="376">
        <v>1875.0262719999996</v>
      </c>
      <c r="S33" s="373">
        <v>161.03105599999998</v>
      </c>
      <c r="T33" s="374">
        <v>1326.9129279999997</v>
      </c>
      <c r="U33" s="374">
        <v>64.322559999999996</v>
      </c>
      <c r="V33" s="376">
        <v>519.31007999999997</v>
      </c>
      <c r="W33" s="373">
        <v>128.64511999999999</v>
      </c>
      <c r="X33" s="374">
        <v>75.815488000000002</v>
      </c>
      <c r="Y33" s="374">
        <v>29.690063999999996</v>
      </c>
      <c r="Z33" s="375">
        <v>120.616624</v>
      </c>
      <c r="AA33" s="376">
        <v>1191.0709333333332</v>
      </c>
      <c r="AB33" s="515"/>
      <c r="AC33" s="377">
        <v>15176.233380343889</v>
      </c>
      <c r="AD33" s="378">
        <v>15303.180469333331</v>
      </c>
      <c r="AE33" s="375">
        <v>1121352.3820464895</v>
      </c>
      <c r="AF33" s="379">
        <v>73.888714936267007</v>
      </c>
      <c r="AG33" s="379">
        <v>79.567076646137636</v>
      </c>
      <c r="AH33" s="379">
        <v>73.27577324815671</v>
      </c>
      <c r="AI33" s="379">
        <v>78.167964363910741</v>
      </c>
    </row>
    <row r="34" spans="1:35">
      <c r="A34" s="371" t="s">
        <v>148</v>
      </c>
      <c r="B34" s="380">
        <v>30</v>
      </c>
      <c r="C34" s="373">
        <v>945.67169599999988</v>
      </c>
      <c r="D34" s="374">
        <v>505.13310399999995</v>
      </c>
      <c r="E34" s="374">
        <v>482.19454399999989</v>
      </c>
      <c r="F34" s="374">
        <v>271.64457599999997</v>
      </c>
      <c r="G34" s="374">
        <v>222.95334399999999</v>
      </c>
      <c r="H34" s="374">
        <v>503.45409599999994</v>
      </c>
      <c r="I34" s="374">
        <v>1775.7046719999998</v>
      </c>
      <c r="J34" s="374">
        <v>1449.8352319999999</v>
      </c>
      <c r="K34" s="375">
        <v>106.59336</v>
      </c>
      <c r="L34" s="374">
        <v>922.1774079999999</v>
      </c>
      <c r="M34" s="374">
        <v>421.15905599999996</v>
      </c>
      <c r="N34" s="374">
        <v>781.93294400000002</v>
      </c>
      <c r="O34" s="374">
        <v>331.75779199999994</v>
      </c>
      <c r="P34" s="374">
        <v>431.39863999999994</v>
      </c>
      <c r="Q34" s="374">
        <v>623.1720959999999</v>
      </c>
      <c r="R34" s="376">
        <v>1996.4469280000001</v>
      </c>
      <c r="S34" s="373">
        <v>166.96670399999999</v>
      </c>
      <c r="T34" s="374">
        <v>1335.9109919999999</v>
      </c>
      <c r="U34" s="374">
        <v>64.322559999999996</v>
      </c>
      <c r="V34" s="376">
        <v>491.01524799999993</v>
      </c>
      <c r="W34" s="373">
        <v>129.03531199999998</v>
      </c>
      <c r="X34" s="374">
        <v>65.020175999999992</v>
      </c>
      <c r="Y34" s="374">
        <v>22.867615999999998</v>
      </c>
      <c r="Z34" s="375">
        <v>133.812208</v>
      </c>
      <c r="AA34" s="376">
        <v>1191.0709333333332</v>
      </c>
      <c r="AB34" s="515"/>
      <c r="AC34" s="377">
        <v>15244.304148343886</v>
      </c>
      <c r="AD34" s="378">
        <v>15371.251237333328</v>
      </c>
      <c r="AE34" s="375">
        <v>1121052.4630091195</v>
      </c>
      <c r="AF34" s="379">
        <v>73.539103661278531</v>
      </c>
      <c r="AG34" s="379">
        <v>79.339930826187526</v>
      </c>
      <c r="AH34" s="379">
        <v>72.931763699648215</v>
      </c>
      <c r="AI34" s="379">
        <v>77.972440101096822</v>
      </c>
    </row>
    <row r="35" spans="1:35" ht="16.5" thickBot="1">
      <c r="A35" s="381" t="s">
        <v>151</v>
      </c>
      <c r="B35" s="382"/>
      <c r="C35" s="383"/>
      <c r="D35" s="384"/>
      <c r="E35" s="384"/>
      <c r="F35" s="384"/>
      <c r="G35" s="384"/>
      <c r="H35" s="384"/>
      <c r="I35" s="384"/>
      <c r="J35" s="384"/>
      <c r="K35" s="385"/>
      <c r="L35" s="384"/>
      <c r="M35" s="384"/>
      <c r="N35" s="384"/>
      <c r="O35" s="384"/>
      <c r="P35" s="384"/>
      <c r="Q35" s="384"/>
      <c r="R35" s="386"/>
      <c r="S35" s="383"/>
      <c r="T35" s="384"/>
      <c r="U35" s="384"/>
      <c r="V35" s="386"/>
      <c r="W35" s="383"/>
      <c r="X35" s="384"/>
      <c r="Y35" s="384"/>
      <c r="Z35" s="384"/>
      <c r="AA35" s="386"/>
      <c r="AB35" s="516"/>
      <c r="AC35" s="377">
        <v>0.01</v>
      </c>
      <c r="AD35" s="378">
        <v>0</v>
      </c>
      <c r="AE35" s="387">
        <v>1077308.1945767195</v>
      </c>
      <c r="AF35" s="379">
        <v>0</v>
      </c>
      <c r="AG35" s="379">
        <v>82.002895955441403</v>
      </c>
      <c r="AH35" s="379">
        <v>0</v>
      </c>
      <c r="AI35" s="379">
        <v>80.589508769048422</v>
      </c>
    </row>
  </sheetData>
  <mergeCells count="2">
    <mergeCell ref="C2:R2"/>
    <mergeCell ref="S2:AA2"/>
  </mergeCells>
  <conditionalFormatting sqref="A1:A34">
    <cfRule type="containsText" dxfId="1" priority="2" operator="containsText" text="DOM">
      <formula>NOT(ISERROR(SEARCH("DOM",A1)))</formula>
    </cfRule>
  </conditionalFormatting>
  <conditionalFormatting sqref="A35">
    <cfRule type="containsText" dxfId="0" priority="1" operator="containsText" text="DOM">
      <formula>NOT(ISERROR(SEARCH("DOM",A35)))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topLeftCell="A3" workbookViewId="0">
      <selection activeCell="E25" sqref="E25"/>
    </sheetView>
  </sheetViews>
  <sheetFormatPr defaultRowHeight="15.75"/>
  <cols>
    <col min="1" max="1" width="20.375" style="178" bestFit="1" customWidth="1"/>
    <col min="2" max="2" width="17.875" style="178" customWidth="1"/>
    <col min="3" max="4" width="14.25" style="178" customWidth="1"/>
    <col min="5" max="5" width="17.625" style="178" customWidth="1"/>
    <col min="6" max="8" width="9" style="178"/>
    <col min="9" max="9" width="13.5" style="178" bestFit="1" customWidth="1"/>
    <col min="10" max="10" width="15.625" style="178" bestFit="1" customWidth="1"/>
    <col min="11" max="11" width="14.25" style="178" bestFit="1" customWidth="1"/>
    <col min="12" max="16384" width="9" style="178"/>
  </cols>
  <sheetData>
    <row r="1" spans="1:11" ht="31.5">
      <c r="A1" s="318" t="s">
        <v>97</v>
      </c>
      <c r="B1" s="319" t="s">
        <v>98</v>
      </c>
      <c r="C1" s="319" t="s">
        <v>99</v>
      </c>
      <c r="D1" s="319" t="s">
        <v>100</v>
      </c>
      <c r="E1" s="320" t="s">
        <v>101</v>
      </c>
      <c r="F1" s="321" t="s">
        <v>86</v>
      </c>
      <c r="G1" s="2" t="s">
        <v>91</v>
      </c>
      <c r="H1" s="320" t="s">
        <v>102</v>
      </c>
      <c r="I1" s="321" t="s">
        <v>103</v>
      </c>
      <c r="J1" s="2" t="s">
        <v>104</v>
      </c>
      <c r="K1" s="320" t="s">
        <v>105</v>
      </c>
    </row>
    <row r="2" spans="1:11">
      <c r="A2" s="322">
        <v>1112</v>
      </c>
      <c r="E2" s="323"/>
      <c r="F2" s="324"/>
      <c r="H2" s="323"/>
      <c r="I2" s="324">
        <v>-8</v>
      </c>
      <c r="K2" s="323"/>
    </row>
    <row r="3" spans="1:11">
      <c r="A3" s="322">
        <v>1121</v>
      </c>
      <c r="E3" s="323"/>
      <c r="F3" s="324"/>
      <c r="H3" s="323"/>
      <c r="I3" s="324"/>
      <c r="K3" s="323"/>
    </row>
    <row r="4" spans="1:11">
      <c r="A4" s="322">
        <v>1122</v>
      </c>
      <c r="E4" s="323"/>
      <c r="F4" s="324"/>
      <c r="H4" s="323"/>
      <c r="I4" s="324"/>
      <c r="K4" s="323"/>
    </row>
    <row r="5" spans="1:11">
      <c r="A5" s="322">
        <v>1123</v>
      </c>
      <c r="E5" s="323"/>
      <c r="F5" s="324"/>
      <c r="H5" s="323"/>
      <c r="I5" s="324"/>
      <c r="K5" s="323"/>
    </row>
    <row r="6" spans="1:11">
      <c r="A6" s="322">
        <v>1124</v>
      </c>
      <c r="E6" s="323"/>
      <c r="F6" s="324"/>
      <c r="H6" s="323"/>
      <c r="I6" s="324"/>
      <c r="K6" s="323"/>
    </row>
    <row r="7" spans="1:11">
      <c r="A7" s="322">
        <v>1125</v>
      </c>
      <c r="E7" s="323"/>
      <c r="F7" s="324"/>
      <c r="H7" s="323"/>
      <c r="I7" s="324"/>
      <c r="K7" s="323"/>
    </row>
    <row r="8" spans="1:11">
      <c r="A8" s="322">
        <v>1126</v>
      </c>
      <c r="E8" s="323"/>
      <c r="F8" s="324"/>
      <c r="H8" s="323"/>
      <c r="I8" s="324"/>
      <c r="K8" s="323"/>
    </row>
    <row r="9" spans="1:11">
      <c r="A9" s="322">
        <v>1130</v>
      </c>
      <c r="E9" s="323"/>
      <c r="F9" s="324"/>
      <c r="H9" s="323"/>
      <c r="I9" s="324"/>
      <c r="K9" s="323"/>
    </row>
    <row r="10" spans="1:11">
      <c r="A10" s="322">
        <v>1131</v>
      </c>
      <c r="E10" s="323"/>
      <c r="F10" s="324"/>
      <c r="H10" s="323"/>
      <c r="I10" s="324"/>
      <c r="K10" s="323"/>
    </row>
    <row r="11" spans="1:11">
      <c r="A11" s="322">
        <v>1132</v>
      </c>
      <c r="E11" s="323"/>
      <c r="F11" s="324"/>
      <c r="H11" s="323"/>
      <c r="I11" s="324"/>
      <c r="K11" s="323"/>
    </row>
    <row r="12" spans="1:11">
      <c r="A12" s="322">
        <v>1133</v>
      </c>
      <c r="E12" s="323"/>
      <c r="F12" s="324"/>
      <c r="H12" s="323"/>
      <c r="I12" s="324"/>
      <c r="K12" s="323"/>
    </row>
    <row r="13" spans="1:11">
      <c r="A13" s="322">
        <v>1134</v>
      </c>
      <c r="E13" s="323"/>
      <c r="F13" s="324"/>
      <c r="H13" s="323"/>
      <c r="I13" s="324"/>
      <c r="K13" s="323"/>
    </row>
    <row r="14" spans="1:11">
      <c r="A14" s="322">
        <v>1135</v>
      </c>
      <c r="E14" s="323"/>
      <c r="F14" s="324"/>
      <c r="H14" s="323"/>
      <c r="I14" s="324"/>
      <c r="K14" s="323"/>
    </row>
    <row r="15" spans="1:11">
      <c r="A15" s="322">
        <v>1158</v>
      </c>
      <c r="E15" s="323"/>
      <c r="F15" s="324"/>
      <c r="H15" s="323"/>
      <c r="I15" s="324"/>
      <c r="K15" s="323"/>
    </row>
    <row r="16" spans="1:11">
      <c r="A16" s="322">
        <v>1160</v>
      </c>
      <c r="E16" s="323"/>
      <c r="F16" s="324"/>
      <c r="H16" s="323"/>
      <c r="I16" s="324"/>
      <c r="K16" s="323"/>
    </row>
    <row r="17" spans="1:11">
      <c r="A17" s="322">
        <v>1163</v>
      </c>
      <c r="E17" s="323"/>
      <c r="F17" s="324"/>
      <c r="H17" s="323"/>
      <c r="I17" s="324"/>
      <c r="K17" s="323"/>
    </row>
    <row r="18" spans="1:11">
      <c r="A18" s="322">
        <v>1166</v>
      </c>
      <c r="E18" s="323"/>
      <c r="F18" s="324"/>
      <c r="H18" s="323"/>
      <c r="I18" s="324"/>
      <c r="K18" s="323"/>
    </row>
    <row r="19" spans="1:11">
      <c r="A19" s="322">
        <v>1169</v>
      </c>
      <c r="E19" s="323"/>
      <c r="F19" s="324"/>
      <c r="H19" s="323"/>
      <c r="I19" s="324"/>
      <c r="K19" s="323"/>
    </row>
    <row r="20" spans="1:11">
      <c r="A20" s="322">
        <v>1175</v>
      </c>
      <c r="E20" s="323"/>
      <c r="F20" s="324"/>
      <c r="H20" s="323"/>
      <c r="I20" s="324"/>
      <c r="K20" s="323"/>
    </row>
    <row r="21" spans="1:11">
      <c r="A21" s="322"/>
      <c r="E21" s="323"/>
      <c r="F21" s="324"/>
      <c r="H21" s="323"/>
      <c r="I21" s="324"/>
      <c r="K21" s="323"/>
    </row>
    <row r="22" spans="1:11">
      <c r="A22" s="325" t="s">
        <v>106</v>
      </c>
      <c r="B22" s="326"/>
      <c r="C22" s="326"/>
      <c r="D22" s="326"/>
      <c r="E22" s="327"/>
      <c r="F22" s="328" t="s">
        <v>86</v>
      </c>
      <c r="G22" s="329"/>
      <c r="H22" s="330"/>
      <c r="I22" s="328"/>
      <c r="J22" s="326"/>
      <c r="K22" s="327"/>
    </row>
    <row r="23" spans="1:11">
      <c r="A23" s="322"/>
      <c r="E23" s="323"/>
      <c r="F23" s="324"/>
      <c r="H23" s="323"/>
      <c r="I23" s="324"/>
      <c r="K23" s="323"/>
    </row>
    <row r="24" spans="1:11">
      <c r="A24" s="322">
        <v>1551</v>
      </c>
      <c r="E24" s="323"/>
      <c r="F24" s="331"/>
      <c r="H24" s="323"/>
      <c r="I24" s="324"/>
      <c r="K24" s="323"/>
    </row>
    <row r="25" spans="1:11">
      <c r="A25" s="322">
        <v>1554</v>
      </c>
      <c r="E25" s="323"/>
      <c r="F25" s="331"/>
      <c r="H25" s="323"/>
      <c r="I25" s="324"/>
      <c r="K25" s="323"/>
    </row>
    <row r="26" spans="1:11">
      <c r="A26" s="322">
        <v>1651</v>
      </c>
      <c r="E26" s="323"/>
      <c r="F26" s="331"/>
      <c r="H26" s="323"/>
      <c r="I26" s="324"/>
      <c r="K26" s="323"/>
    </row>
    <row r="27" spans="1:11">
      <c r="A27" s="322">
        <v>1701</v>
      </c>
      <c r="E27" s="323"/>
      <c r="F27" s="331"/>
      <c r="H27" s="323"/>
      <c r="I27" s="324"/>
      <c r="K27" s="323"/>
    </row>
    <row r="28" spans="1:11">
      <c r="A28" s="322">
        <v>1715</v>
      </c>
      <c r="E28" s="323"/>
      <c r="F28" s="331"/>
      <c r="H28" s="323"/>
      <c r="I28" s="324"/>
      <c r="K28" s="323"/>
    </row>
    <row r="29" spans="1:11">
      <c r="A29" s="322">
        <v>1736</v>
      </c>
      <c r="E29" s="323"/>
      <c r="F29" s="331"/>
      <c r="H29" s="323"/>
      <c r="I29" s="324"/>
      <c r="K29" s="323"/>
    </row>
    <row r="30" spans="1:11">
      <c r="A30" s="322">
        <v>1748</v>
      </c>
      <c r="D30" s="178" t="s">
        <v>455</v>
      </c>
      <c r="E30" s="323"/>
      <c r="F30" s="331"/>
      <c r="H30" s="323"/>
      <c r="I30" s="324"/>
      <c r="K30" s="323"/>
    </row>
    <row r="31" spans="1:11">
      <c r="A31" s="322">
        <v>1749</v>
      </c>
      <c r="E31" s="323"/>
      <c r="F31" s="331"/>
      <c r="H31" s="323"/>
      <c r="I31" s="324"/>
      <c r="K31" s="323"/>
    </row>
    <row r="32" spans="1:11">
      <c r="A32" s="322">
        <v>1763</v>
      </c>
      <c r="E32" s="323"/>
      <c r="F32" s="331"/>
      <c r="H32" s="323"/>
      <c r="I32" s="324"/>
      <c r="K32" s="323"/>
    </row>
    <row r="33" spans="1:11">
      <c r="A33" s="322">
        <v>1764</v>
      </c>
      <c r="E33" s="323"/>
      <c r="F33" s="331"/>
      <c r="H33" s="323"/>
      <c r="I33" s="324"/>
      <c r="K33" s="323"/>
    </row>
    <row r="34" spans="1:11">
      <c r="A34" s="322">
        <v>1765</v>
      </c>
      <c r="E34" s="323"/>
      <c r="F34" s="331"/>
      <c r="H34" s="323"/>
      <c r="I34" s="324"/>
      <c r="K34" s="323"/>
    </row>
    <row r="35" spans="1:11">
      <c r="A35" s="322">
        <v>1791</v>
      </c>
      <c r="E35" s="323"/>
      <c r="F35" s="331"/>
      <c r="H35" s="323"/>
      <c r="I35" s="324"/>
      <c r="K35" s="323"/>
    </row>
    <row r="36" spans="1:11">
      <c r="A36" s="322">
        <v>1831</v>
      </c>
      <c r="E36" s="323"/>
      <c r="F36" s="331"/>
      <c r="H36" s="323"/>
      <c r="I36" s="324"/>
      <c r="K36" s="323"/>
    </row>
    <row r="37" spans="1:11">
      <c r="A37" s="322">
        <v>1843</v>
      </c>
      <c r="E37" s="323"/>
      <c r="F37" s="331"/>
      <c r="H37" s="323"/>
      <c r="I37" s="324"/>
      <c r="K37" s="323"/>
    </row>
    <row r="38" spans="1:11">
      <c r="A38" s="322">
        <v>1846</v>
      </c>
      <c r="E38" s="323"/>
      <c r="F38" s="331"/>
      <c r="H38" s="323"/>
      <c r="I38" s="324"/>
      <c r="K38" s="323"/>
    </row>
    <row r="39" spans="1:11">
      <c r="A39" s="322" t="s">
        <v>107</v>
      </c>
      <c r="B39" s="329"/>
      <c r="C39" s="329"/>
      <c r="D39" s="326"/>
      <c r="E39" s="327"/>
      <c r="F39" s="331"/>
      <c r="H39" s="323"/>
      <c r="I39" s="331"/>
      <c r="J39" s="329"/>
      <c r="K39" s="330"/>
    </row>
    <row r="40" spans="1:11">
      <c r="A40" s="322"/>
      <c r="E40" s="323"/>
      <c r="F40" s="331"/>
      <c r="H40" s="323"/>
      <c r="I40" s="324"/>
      <c r="K40" s="323"/>
    </row>
    <row r="41" spans="1:11">
      <c r="A41" s="322" t="s">
        <v>108</v>
      </c>
      <c r="E41" s="323"/>
      <c r="F41" s="331"/>
      <c r="H41" s="323"/>
      <c r="I41" s="324"/>
      <c r="K41" s="323"/>
    </row>
    <row r="42" spans="1:11">
      <c r="A42" s="322"/>
      <c r="E42" s="323"/>
      <c r="F42" s="324"/>
      <c r="H42" s="323"/>
      <c r="I42" s="324"/>
      <c r="K42" s="323"/>
    </row>
    <row r="43" spans="1:11">
      <c r="A43" s="325" t="s">
        <v>109</v>
      </c>
      <c r="B43" s="326"/>
      <c r="C43" s="326"/>
      <c r="D43" s="326"/>
      <c r="E43" s="327"/>
      <c r="F43" s="331"/>
      <c r="G43" s="326" t="s">
        <v>91</v>
      </c>
      <c r="H43" s="330"/>
      <c r="I43" s="328"/>
      <c r="J43" s="326"/>
      <c r="K43" s="327"/>
    </row>
    <row r="44" spans="1:11">
      <c r="A44" s="322"/>
      <c r="E44" s="323"/>
      <c r="F44" s="324"/>
      <c r="H44" s="323"/>
      <c r="I44" s="324"/>
      <c r="K44" s="323"/>
    </row>
    <row r="45" spans="1:11" ht="16.5" thickBot="1">
      <c r="A45" s="332" t="s">
        <v>20</v>
      </c>
      <c r="B45" s="333"/>
      <c r="C45" s="333"/>
      <c r="D45" s="333"/>
      <c r="E45" s="334"/>
      <c r="F45" s="335"/>
      <c r="G45" s="336"/>
      <c r="H45" s="334" t="s">
        <v>102</v>
      </c>
      <c r="I45" s="337"/>
      <c r="J45" s="338"/>
      <c r="K45" s="3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1"/>
  <sheetViews>
    <sheetView showGridLines="0" tabSelected="1" zoomScaleNormal="100" workbookViewId="0">
      <selection activeCell="H13" sqref="H13"/>
    </sheetView>
  </sheetViews>
  <sheetFormatPr defaultRowHeight="15.75"/>
  <cols>
    <col min="1" max="1" width="1.125" style="224" customWidth="1"/>
    <col min="2" max="2" width="8.875" style="224" bestFit="1" customWidth="1"/>
    <col min="3" max="3" width="44.25" style="224" customWidth="1"/>
    <col min="4" max="4" width="16.75" style="227" bestFit="1" customWidth="1"/>
    <col min="5" max="5" width="11.25" style="227" bestFit="1" customWidth="1"/>
    <col min="6" max="6" width="10.5" style="227" bestFit="1" customWidth="1"/>
    <col min="7" max="7" width="2.5" style="227" customWidth="1"/>
    <col min="8" max="8" width="19.75" style="227" bestFit="1" customWidth="1"/>
    <col min="9" max="9" width="2.5" style="227" customWidth="1"/>
    <col min="10" max="10" width="12.75" style="228" bestFit="1" customWidth="1"/>
    <col min="11" max="11" width="13.125" style="250" bestFit="1" customWidth="1"/>
    <col min="12" max="12" width="13.125" style="282" bestFit="1" customWidth="1"/>
    <col min="13" max="13" width="2.5" style="227" customWidth="1"/>
    <col min="14" max="14" width="12.5" style="227" bestFit="1" customWidth="1"/>
    <col min="15" max="15" width="12.625" style="250" bestFit="1" customWidth="1"/>
    <col min="16" max="16" width="12.625" style="281" bestFit="1" customWidth="1"/>
    <col min="17" max="17" width="2.5" style="227" customWidth="1"/>
    <col min="18" max="18" width="11.25" style="227" bestFit="1" customWidth="1"/>
    <col min="19" max="19" width="13.125" style="250" bestFit="1" customWidth="1"/>
    <col min="20" max="20" width="11.25" style="281" bestFit="1" customWidth="1"/>
    <col min="21" max="21" width="1" style="227" customWidth="1"/>
    <col min="22" max="22" width="12.625" style="231" bestFit="1" customWidth="1"/>
    <col min="23" max="23" width="9.625" style="224" bestFit="1" customWidth="1"/>
    <col min="24" max="24" width="9.875" style="224" bestFit="1" customWidth="1"/>
    <col min="25" max="25" width="10.875" style="224" customWidth="1"/>
    <col min="26" max="16384" width="9" style="224"/>
  </cols>
  <sheetData>
    <row r="1" spans="2:24">
      <c r="C1" s="224" t="s">
        <v>71</v>
      </c>
      <c r="D1" s="225"/>
      <c r="E1" s="226"/>
      <c r="F1" s="226"/>
      <c r="G1" s="226"/>
      <c r="H1" s="226"/>
      <c r="K1" s="229"/>
      <c r="L1" s="257"/>
      <c r="M1" s="230"/>
      <c r="N1" s="230"/>
      <c r="O1" s="229"/>
      <c r="P1" s="229"/>
      <c r="Q1" s="230"/>
      <c r="R1" s="230"/>
      <c r="S1" s="229"/>
      <c r="T1" s="225"/>
    </row>
    <row r="2" spans="2:24" ht="29.25" thickBot="1">
      <c r="C2" s="258" t="s">
        <v>58</v>
      </c>
      <c r="K2" s="231">
        <v>0.91987708441881766</v>
      </c>
      <c r="L2" s="231"/>
      <c r="M2" s="231"/>
      <c r="N2" s="231"/>
      <c r="O2" s="231"/>
      <c r="P2" s="231"/>
      <c r="Q2" s="231"/>
      <c r="R2" s="231"/>
      <c r="S2" s="231"/>
      <c r="T2" s="231"/>
      <c r="U2" s="231"/>
    </row>
    <row r="3" spans="2:24" ht="16.5" thickBot="1">
      <c r="D3" s="224"/>
      <c r="E3" s="224"/>
      <c r="F3" s="224"/>
      <c r="G3" s="252"/>
      <c r="H3" s="252"/>
      <c r="J3" s="548" t="s">
        <v>61</v>
      </c>
      <c r="K3" s="549"/>
      <c r="L3" s="550"/>
      <c r="M3" s="231"/>
      <c r="N3" s="551" t="s">
        <v>63</v>
      </c>
      <c r="O3" s="552"/>
      <c r="P3" s="553"/>
      <c r="Q3" s="231"/>
      <c r="R3" s="551" t="s">
        <v>64</v>
      </c>
      <c r="S3" s="552"/>
      <c r="T3" s="553"/>
      <c r="U3" s="231"/>
    </row>
    <row r="4" spans="2:24">
      <c r="B4" s="224" t="s">
        <v>70</v>
      </c>
      <c r="C4" s="259" t="s">
        <v>1</v>
      </c>
      <c r="D4" s="259" t="s">
        <v>0</v>
      </c>
      <c r="E4" s="259" t="s">
        <v>59</v>
      </c>
      <c r="F4" s="259" t="s">
        <v>60</v>
      </c>
      <c r="H4" s="260" t="s">
        <v>35</v>
      </c>
      <c r="J4" s="261" t="s">
        <v>62</v>
      </c>
      <c r="K4" s="262" t="s">
        <v>59</v>
      </c>
      <c r="L4" s="263" t="s">
        <v>60</v>
      </c>
      <c r="N4" s="264" t="s">
        <v>62</v>
      </c>
      <c r="O4" s="265" t="s">
        <v>59</v>
      </c>
      <c r="P4" s="266" t="s">
        <v>60</v>
      </c>
      <c r="R4" s="264" t="s">
        <v>62</v>
      </c>
      <c r="S4" s="265" t="s">
        <v>59</v>
      </c>
      <c r="T4" s="266" t="s">
        <v>60</v>
      </c>
    </row>
    <row r="5" spans="2:24">
      <c r="B5" s="546" t="s">
        <v>65</v>
      </c>
      <c r="C5" s="232" t="s">
        <v>7</v>
      </c>
      <c r="D5" s="233">
        <v>32513928</v>
      </c>
      <c r="E5" s="248">
        <v>15908.395859809447</v>
      </c>
      <c r="F5" s="225">
        <v>17675.995399788273</v>
      </c>
      <c r="G5" s="225"/>
      <c r="H5" s="253">
        <f>PCMH!G7</f>
        <v>2699.6793876283882</v>
      </c>
      <c r="J5" s="235">
        <v>0.29355776356940899</v>
      </c>
      <c r="K5" s="236">
        <f>E5*$J$5</f>
        <v>4670.0331105825062</v>
      </c>
      <c r="L5" s="237">
        <f>F5*$J$5</f>
        <v>5188.9256784250065</v>
      </c>
      <c r="N5" s="235">
        <v>0.65071962914738057</v>
      </c>
      <c r="O5" s="236">
        <f>E5*$N$5</f>
        <v>10351.905454224927</v>
      </c>
      <c r="P5" s="237">
        <f>F5*$N$5</f>
        <v>11502.117171361029</v>
      </c>
      <c r="R5" s="235">
        <v>5.5722607283210462E-2</v>
      </c>
      <c r="S5" s="236">
        <f>E5*$R$5</f>
        <v>886.4572950020131</v>
      </c>
      <c r="T5" s="237">
        <f>F5*$R$5</f>
        <v>984.95255000223665</v>
      </c>
      <c r="V5" s="238">
        <f t="shared" ref="V5:V20" si="0">E5-K5-O5-S5</f>
        <v>0</v>
      </c>
      <c r="X5" s="254"/>
    </row>
    <row r="6" spans="2:24">
      <c r="B6" s="547"/>
      <c r="C6" s="239" t="s">
        <v>8</v>
      </c>
      <c r="D6" s="233">
        <v>32513928</v>
      </c>
      <c r="E6" s="284">
        <v>8386.9518598094473</v>
      </c>
      <c r="F6" s="225">
        <v>9318.835399788275</v>
      </c>
      <c r="G6" s="225"/>
      <c r="H6" s="255">
        <f>PCMH!G8</f>
        <v>1316.2814709771123</v>
      </c>
      <c r="J6" s="240">
        <v>0.53752992788506126</v>
      </c>
      <c r="K6" s="236">
        <f t="shared" ref="K6:K21" si="1">E6*$J$5</f>
        <v>2462.0548311299567</v>
      </c>
      <c r="L6" s="237">
        <f t="shared" ref="L6:L21" si="2">F6*$J$5</f>
        <v>2735.6164790332855</v>
      </c>
      <c r="N6" s="240">
        <v>0.46247007211493885</v>
      </c>
      <c r="O6" s="236">
        <f t="shared" ref="O6:O21" si="3">E6*$N$5</f>
        <v>5457.5542038921376</v>
      </c>
      <c r="P6" s="237">
        <f t="shared" ref="P6:P21" si="4">F6*$N$5</f>
        <v>6063.9491154357083</v>
      </c>
      <c r="R6" s="240">
        <v>0</v>
      </c>
      <c r="S6" s="236">
        <f t="shared" ref="S6:S21" si="5">E6*$R$5</f>
        <v>467.34282478735344</v>
      </c>
      <c r="T6" s="237">
        <f t="shared" ref="T6:T21" si="6">F6*$R$5</f>
        <v>519.26980531928166</v>
      </c>
      <c r="V6" s="238">
        <f t="shared" si="0"/>
        <v>-8.5265128291212022E-13</v>
      </c>
      <c r="X6" s="254"/>
    </row>
    <row r="7" spans="2:24">
      <c r="B7" s="547"/>
      <c r="C7" s="239" t="s">
        <v>9</v>
      </c>
      <c r="D7" s="233">
        <v>32513928</v>
      </c>
      <c r="E7" s="284">
        <v>9261.2658598094495</v>
      </c>
      <c r="F7" s="225">
        <v>10290.295399788276</v>
      </c>
      <c r="G7" s="225"/>
      <c r="H7" s="255">
        <f>PCMH!G9</f>
        <v>1477.0915715507581</v>
      </c>
      <c r="J7" s="240">
        <v>0.36296826622768391</v>
      </c>
      <c r="K7" s="236">
        <f t="shared" si="1"/>
        <v>2718.7164936273816</v>
      </c>
      <c r="L7" s="237">
        <f t="shared" si="2"/>
        <v>3020.7961040304235</v>
      </c>
      <c r="N7" s="240">
        <v>0.41000292826842655</v>
      </c>
      <c r="O7" s="236">
        <f t="shared" si="3"/>
        <v>6026.4874857305012</v>
      </c>
      <c r="P7" s="237">
        <f t="shared" si="4"/>
        <v>6696.0972063672234</v>
      </c>
      <c r="R7" s="240">
        <v>0.2270288055038896</v>
      </c>
      <c r="S7" s="236">
        <f t="shared" si="5"/>
        <v>516.06188045156648</v>
      </c>
      <c r="T7" s="237">
        <f t="shared" si="6"/>
        <v>573.40208939062927</v>
      </c>
      <c r="V7" s="238">
        <f t="shared" si="0"/>
        <v>0</v>
      </c>
    </row>
    <row r="8" spans="2:24">
      <c r="B8" s="547"/>
      <c r="C8" s="239" t="s">
        <v>11</v>
      </c>
      <c r="D8" s="233">
        <v>32513928</v>
      </c>
      <c r="E8" s="284">
        <v>5766.7629598094481</v>
      </c>
      <c r="F8" s="225">
        <v>6407.514399788276</v>
      </c>
      <c r="G8" s="225"/>
      <c r="H8" s="255">
        <f>PCMH!G10</f>
        <v>834.35753915061764</v>
      </c>
      <c r="J8" s="240">
        <v>0.11357413210783902</v>
      </c>
      <c r="K8" s="236">
        <f t="shared" si="1"/>
        <v>1692.8780375165672</v>
      </c>
      <c r="L8" s="237">
        <f t="shared" si="2"/>
        <v>1880.9755972406303</v>
      </c>
      <c r="N8" s="240">
        <v>0</v>
      </c>
      <c r="O8" s="236">
        <f t="shared" si="3"/>
        <v>3752.5458545880547</v>
      </c>
      <c r="P8" s="237">
        <f t="shared" si="4"/>
        <v>4169.4953939867282</v>
      </c>
      <c r="R8" s="240">
        <v>0.79534776235891236</v>
      </c>
      <c r="S8" s="236">
        <f t="shared" si="5"/>
        <v>321.33906770482628</v>
      </c>
      <c r="T8" s="237">
        <f t="shared" si="6"/>
        <v>357.04340856091812</v>
      </c>
      <c r="V8" s="238">
        <f t="shared" si="0"/>
        <v>0</v>
      </c>
    </row>
    <row r="9" spans="2:24">
      <c r="B9" s="547"/>
      <c r="C9" s="239" t="s">
        <v>10</v>
      </c>
      <c r="D9" s="233">
        <v>6726883.526851818</v>
      </c>
      <c r="E9" s="284">
        <v>4700.4060598094493</v>
      </c>
      <c r="F9" s="225">
        <v>5222.6733997882766</v>
      </c>
      <c r="G9" s="225"/>
      <c r="H9" s="255">
        <f>PCMH!G11</f>
        <v>638.2255312719825</v>
      </c>
      <c r="J9" s="240">
        <v>1</v>
      </c>
      <c r="K9" s="236">
        <f t="shared" si="1"/>
        <v>1379.8406907857595</v>
      </c>
      <c r="L9" s="237">
        <f t="shared" si="2"/>
        <v>1533.1563230952884</v>
      </c>
      <c r="N9" s="240"/>
      <c r="O9" s="236">
        <f t="shared" si="3"/>
        <v>3058.6464880813051</v>
      </c>
      <c r="P9" s="237">
        <f t="shared" si="4"/>
        <v>3398.4960978681165</v>
      </c>
      <c r="R9" s="240"/>
      <c r="S9" s="236">
        <f t="shared" si="5"/>
        <v>261.91888094238459</v>
      </c>
      <c r="T9" s="237">
        <f t="shared" si="6"/>
        <v>291.02097882487175</v>
      </c>
      <c r="V9" s="238">
        <f t="shared" si="0"/>
        <v>0</v>
      </c>
    </row>
    <row r="10" spans="2:24">
      <c r="B10" s="547"/>
      <c r="C10" s="239" t="s">
        <v>12</v>
      </c>
      <c r="D10" s="233">
        <v>23291906.687878296</v>
      </c>
      <c r="E10" s="284">
        <v>9258.6072598094488</v>
      </c>
      <c r="F10" s="225">
        <v>10287.341399788276</v>
      </c>
      <c r="G10" s="225"/>
      <c r="H10" s="255">
        <f>PCMH!G12</f>
        <v>1476.6025827739741</v>
      </c>
      <c r="J10" s="240">
        <v>0</v>
      </c>
      <c r="K10" s="236">
        <f t="shared" si="1"/>
        <v>2717.9360409571559</v>
      </c>
      <c r="L10" s="237">
        <f t="shared" si="2"/>
        <v>3019.9289343968398</v>
      </c>
      <c r="N10" s="240">
        <v>1</v>
      </c>
      <c r="O10" s="236">
        <f t="shared" si="3"/>
        <v>6024.7574825244501</v>
      </c>
      <c r="P10" s="237">
        <f t="shared" si="4"/>
        <v>6694.1749805827221</v>
      </c>
      <c r="R10" s="240">
        <v>0</v>
      </c>
      <c r="S10" s="236">
        <f t="shared" si="5"/>
        <v>515.91373632784325</v>
      </c>
      <c r="T10" s="237">
        <f t="shared" si="6"/>
        <v>573.23748480871473</v>
      </c>
      <c r="V10" s="238">
        <f t="shared" si="0"/>
        <v>-9.0949470177292824E-13</v>
      </c>
    </row>
    <row r="11" spans="2:24">
      <c r="B11" s="547"/>
      <c r="C11" s="239" t="s">
        <v>13</v>
      </c>
      <c r="D11" s="233">
        <v>32513928</v>
      </c>
      <c r="E11" s="284">
        <v>28112.888159809445</v>
      </c>
      <c r="F11" s="225">
        <v>31236.542399788272</v>
      </c>
      <c r="G11" s="225"/>
      <c r="H11" s="255">
        <f>PCMH!G13</f>
        <v>4944.4171296904888</v>
      </c>
      <c r="J11" s="241">
        <v>0.44904406904260968</v>
      </c>
      <c r="K11" s="236">
        <f t="shared" si="1"/>
        <v>8252.756575670579</v>
      </c>
      <c r="L11" s="237">
        <f t="shared" si="2"/>
        <v>9169.7295285228647</v>
      </c>
      <c r="N11" s="241">
        <v>0.47666229588085529</v>
      </c>
      <c r="O11" s="236">
        <f t="shared" si="3"/>
        <v>18293.608157612987</v>
      </c>
      <c r="P11" s="237">
        <f t="shared" si="4"/>
        <v>20326.231286236653</v>
      </c>
      <c r="R11" s="241">
        <v>7.4293635076535011E-2</v>
      </c>
      <c r="S11" s="236">
        <f t="shared" si="5"/>
        <v>1566.5234265258789</v>
      </c>
      <c r="T11" s="237">
        <f t="shared" si="6"/>
        <v>1740.5815850287543</v>
      </c>
      <c r="V11" s="238">
        <f t="shared" si="0"/>
        <v>-2.0463630789890885E-12</v>
      </c>
    </row>
    <row r="12" spans="2:24">
      <c r="B12" s="554"/>
      <c r="C12" s="242" t="s">
        <v>16</v>
      </c>
      <c r="D12" s="243">
        <v>2495137.7852698872</v>
      </c>
      <c r="E12" s="285">
        <v>11480.251859809448</v>
      </c>
      <c r="F12" s="225">
        <v>12755.835399788275</v>
      </c>
      <c r="G12" s="225"/>
      <c r="H12" s="256">
        <f>PCMH!G14</f>
        <v>1885.2233889887855</v>
      </c>
      <c r="J12" s="241">
        <v>0</v>
      </c>
      <c r="K12" s="236">
        <f t="shared" si="1"/>
        <v>3370.1170611792099</v>
      </c>
      <c r="L12" s="237">
        <f t="shared" si="2"/>
        <v>3744.574512421344</v>
      </c>
      <c r="N12" s="241">
        <v>0</v>
      </c>
      <c r="O12" s="236">
        <f t="shared" si="3"/>
        <v>7470.4252327337308</v>
      </c>
      <c r="P12" s="237">
        <f t="shared" si="4"/>
        <v>8300.472480815255</v>
      </c>
      <c r="R12" s="241">
        <v>1</v>
      </c>
      <c r="S12" s="236">
        <f t="shared" si="5"/>
        <v>639.70956589650848</v>
      </c>
      <c r="T12" s="237">
        <f t="shared" si="6"/>
        <v>710.78840655167596</v>
      </c>
      <c r="V12" s="238">
        <f t="shared" si="0"/>
        <v>0</v>
      </c>
      <c r="W12" s="244"/>
    </row>
    <row r="13" spans="2:24">
      <c r="B13" s="546" t="s">
        <v>66</v>
      </c>
      <c r="C13" s="232" t="s">
        <v>14</v>
      </c>
      <c r="D13" s="234">
        <v>6726883.526851818</v>
      </c>
      <c r="E13" s="248">
        <v>20534.120459809445</v>
      </c>
      <c r="F13" s="225">
        <v>22815.689399788273</v>
      </c>
      <c r="G13" s="225"/>
      <c r="H13" s="255">
        <v>3550.4758270677498</v>
      </c>
      <c r="J13" s="245">
        <v>1</v>
      </c>
      <c r="K13" s="236">
        <f t="shared" si="1"/>
        <v>6027.9504790465044</v>
      </c>
      <c r="L13" s="237">
        <f t="shared" si="2"/>
        <v>6697.722754496117</v>
      </c>
      <c r="N13" s="235">
        <v>0</v>
      </c>
      <c r="O13" s="236">
        <f t="shared" si="3"/>
        <v>13361.955250474841</v>
      </c>
      <c r="P13" s="237">
        <f t="shared" si="4"/>
        <v>14846.616944972047</v>
      </c>
      <c r="R13" s="235">
        <v>0</v>
      </c>
      <c r="S13" s="236">
        <f t="shared" si="5"/>
        <v>1144.2147302880987</v>
      </c>
      <c r="T13" s="237">
        <f t="shared" si="6"/>
        <v>1271.3497003201098</v>
      </c>
      <c r="V13" s="238">
        <f t="shared" si="0"/>
        <v>0</v>
      </c>
    </row>
    <row r="14" spans="2:24">
      <c r="B14" s="554"/>
      <c r="C14" s="239" t="s">
        <v>15</v>
      </c>
      <c r="D14" s="233">
        <v>23291906.687878296</v>
      </c>
      <c r="E14" s="284">
        <v>31371.632459809447</v>
      </c>
      <c r="F14" s="225">
        <v>34857.369399788273</v>
      </c>
      <c r="G14" s="225"/>
      <c r="H14" s="255">
        <v>5543.7887497569582</v>
      </c>
      <c r="J14" s="246">
        <v>0</v>
      </c>
      <c r="K14" s="236">
        <f t="shared" si="1"/>
        <v>9209.3862644231376</v>
      </c>
      <c r="L14" s="237">
        <f t="shared" si="2"/>
        <v>10232.651404914597</v>
      </c>
      <c r="N14" s="240">
        <v>1</v>
      </c>
      <c r="O14" s="236">
        <f t="shared" si="3"/>
        <v>20414.13703999513</v>
      </c>
      <c r="P14" s="237">
        <f t="shared" si="4"/>
        <v>22682.374488883477</v>
      </c>
      <c r="R14" s="240">
        <v>0</v>
      </c>
      <c r="S14" s="236">
        <f t="shared" si="5"/>
        <v>1748.1091553911797</v>
      </c>
      <c r="T14" s="237">
        <f t="shared" si="6"/>
        <v>1942.3435059901994</v>
      </c>
      <c r="V14" s="238">
        <f t="shared" si="0"/>
        <v>0</v>
      </c>
    </row>
    <row r="15" spans="2:24">
      <c r="B15" s="546" t="s">
        <v>67</v>
      </c>
      <c r="C15" s="239" t="s">
        <v>42</v>
      </c>
      <c r="D15" s="233">
        <v>2495137.7852698872</v>
      </c>
      <c r="E15" s="284">
        <v>6868.664459809449</v>
      </c>
      <c r="F15" s="225">
        <v>7631.8493997882761</v>
      </c>
      <c r="G15" s="225"/>
      <c r="H15" s="255">
        <v>1037.0271647510897</v>
      </c>
      <c r="J15" s="240">
        <v>0</v>
      </c>
      <c r="K15" s="236">
        <f t="shared" si="1"/>
        <v>2016.3497775303445</v>
      </c>
      <c r="L15" s="237">
        <f t="shared" si="2"/>
        <v>2240.3886417003828</v>
      </c>
      <c r="N15" s="240">
        <v>0</v>
      </c>
      <c r="O15" s="236">
        <f t="shared" si="3"/>
        <v>4469.574790024998</v>
      </c>
      <c r="P15" s="237">
        <f t="shared" si="4"/>
        <v>4966.1942111388862</v>
      </c>
      <c r="R15" s="240">
        <v>1</v>
      </c>
      <c r="S15" s="236">
        <f t="shared" si="5"/>
        <v>382.73989225410685</v>
      </c>
      <c r="T15" s="237">
        <f t="shared" si="6"/>
        <v>425.26654694900759</v>
      </c>
      <c r="V15" s="238">
        <f t="shared" si="0"/>
        <v>-7.9580786405131221E-13</v>
      </c>
    </row>
    <row r="16" spans="2:24">
      <c r="B16" s="547"/>
      <c r="C16" s="239" t="s">
        <v>43</v>
      </c>
      <c r="D16" s="233">
        <v>6726883.526851818</v>
      </c>
      <c r="E16" s="284">
        <v>9118.6149598094489</v>
      </c>
      <c r="F16" s="225">
        <v>10131.794399788276</v>
      </c>
      <c r="G16" s="225"/>
      <c r="H16" s="255">
        <v>1450.8541950751198</v>
      </c>
      <c r="J16" s="240">
        <v>1</v>
      </c>
      <c r="K16" s="236">
        <f t="shared" si="1"/>
        <v>2676.8402144522179</v>
      </c>
      <c r="L16" s="237">
        <f t="shared" si="2"/>
        <v>2974.2669049469087</v>
      </c>
      <c r="N16" s="240">
        <v>0</v>
      </c>
      <c r="O16" s="236">
        <f t="shared" si="3"/>
        <v>5933.6617449849609</v>
      </c>
      <c r="P16" s="237">
        <f t="shared" si="4"/>
        <v>6592.9574944277338</v>
      </c>
      <c r="R16" s="240">
        <v>0</v>
      </c>
      <c r="S16" s="236">
        <f t="shared" si="5"/>
        <v>508.11300037226988</v>
      </c>
      <c r="T16" s="237">
        <f t="shared" si="6"/>
        <v>564.57000041363312</v>
      </c>
      <c r="V16" s="238">
        <f t="shared" si="0"/>
        <v>0</v>
      </c>
    </row>
    <row r="17" spans="1:25">
      <c r="B17" s="547"/>
      <c r="C17" s="239" t="s">
        <v>44</v>
      </c>
      <c r="D17" s="233">
        <v>23291906.687878296</v>
      </c>
      <c r="E17" s="284">
        <v>12002.893559809449</v>
      </c>
      <c r="F17" s="225">
        <v>13336.548399788277</v>
      </c>
      <c r="G17" s="225"/>
      <c r="H17" s="255">
        <v>1981.3513983092141</v>
      </c>
      <c r="J17" s="240">
        <v>0</v>
      </c>
      <c r="K17" s="236">
        <f t="shared" si="1"/>
        <v>3523.5425897793239</v>
      </c>
      <c r="L17" s="237">
        <f t="shared" si="2"/>
        <v>3915.0473219770265</v>
      </c>
      <c r="N17" s="240">
        <v>1</v>
      </c>
      <c r="O17" s="236">
        <f t="shared" si="3"/>
        <v>7810.5184459346874</v>
      </c>
      <c r="P17" s="237">
        <f t="shared" si="4"/>
        <v>8678.3538288163199</v>
      </c>
      <c r="R17" s="240">
        <v>0</v>
      </c>
      <c r="S17" s="236">
        <f t="shared" si="5"/>
        <v>668.83252409543798</v>
      </c>
      <c r="T17" s="237">
        <f t="shared" si="6"/>
        <v>743.14724899493103</v>
      </c>
      <c r="V17" s="238">
        <f t="shared" si="0"/>
        <v>0</v>
      </c>
    </row>
    <row r="18" spans="1:25">
      <c r="B18" s="547"/>
      <c r="C18" s="239" t="s">
        <v>45</v>
      </c>
      <c r="D18" s="233">
        <v>2495137.7852698872</v>
      </c>
      <c r="E18" s="284">
        <v>3268.4160598094486</v>
      </c>
      <c r="F18" s="225">
        <v>3631.5733997882762</v>
      </c>
      <c r="G18" s="225"/>
      <c r="H18" s="255">
        <v>374.84366169142589</v>
      </c>
      <c r="J18" s="240">
        <v>0</v>
      </c>
      <c r="K18" s="236">
        <f t="shared" si="1"/>
        <v>959.46890893200145</v>
      </c>
      <c r="L18" s="237">
        <f t="shared" si="2"/>
        <v>1066.0765654800016</v>
      </c>
      <c r="N18" s="240">
        <v>0</v>
      </c>
      <c r="O18" s="236">
        <f t="shared" si="3"/>
        <v>2126.8224863385472</v>
      </c>
      <c r="P18" s="237">
        <f t="shared" si="4"/>
        <v>2363.136095931719</v>
      </c>
      <c r="R18" s="240">
        <v>1</v>
      </c>
      <c r="S18" s="236">
        <f t="shared" si="5"/>
        <v>182.12466453890002</v>
      </c>
      <c r="T18" s="237">
        <f t="shared" si="6"/>
        <v>202.36073837655559</v>
      </c>
      <c r="V18" s="238">
        <f t="shared" si="0"/>
        <v>0</v>
      </c>
    </row>
    <row r="19" spans="1:25">
      <c r="B19" s="547"/>
      <c r="C19" s="239" t="s">
        <v>46</v>
      </c>
      <c r="D19" s="233">
        <v>6726883.526851818</v>
      </c>
      <c r="E19" s="284">
        <v>14735.600459809446</v>
      </c>
      <c r="F19" s="225">
        <v>16372.889399788273</v>
      </c>
      <c r="G19" s="225"/>
      <c r="H19" s="255">
        <v>2483.9704475607364</v>
      </c>
      <c r="J19" s="240">
        <v>1</v>
      </c>
      <c r="K19" s="236">
        <f t="shared" si="1"/>
        <v>4325.7499158340161</v>
      </c>
      <c r="L19" s="237">
        <f t="shared" si="2"/>
        <v>4806.3887953711283</v>
      </c>
      <c r="N19" s="240">
        <v>0</v>
      </c>
      <c r="O19" s="236">
        <f t="shared" si="3"/>
        <v>9588.7444664711729</v>
      </c>
      <c r="P19" s="237">
        <f t="shared" si="4"/>
        <v>10654.160518301303</v>
      </c>
      <c r="R19" s="240">
        <v>0</v>
      </c>
      <c r="S19" s="236">
        <f t="shared" si="5"/>
        <v>821.10607750425731</v>
      </c>
      <c r="T19" s="237">
        <f t="shared" si="6"/>
        <v>912.34008611584136</v>
      </c>
      <c r="V19" s="238">
        <f t="shared" si="0"/>
        <v>0</v>
      </c>
    </row>
    <row r="20" spans="1:25">
      <c r="B20" s="547"/>
      <c r="C20" s="239" t="s">
        <v>47</v>
      </c>
      <c r="D20" s="233">
        <v>23291906.687878296</v>
      </c>
      <c r="E20" s="285">
        <v>7298.6016598094493</v>
      </c>
      <c r="F20" s="225">
        <v>8109.5573997882766</v>
      </c>
      <c r="G20" s="225"/>
      <c r="H20" s="255">
        <v>1116.1042976488261</v>
      </c>
      <c r="J20" s="240">
        <v>0</v>
      </c>
      <c r="K20" s="236">
        <f t="shared" si="1"/>
        <v>2142.5611804376385</v>
      </c>
      <c r="L20" s="237">
        <f t="shared" si="2"/>
        <v>2380.6235338195979</v>
      </c>
      <c r="N20" s="240">
        <v>1</v>
      </c>
      <c r="O20" s="236">
        <f t="shared" si="3"/>
        <v>4749.3433653656612</v>
      </c>
      <c r="P20" s="237">
        <f t="shared" si="4"/>
        <v>5277.0481837396228</v>
      </c>
      <c r="R20" s="240">
        <v>0</v>
      </c>
      <c r="S20" s="236">
        <f t="shared" si="5"/>
        <v>406.69711400615</v>
      </c>
      <c r="T20" s="237">
        <f t="shared" si="6"/>
        <v>451.88568222905553</v>
      </c>
      <c r="V20" s="238">
        <f t="shared" si="0"/>
        <v>0</v>
      </c>
    </row>
    <row r="21" spans="1:25">
      <c r="B21" s="224" t="s">
        <v>69</v>
      </c>
      <c r="C21" s="267" t="s">
        <v>31</v>
      </c>
      <c r="D21" s="247">
        <v>32513928</v>
      </c>
      <c r="E21" s="268">
        <v>1877.33</v>
      </c>
      <c r="F21" s="225"/>
      <c r="G21" s="225"/>
      <c r="H21" s="269">
        <v>31679.244963238038</v>
      </c>
      <c r="J21" s="270">
        <v>0.3553</v>
      </c>
      <c r="K21" s="236">
        <f t="shared" si="1"/>
        <v>551.10479628175858</v>
      </c>
      <c r="L21" s="237">
        <f t="shared" si="2"/>
        <v>0</v>
      </c>
      <c r="N21" s="270">
        <v>0.59609999999999996</v>
      </c>
      <c r="O21" s="236">
        <f t="shared" si="3"/>
        <v>1221.615481387252</v>
      </c>
      <c r="P21" s="237">
        <f t="shared" si="4"/>
        <v>0</v>
      </c>
      <c r="R21" s="270">
        <v>4.8599999999999997E-2</v>
      </c>
      <c r="S21" s="236">
        <f t="shared" si="5"/>
        <v>104.6097223309895</v>
      </c>
      <c r="T21" s="237">
        <f t="shared" si="6"/>
        <v>0</v>
      </c>
      <c r="V21" s="251"/>
    </row>
    <row r="22" spans="1:25">
      <c r="C22" s="271"/>
      <c r="D22" s="248"/>
      <c r="E22" s="272"/>
      <c r="F22" s="225"/>
      <c r="G22" s="225"/>
      <c r="H22" s="273"/>
      <c r="L22" s="274"/>
      <c r="N22" s="228"/>
      <c r="P22" s="274"/>
      <c r="R22" s="228"/>
      <c r="T22" s="275"/>
      <c r="V22" s="251"/>
    </row>
    <row r="23" spans="1:25">
      <c r="C23" s="276" t="s">
        <v>68</v>
      </c>
      <c r="D23" s="249"/>
      <c r="E23" s="277">
        <f>SUM(E5:E21)</f>
        <v>199951.40395695117</v>
      </c>
      <c r="F23" s="277">
        <f>SUM(F5:F21)</f>
        <v>220082.30439661242</v>
      </c>
      <c r="G23" s="225"/>
      <c r="H23" s="278">
        <f>SUM(H5:H21)</f>
        <v>64489.539307131265</v>
      </c>
      <c r="J23" s="283"/>
      <c r="K23" s="250">
        <f>SUM(K5:K21)</f>
        <v>58697.286968166074</v>
      </c>
      <c r="L23" s="279">
        <f>SUM(L5:L21)</f>
        <v>64606.86907987146</v>
      </c>
      <c r="N23" s="283"/>
      <c r="O23" s="250">
        <f>SUM(O5:O21)</f>
        <v>130112.30343036535</v>
      </c>
      <c r="P23" s="279">
        <f>SUM(P5:P21)</f>
        <v>143211.87549886457</v>
      </c>
      <c r="R23" s="283"/>
      <c r="S23" s="250">
        <f>SUM(S5:S21)</f>
        <v>11141.813558419764</v>
      </c>
      <c r="T23" s="279">
        <f>SUM(T5:T21)</f>
        <v>12263.559817876414</v>
      </c>
      <c r="V23" s="280"/>
    </row>
    <row r="24" spans="1:25" s="225" customFormat="1">
      <c r="A24" s="224"/>
      <c r="B24" s="224"/>
      <c r="C24" s="224"/>
      <c r="D24" s="227"/>
      <c r="E24" s="227"/>
      <c r="F24" s="227"/>
      <c r="G24" s="227"/>
      <c r="H24" s="227"/>
      <c r="I24" s="227"/>
      <c r="J24" s="228"/>
      <c r="K24" s="250"/>
      <c r="L24" s="282"/>
      <c r="M24" s="227"/>
      <c r="N24" s="227"/>
      <c r="O24" s="250"/>
      <c r="P24" s="281"/>
      <c r="Q24" s="227"/>
      <c r="R24" s="227"/>
      <c r="S24" s="250"/>
      <c r="T24" s="281"/>
      <c r="U24" s="227"/>
      <c r="V24" s="231"/>
      <c r="W24" s="224"/>
      <c r="X24" s="224"/>
      <c r="Y24" s="224"/>
    </row>
    <row r="25" spans="1:25" s="225" customFormat="1">
      <c r="A25" s="224"/>
      <c r="B25" s="224"/>
      <c r="C25" s="224"/>
      <c r="D25" s="227"/>
      <c r="E25" s="227"/>
      <c r="F25" s="227"/>
      <c r="G25" s="227"/>
      <c r="H25" s="227"/>
      <c r="I25" s="227"/>
      <c r="J25" s="228"/>
      <c r="K25" s="250"/>
      <c r="L25" s="282"/>
      <c r="M25" s="227"/>
      <c r="N25" s="227"/>
      <c r="O25" s="250"/>
      <c r="P25" s="281"/>
      <c r="Q25" s="227"/>
      <c r="R25" s="227"/>
      <c r="S25" s="250"/>
      <c r="T25" s="281"/>
      <c r="U25" s="227"/>
      <c r="V25" s="231"/>
      <c r="W25" s="224"/>
      <c r="X25" s="224"/>
      <c r="Y25" s="224"/>
    </row>
    <row r="26" spans="1:25" s="225" customFormat="1">
      <c r="A26" s="224"/>
      <c r="B26" s="224"/>
      <c r="C26" s="224"/>
      <c r="D26" s="227"/>
      <c r="E26" s="227"/>
      <c r="F26" s="227"/>
      <c r="G26" s="227"/>
      <c r="H26" s="227"/>
      <c r="I26" s="227"/>
      <c r="J26" s="228"/>
      <c r="K26" s="250"/>
      <c r="L26" s="282"/>
      <c r="M26" s="227"/>
      <c r="N26" s="227"/>
      <c r="O26" s="250"/>
      <c r="P26" s="281"/>
      <c r="Q26" s="227"/>
      <c r="R26" s="227"/>
      <c r="S26" s="250"/>
      <c r="T26" s="281"/>
      <c r="U26" s="227"/>
      <c r="V26" s="231"/>
      <c r="W26" s="224"/>
      <c r="X26" s="224"/>
      <c r="Y26" s="224"/>
    </row>
    <row r="27" spans="1:25" s="225" customFormat="1">
      <c r="A27" s="224"/>
      <c r="B27" s="224"/>
      <c r="C27" s="224"/>
      <c r="D27" s="227"/>
      <c r="E27" s="227"/>
      <c r="F27" s="227"/>
      <c r="G27" s="227"/>
      <c r="H27" s="227"/>
      <c r="I27" s="227"/>
      <c r="J27" s="228"/>
      <c r="K27" s="250"/>
      <c r="L27" s="282"/>
      <c r="M27" s="227"/>
      <c r="N27" s="227"/>
      <c r="O27" s="250"/>
      <c r="P27" s="281"/>
      <c r="Q27" s="227"/>
      <c r="R27" s="227"/>
      <c r="S27" s="250"/>
      <c r="T27" s="281"/>
      <c r="U27" s="227"/>
      <c r="V27" s="231"/>
      <c r="W27" s="224"/>
      <c r="X27" s="224"/>
      <c r="Y27" s="224"/>
    </row>
    <row r="28" spans="1:25" s="225" customFormat="1">
      <c r="A28" s="224"/>
      <c r="B28" s="224"/>
      <c r="C28" s="224"/>
      <c r="D28" s="227"/>
      <c r="E28" s="227"/>
      <c r="F28" s="227"/>
      <c r="G28" s="227"/>
      <c r="H28" s="227"/>
      <c r="I28" s="227"/>
      <c r="J28" s="228"/>
      <c r="K28" s="250"/>
      <c r="L28" s="282"/>
      <c r="M28" s="227"/>
      <c r="N28" s="227"/>
      <c r="O28" s="250"/>
      <c r="P28" s="281"/>
      <c r="Q28" s="227"/>
      <c r="R28" s="227"/>
      <c r="S28" s="250"/>
      <c r="T28" s="281"/>
      <c r="U28" s="227"/>
      <c r="V28" s="231"/>
      <c r="W28" s="224"/>
      <c r="X28" s="224"/>
      <c r="Y28" s="224"/>
    </row>
    <row r="29" spans="1:25" s="225" customFormat="1">
      <c r="A29" s="224"/>
      <c r="B29" s="224"/>
      <c r="C29" s="224"/>
      <c r="D29" s="227"/>
      <c r="E29" s="227"/>
      <c r="F29" s="227"/>
      <c r="G29" s="227"/>
      <c r="H29" s="227"/>
      <c r="I29" s="227"/>
      <c r="J29" s="228"/>
      <c r="K29" s="250"/>
      <c r="L29" s="282"/>
      <c r="M29" s="227"/>
      <c r="N29" s="227"/>
      <c r="O29" s="250"/>
      <c r="P29" s="281"/>
      <c r="Q29" s="227"/>
      <c r="R29" s="227"/>
      <c r="S29" s="250"/>
      <c r="T29" s="281"/>
      <c r="U29" s="227"/>
      <c r="V29" s="231"/>
      <c r="W29" s="224"/>
      <c r="X29" s="224"/>
      <c r="Y29" s="224"/>
    </row>
    <row r="30" spans="1:25" s="225" customFormat="1">
      <c r="A30" s="224"/>
      <c r="B30" s="224"/>
      <c r="C30" s="224"/>
      <c r="D30" s="227"/>
      <c r="E30" s="227"/>
      <c r="F30" s="227"/>
      <c r="G30" s="227"/>
      <c r="H30" s="227"/>
      <c r="I30" s="227"/>
      <c r="J30" s="228"/>
      <c r="K30" s="250"/>
      <c r="L30" s="282"/>
      <c r="M30" s="227"/>
      <c r="N30" s="227"/>
      <c r="O30" s="250"/>
      <c r="P30" s="281"/>
      <c r="Q30" s="227"/>
      <c r="R30" s="227"/>
      <c r="S30" s="250"/>
      <c r="T30" s="281"/>
      <c r="U30" s="227"/>
      <c r="V30" s="231"/>
      <c r="W30" s="224"/>
      <c r="X30" s="224"/>
      <c r="Y30" s="224"/>
    </row>
    <row r="31" spans="1:25" s="225" customFormat="1">
      <c r="A31" s="224"/>
      <c r="B31" s="224"/>
      <c r="C31" s="224"/>
      <c r="D31" s="227"/>
      <c r="E31" s="227"/>
      <c r="F31" s="227"/>
      <c r="G31" s="227"/>
      <c r="H31" s="227"/>
      <c r="I31" s="227"/>
      <c r="J31" s="228"/>
      <c r="K31" s="250"/>
      <c r="L31" s="282"/>
      <c r="M31" s="227"/>
      <c r="N31" s="227"/>
      <c r="O31" s="250"/>
      <c r="P31" s="281"/>
      <c r="Q31" s="227"/>
      <c r="R31" s="227"/>
      <c r="S31" s="250"/>
      <c r="T31" s="281"/>
      <c r="U31" s="227"/>
      <c r="V31" s="231"/>
      <c r="W31" s="224"/>
      <c r="X31" s="224"/>
      <c r="Y31" s="224"/>
    </row>
  </sheetData>
  <dataConsolidate/>
  <mergeCells count="6">
    <mergeCell ref="B15:B20"/>
    <mergeCell ref="J3:L3"/>
    <mergeCell ref="N3:P3"/>
    <mergeCell ref="R3:T3"/>
    <mergeCell ref="B5:B12"/>
    <mergeCell ref="B13:B14"/>
  </mergeCells>
  <pageMargins left="0.51181102362204722" right="0.51181102362204722" top="0.78740157480314965" bottom="0.78740157480314965" header="0.31496062992125984" footer="0.31496062992125984"/>
  <pageSetup scale="66" orientation="landscape"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716"/>
  <sheetViews>
    <sheetView topLeftCell="A31" workbookViewId="0">
      <selection activeCell="P54" sqref="P54"/>
    </sheetView>
  </sheetViews>
  <sheetFormatPr defaultColWidth="8" defaultRowHeight="15.75"/>
  <cols>
    <col min="1" max="1" width="0.625" style="388" customWidth="1"/>
    <col min="2" max="2" width="1.25" style="388" customWidth="1"/>
    <col min="3" max="3" width="30" style="388" bestFit="1" customWidth="1"/>
    <col min="4" max="4" width="11.5" style="389" customWidth="1"/>
    <col min="5" max="5" width="0.625" style="388" hidden="1" customWidth="1"/>
    <col min="6" max="6" width="13.75" style="388" hidden="1" customWidth="1"/>
    <col min="7" max="7" width="0.625" style="388" hidden="1" customWidth="1"/>
    <col min="8" max="8" width="13.75" style="388" hidden="1" customWidth="1"/>
    <col min="9" max="9" width="1.5" style="388" customWidth="1"/>
    <col min="10" max="10" width="7.5" style="388" bestFit="1" customWidth="1"/>
    <col min="11" max="11" width="1.25" style="388" customWidth="1"/>
    <col min="12" max="12" width="19.625" style="388" customWidth="1"/>
    <col min="13" max="13" width="0.625" style="388" customWidth="1"/>
    <col min="14" max="14" width="1.25" style="388" customWidth="1"/>
    <col min="15" max="15" width="12" style="389" bestFit="1" customWidth="1"/>
    <col min="16" max="16" width="36.125" style="388" customWidth="1"/>
    <col min="17" max="17" width="42.125" style="388" customWidth="1"/>
    <col min="18" max="16384" width="8" style="388"/>
  </cols>
  <sheetData>
    <row r="1" spans="3:21" ht="3.75" hidden="1" customHeight="1"/>
    <row r="2" spans="3:21" ht="15" hidden="1" customHeight="1">
      <c r="C2" s="390" t="s">
        <v>154</v>
      </c>
    </row>
    <row r="3" spans="3:21" ht="3.75" hidden="1" customHeight="1"/>
    <row r="4" spans="3:21" ht="15" hidden="1" customHeight="1">
      <c r="C4" s="388" t="s">
        <v>155</v>
      </c>
      <c r="D4" s="388" t="str">
        <f>D35</f>
        <v>BSBR-S</v>
      </c>
      <c r="H4" s="389">
        <f>IFERROR(VLOOKUP(#REF!,C18:I29,4,0),0)</f>
        <v>0</v>
      </c>
      <c r="L4" s="391">
        <v>2017</v>
      </c>
    </row>
    <row r="5" spans="3:21" ht="15" hidden="1" customHeight="1">
      <c r="C5" s="388" t="s">
        <v>156</v>
      </c>
      <c r="D5" s="392" t="str">
        <f>"https://bslainside/sites/BLAM/Drivers_"&amp;D4&amp;"/IE_Production/Headcount/"</f>
        <v>https://bslainside/sites/BLAM/Drivers_BSBR-S/IE_Production/Headcount/</v>
      </c>
      <c r="U5" s="393" t="str">
        <f>"\\bslainside\sites\BLAM\Drivers_"&amp;D4&amp;"\IE_Production\Headcount\"</f>
        <v>\\bslainside\sites\BLAM\Drivers_BSBR-S\IE_Production\Headcount\</v>
      </c>
    </row>
    <row r="6" spans="3:21" ht="15" hidden="1" customHeight="1">
      <c r="C6" s="388" t="s">
        <v>157</v>
      </c>
      <c r="D6" s="388" t="str">
        <f>"Headcount_"&amp;D4&amp;"_"&amp;H4&amp;L4&amp;".xlsx"</f>
        <v>Headcount_BSBR-S_02017.xlsx</v>
      </c>
      <c r="U6" s="394"/>
    </row>
    <row r="7" spans="3:21" ht="15" hidden="1" customHeight="1">
      <c r="C7" s="388" t="s">
        <v>158</v>
      </c>
      <c r="D7" s="388" t="str">
        <f>D5&amp;D6</f>
        <v>https://bslainside/sites/BLAM/Drivers_BSBR-S/IE_Production/Headcount/Headcount_BSBR-S_02017.xlsx</v>
      </c>
      <c r="U7" s="395" t="str">
        <f>U5&amp;D6</f>
        <v>\\bslainside\sites\BLAM\Drivers_BSBR-S\IE_Production\Headcount\Headcount_BSBR-S_02017.xlsx</v>
      </c>
    </row>
    <row r="8" spans="3:21" ht="7.5" hidden="1" customHeight="1"/>
    <row r="9" spans="3:21" ht="15" hidden="1" customHeight="1">
      <c r="C9" s="388" t="s">
        <v>159</v>
      </c>
      <c r="D9" s="396" t="s">
        <v>160</v>
      </c>
      <c r="F9" s="389">
        <f ca="1">DAY(NOW())</f>
        <v>30</v>
      </c>
      <c r="H9" s="396" t="s">
        <v>161</v>
      </c>
    </row>
    <row r="10" spans="3:21" ht="7.5" hidden="1" customHeight="1"/>
    <row r="11" spans="3:21" ht="15" hidden="1" customHeight="1">
      <c r="C11" s="396" t="s">
        <v>162</v>
      </c>
      <c r="D11" s="389">
        <f>IFERROR(VLOOKUP(#REF!,C18:I29,2,0),0)</f>
        <v>0</v>
      </c>
    </row>
    <row r="12" spans="3:21" ht="15" hidden="1" customHeight="1">
      <c r="C12" s="396" t="s">
        <v>163</v>
      </c>
      <c r="D12" s="389" t="str">
        <f>IFERROR(VLOOKUP(#REF!,C18:I29,8,0),"")</f>
        <v/>
      </c>
    </row>
    <row r="13" spans="3:21" ht="15" hidden="1" customHeight="1">
      <c r="C13" s="396" t="s">
        <v>164</v>
      </c>
      <c r="D13" s="389" t="str">
        <f>IFERROR(VLOOKUP(D11-1,D18:I29,7,0),"")</f>
        <v/>
      </c>
    </row>
    <row r="14" spans="3:21" ht="15" hidden="1" customHeight="1">
      <c r="C14" s="396" t="s">
        <v>165</v>
      </c>
      <c r="D14" s="389">
        <f>IFERROR(VLOOKUP(#REF!,C18:I29,6,0),0)</f>
        <v>0</v>
      </c>
    </row>
    <row r="15" spans="3:21" ht="15" hidden="1" customHeight="1">
      <c r="C15" s="396"/>
    </row>
    <row r="16" spans="3:21" ht="15" hidden="1" customHeight="1">
      <c r="C16" s="389" t="s">
        <v>166</v>
      </c>
      <c r="D16" s="389" t="s">
        <v>167</v>
      </c>
      <c r="F16" s="389" t="s">
        <v>168</v>
      </c>
      <c r="G16" s="389"/>
      <c r="H16" s="389" t="s">
        <v>169</v>
      </c>
      <c r="I16" s="389"/>
      <c r="J16" s="389"/>
      <c r="K16" s="389"/>
      <c r="L16" s="389" t="s">
        <v>170</v>
      </c>
    </row>
    <row r="17" spans="2:13" ht="15" hidden="1" customHeight="1">
      <c r="D17" s="388"/>
      <c r="L17" s="389"/>
    </row>
    <row r="18" spans="2:13" ht="15" hidden="1" customHeight="1">
      <c r="C18" s="389" t="s">
        <v>171</v>
      </c>
      <c r="D18" s="389">
        <v>1</v>
      </c>
      <c r="E18" s="389"/>
      <c r="F18" s="389" t="s">
        <v>172</v>
      </c>
      <c r="G18" s="389"/>
      <c r="H18" s="389">
        <v>6</v>
      </c>
      <c r="I18" s="389"/>
      <c r="K18" s="389"/>
      <c r="L18" s="389" t="s">
        <v>173</v>
      </c>
    </row>
    <row r="19" spans="2:13" ht="15" hidden="1" customHeight="1">
      <c r="C19" s="389" t="s">
        <v>174</v>
      </c>
      <c r="D19" s="389">
        <v>2</v>
      </c>
      <c r="E19" s="389"/>
      <c r="F19" s="389" t="s">
        <v>175</v>
      </c>
      <c r="G19" s="389"/>
      <c r="H19" s="389">
        <v>6</v>
      </c>
      <c r="I19" s="389"/>
      <c r="K19" s="389"/>
      <c r="L19" s="389" t="s">
        <v>176</v>
      </c>
    </row>
    <row r="20" spans="2:13" ht="15" hidden="1" customHeight="1">
      <c r="C20" s="389" t="s">
        <v>177</v>
      </c>
      <c r="D20" s="389">
        <v>3</v>
      </c>
      <c r="E20" s="389"/>
      <c r="F20" s="389" t="s">
        <v>178</v>
      </c>
      <c r="G20" s="389"/>
      <c r="H20" s="389">
        <v>6</v>
      </c>
      <c r="I20" s="389"/>
      <c r="K20" s="389"/>
      <c r="L20" s="389" t="s">
        <v>179</v>
      </c>
    </row>
    <row r="21" spans="2:13" ht="15" hidden="1" customHeight="1">
      <c r="C21" s="389" t="s">
        <v>180</v>
      </c>
      <c r="D21" s="389">
        <v>4</v>
      </c>
      <c r="E21" s="389"/>
      <c r="F21" s="389" t="s">
        <v>181</v>
      </c>
      <c r="G21" s="389"/>
      <c r="H21" s="389">
        <v>5</v>
      </c>
      <c r="I21" s="389"/>
      <c r="K21" s="389"/>
      <c r="L21" s="389" t="s">
        <v>182</v>
      </c>
    </row>
    <row r="22" spans="2:13" ht="15" hidden="1" customHeight="1">
      <c r="C22" s="389" t="s">
        <v>183</v>
      </c>
      <c r="D22" s="389">
        <v>5</v>
      </c>
      <c r="E22" s="389"/>
      <c r="F22" s="389" t="s">
        <v>184</v>
      </c>
      <c r="G22" s="389"/>
      <c r="H22" s="389">
        <v>6</v>
      </c>
      <c r="I22" s="389"/>
      <c r="K22" s="389"/>
      <c r="L22" s="389" t="s">
        <v>185</v>
      </c>
    </row>
    <row r="23" spans="2:13" ht="15" hidden="1" customHeight="1">
      <c r="C23" s="389" t="s">
        <v>186</v>
      </c>
      <c r="D23" s="389">
        <v>6</v>
      </c>
      <c r="E23" s="389"/>
      <c r="F23" s="389" t="s">
        <v>187</v>
      </c>
      <c r="G23" s="389"/>
      <c r="H23" s="389">
        <v>6</v>
      </c>
      <c r="I23" s="389"/>
      <c r="K23" s="389"/>
      <c r="L23" s="389"/>
    </row>
    <row r="24" spans="2:13" ht="15" hidden="1" customHeight="1">
      <c r="C24" s="389" t="s">
        <v>188</v>
      </c>
      <c r="D24" s="389">
        <v>7</v>
      </c>
      <c r="E24" s="389"/>
      <c r="F24" s="389" t="s">
        <v>189</v>
      </c>
      <c r="G24" s="389"/>
      <c r="H24" s="389">
        <v>4</v>
      </c>
      <c r="I24" s="389"/>
      <c r="K24" s="389"/>
      <c r="L24" s="389"/>
    </row>
    <row r="25" spans="2:13" ht="15" hidden="1" customHeight="1">
      <c r="C25" s="389" t="s">
        <v>190</v>
      </c>
      <c r="D25" s="389">
        <v>8</v>
      </c>
      <c r="E25" s="389"/>
      <c r="F25" s="389" t="s">
        <v>191</v>
      </c>
      <c r="G25" s="389"/>
      <c r="H25" s="389">
        <v>6</v>
      </c>
      <c r="I25" s="389"/>
      <c r="K25" s="389"/>
      <c r="L25" s="389"/>
    </row>
    <row r="26" spans="2:13" ht="15" hidden="1" customHeight="1">
      <c r="C26" s="389" t="s">
        <v>192</v>
      </c>
      <c r="D26" s="389">
        <v>9</v>
      </c>
      <c r="E26" s="389"/>
      <c r="F26" s="389" t="s">
        <v>193</v>
      </c>
      <c r="G26" s="389"/>
      <c r="H26" s="389">
        <v>5</v>
      </c>
      <c r="I26" s="389"/>
      <c r="K26" s="389"/>
      <c r="L26" s="389"/>
    </row>
    <row r="27" spans="2:13" ht="15" hidden="1" customHeight="1">
      <c r="C27" s="389" t="s">
        <v>194</v>
      </c>
      <c r="D27" s="389">
        <v>10</v>
      </c>
      <c r="E27" s="389"/>
      <c r="F27" s="389" t="s">
        <v>195</v>
      </c>
      <c r="G27" s="389"/>
      <c r="H27" s="389">
        <v>7</v>
      </c>
      <c r="I27" s="389"/>
      <c r="K27" s="389"/>
      <c r="L27" s="389"/>
    </row>
    <row r="28" spans="2:13" ht="15" hidden="1" customHeight="1">
      <c r="C28" s="389" t="s">
        <v>196</v>
      </c>
      <c r="D28" s="389">
        <v>11</v>
      </c>
      <c r="E28" s="389"/>
      <c r="F28" s="389" t="s">
        <v>197</v>
      </c>
      <c r="G28" s="389"/>
      <c r="H28" s="389">
        <v>6</v>
      </c>
      <c r="I28" s="389"/>
      <c r="K28" s="389"/>
    </row>
    <row r="29" spans="2:13" ht="15" hidden="1" customHeight="1">
      <c r="C29" s="389" t="s">
        <v>198</v>
      </c>
      <c r="D29" s="389">
        <v>12</v>
      </c>
      <c r="E29" s="389"/>
      <c r="F29" s="389" t="s">
        <v>199</v>
      </c>
      <c r="G29" s="389"/>
      <c r="H29" s="389">
        <v>8</v>
      </c>
      <c r="I29" s="389"/>
      <c r="K29" s="389"/>
    </row>
    <row r="30" spans="2:13" ht="15" hidden="1" customHeight="1"/>
    <row r="31" spans="2:13" ht="3.75" customHeight="1" thickBot="1"/>
    <row r="32" spans="2:13" ht="3.75" customHeight="1" thickBot="1">
      <c r="B32" s="397"/>
      <c r="C32" s="398"/>
      <c r="D32" s="399"/>
      <c r="E32" s="398"/>
      <c r="F32" s="398"/>
      <c r="G32" s="398"/>
      <c r="H32" s="398"/>
      <c r="I32" s="398"/>
      <c r="J32" s="398"/>
      <c r="K32" s="398"/>
      <c r="L32" s="398"/>
      <c r="M32" s="400"/>
    </row>
    <row r="33" spans="2:17" ht="25.5" customHeight="1">
      <c r="B33" s="401"/>
      <c r="C33" s="402" t="s">
        <v>200</v>
      </c>
      <c r="D33" s="402"/>
      <c r="E33" s="402"/>
      <c r="F33" s="402"/>
      <c r="G33" s="402"/>
      <c r="H33" s="402"/>
      <c r="I33" s="402"/>
      <c r="J33" s="402"/>
      <c r="K33" s="402"/>
      <c r="L33" s="402"/>
      <c r="M33" s="403"/>
      <c r="O33" s="539" t="s">
        <v>201</v>
      </c>
      <c r="P33" s="539" t="s">
        <v>202</v>
      </c>
      <c r="Q33" s="542" t="s">
        <v>203</v>
      </c>
    </row>
    <row r="34" spans="2:17" ht="4.5" customHeight="1" thickBot="1">
      <c r="B34" s="401"/>
      <c r="C34" s="404"/>
      <c r="D34" s="405"/>
      <c r="E34" s="404"/>
      <c r="F34" s="404"/>
      <c r="G34" s="404"/>
      <c r="H34" s="404"/>
      <c r="I34" s="404"/>
      <c r="J34" s="404"/>
      <c r="K34" s="404"/>
      <c r="L34" s="404"/>
      <c r="M34" s="403"/>
      <c r="O34" s="540"/>
      <c r="P34" s="540"/>
      <c r="Q34" s="543"/>
    </row>
    <row r="35" spans="2:17" ht="17.25" thickBot="1">
      <c r="B35" s="401"/>
      <c r="C35" s="406" t="s">
        <v>170</v>
      </c>
      <c r="D35" s="407" t="s">
        <v>179</v>
      </c>
      <c r="E35" s="408"/>
      <c r="F35" s="408"/>
      <c r="G35" s="404"/>
      <c r="H35" s="406" t="s">
        <v>204</v>
      </c>
      <c r="I35" s="404"/>
      <c r="J35" s="409" t="s">
        <v>171</v>
      </c>
      <c r="K35" s="404"/>
      <c r="L35" s="410"/>
      <c r="M35" s="403"/>
      <c r="O35" s="540"/>
      <c r="P35" s="540"/>
      <c r="Q35" s="543"/>
    </row>
    <row r="36" spans="2:17" ht="3.75" customHeight="1">
      <c r="B36" s="401"/>
      <c r="C36" s="404"/>
      <c r="D36" s="405"/>
      <c r="E36" s="404"/>
      <c r="F36" s="404"/>
      <c r="G36" s="404"/>
      <c r="H36" s="404"/>
      <c r="I36" s="404"/>
      <c r="J36" s="404"/>
      <c r="K36" s="404"/>
      <c r="L36" s="404"/>
      <c r="M36" s="403"/>
      <c r="O36" s="540"/>
      <c r="P36" s="540"/>
      <c r="Q36" s="543"/>
    </row>
    <row r="37" spans="2:17" ht="17.25" thickBot="1">
      <c r="B37" s="401"/>
      <c r="C37" s="404"/>
      <c r="D37" s="411" t="s">
        <v>205</v>
      </c>
      <c r="E37" s="412"/>
      <c r="F37" s="413" t="s">
        <v>206</v>
      </c>
      <c r="G37" s="412"/>
      <c r="H37" s="411" t="s">
        <v>207</v>
      </c>
      <c r="I37" s="412"/>
      <c r="J37" s="411" t="s">
        <v>208</v>
      </c>
      <c r="K37" s="412"/>
      <c r="L37" s="411" t="s">
        <v>209</v>
      </c>
      <c r="M37" s="403"/>
      <c r="O37" s="541"/>
      <c r="P37" s="541"/>
      <c r="Q37" s="544"/>
    </row>
    <row r="38" spans="2:17" ht="3.75" customHeight="1" thickBot="1">
      <c r="B38" s="401"/>
      <c r="C38" s="404"/>
      <c r="D38" s="405"/>
      <c r="E38" s="404"/>
      <c r="F38" s="404"/>
      <c r="G38" s="404"/>
      <c r="H38" s="404"/>
      <c r="I38" s="404"/>
      <c r="J38" s="404"/>
      <c r="K38" s="404"/>
      <c r="L38" s="404"/>
      <c r="M38" s="403"/>
    </row>
    <row r="39" spans="2:17" ht="18" customHeight="1" thickBot="1">
      <c r="B39" s="414"/>
      <c r="C39" s="415" t="s">
        <v>210</v>
      </c>
      <c r="D39" s="416" t="s">
        <v>211</v>
      </c>
      <c r="E39" s="404"/>
      <c r="F39" s="417" t="s">
        <v>453</v>
      </c>
      <c r="G39" s="418"/>
      <c r="H39" s="417" t="s">
        <v>453</v>
      </c>
      <c r="I39" s="419"/>
      <c r="J39" s="420"/>
      <c r="K39" s="419"/>
      <c r="L39" s="421"/>
      <c r="M39" s="403"/>
      <c r="O39" s="422" t="s">
        <v>212</v>
      </c>
      <c r="P39" s="420" t="s">
        <v>213</v>
      </c>
      <c r="Q39" s="420"/>
    </row>
    <row r="40" spans="2:17" ht="16.5" thickBot="1">
      <c r="B40" s="414"/>
      <c r="C40" s="423" t="s">
        <v>214</v>
      </c>
      <c r="D40" s="424"/>
      <c r="E40" s="404"/>
      <c r="F40" s="418"/>
      <c r="G40" s="418"/>
      <c r="H40" s="425" t="s">
        <v>215</v>
      </c>
      <c r="I40" s="419"/>
      <c r="J40" s="426"/>
      <c r="K40" s="419"/>
      <c r="L40" s="427"/>
      <c r="M40" s="403"/>
      <c r="O40" s="426"/>
      <c r="P40" s="426"/>
      <c r="Q40" s="426"/>
    </row>
    <row r="41" spans="2:17" ht="4.5" customHeight="1" thickBot="1">
      <c r="B41" s="414"/>
      <c r="C41" s="428"/>
      <c r="D41" s="429"/>
      <c r="E41" s="404"/>
      <c r="F41" s="418"/>
      <c r="G41" s="418"/>
      <c r="H41" s="418"/>
      <c r="I41" s="419"/>
      <c r="J41" s="419"/>
      <c r="K41" s="419"/>
      <c r="L41" s="404"/>
      <c r="M41" s="403"/>
      <c r="O41" s="430"/>
      <c r="P41" s="419"/>
      <c r="Q41" s="419"/>
    </row>
    <row r="42" spans="2:17" ht="16.5" thickBot="1">
      <c r="B42" s="414"/>
      <c r="C42" s="415" t="s">
        <v>216</v>
      </c>
      <c r="D42" s="416" t="s">
        <v>211</v>
      </c>
      <c r="E42" s="404"/>
      <c r="F42" s="417" t="s">
        <v>453</v>
      </c>
      <c r="G42" s="418"/>
      <c r="H42" s="417" t="s">
        <v>453</v>
      </c>
      <c r="I42" s="419"/>
      <c r="J42" s="431"/>
      <c r="K42" s="419"/>
      <c r="L42" s="421"/>
      <c r="M42" s="403"/>
      <c r="O42" s="422" t="s">
        <v>217</v>
      </c>
      <c r="P42" s="420" t="s">
        <v>218</v>
      </c>
      <c r="Q42" s="431"/>
    </row>
    <row r="43" spans="2:17" ht="16.5" thickBot="1">
      <c r="B43" s="414"/>
      <c r="C43" s="432" t="s">
        <v>214</v>
      </c>
      <c r="D43" s="424"/>
      <c r="E43" s="404"/>
      <c r="F43" s="418"/>
      <c r="G43" s="418"/>
      <c r="H43" s="425" t="s">
        <v>215</v>
      </c>
      <c r="I43" s="419"/>
      <c r="J43" s="433" t="str">
        <f>IF(J42&lt;&gt;"",J42/#REF!,"")</f>
        <v/>
      </c>
      <c r="K43" s="419"/>
      <c r="L43" s="427"/>
      <c r="M43" s="403"/>
      <c r="O43" s="433"/>
      <c r="P43" s="433"/>
      <c r="Q43" s="433" t="str">
        <f>IF(Q42&lt;&gt;"",Q42/#REF!,"")</f>
        <v/>
      </c>
    </row>
    <row r="44" spans="2:17" ht="3.75" customHeight="1" thickBot="1">
      <c r="B44" s="414"/>
      <c r="C44" s="434"/>
      <c r="D44" s="429"/>
      <c r="E44" s="404"/>
      <c r="F44" s="418"/>
      <c r="G44" s="418"/>
      <c r="H44" s="418"/>
      <c r="I44" s="419"/>
      <c r="J44" s="435"/>
      <c r="K44" s="419"/>
      <c r="L44" s="404"/>
      <c r="M44" s="403"/>
      <c r="O44" s="436"/>
      <c r="P44" s="435"/>
      <c r="Q44" s="435"/>
    </row>
    <row r="45" spans="2:17" ht="16.5" thickBot="1">
      <c r="B45" s="414"/>
      <c r="C45" s="415" t="s">
        <v>219</v>
      </c>
      <c r="D45" s="416" t="s">
        <v>211</v>
      </c>
      <c r="E45" s="404"/>
      <c r="F45" s="417" t="s">
        <v>453</v>
      </c>
      <c r="G45" s="418"/>
      <c r="H45" s="417" t="s">
        <v>453</v>
      </c>
      <c r="I45" s="419"/>
      <c r="J45" s="420"/>
      <c r="K45" s="419"/>
      <c r="L45" s="421"/>
      <c r="M45" s="403"/>
      <c r="O45" s="422" t="s">
        <v>220</v>
      </c>
      <c r="P45" s="420" t="s">
        <v>221</v>
      </c>
      <c r="Q45" s="420"/>
    </row>
    <row r="46" spans="2:17" ht="16.5" thickBot="1">
      <c r="B46" s="414"/>
      <c r="C46" s="432" t="s">
        <v>214</v>
      </c>
      <c r="D46" s="424"/>
      <c r="E46" s="404"/>
      <c r="F46" s="418"/>
      <c r="G46" s="418"/>
      <c r="H46" s="425" t="s">
        <v>215</v>
      </c>
      <c r="I46" s="419"/>
      <c r="J46" s="426"/>
      <c r="K46" s="419"/>
      <c r="L46" s="427"/>
      <c r="M46" s="403"/>
      <c r="O46" s="426"/>
      <c r="P46" s="426"/>
      <c r="Q46" s="426"/>
    </row>
    <row r="47" spans="2:17" ht="3.75" customHeight="1" thickBot="1">
      <c r="B47" s="414"/>
      <c r="C47" s="434"/>
      <c r="D47" s="429"/>
      <c r="E47" s="404"/>
      <c r="F47" s="418"/>
      <c r="G47" s="418"/>
      <c r="H47" s="418"/>
      <c r="I47" s="419"/>
      <c r="J47" s="419"/>
      <c r="K47" s="419"/>
      <c r="L47" s="404"/>
      <c r="M47" s="403"/>
      <c r="O47" s="430"/>
      <c r="P47" s="419"/>
      <c r="Q47" s="419"/>
    </row>
    <row r="48" spans="2:17" ht="18" customHeight="1" thickBot="1">
      <c r="B48" s="414"/>
      <c r="C48" s="415" t="s">
        <v>222</v>
      </c>
      <c r="D48" s="416" t="s">
        <v>211</v>
      </c>
      <c r="E48" s="404"/>
      <c r="F48" s="417" t="s">
        <v>453</v>
      </c>
      <c r="G48" s="418"/>
      <c r="H48" s="417" t="s">
        <v>453</v>
      </c>
      <c r="I48" s="419"/>
      <c r="J48" s="420"/>
      <c r="K48" s="419"/>
      <c r="L48" s="421"/>
      <c r="M48" s="403"/>
      <c r="O48" s="422" t="s">
        <v>223</v>
      </c>
      <c r="P48" s="437" t="s">
        <v>224</v>
      </c>
      <c r="Q48" s="420"/>
    </row>
    <row r="49" spans="2:18" ht="16.5" thickBot="1">
      <c r="B49" s="414"/>
      <c r="C49" s="432" t="s">
        <v>214</v>
      </c>
      <c r="D49" s="424"/>
      <c r="E49" s="404"/>
      <c r="F49" s="418"/>
      <c r="G49" s="418"/>
      <c r="H49" s="425" t="s">
        <v>215</v>
      </c>
      <c r="I49" s="419"/>
      <c r="J49" s="426"/>
      <c r="K49" s="419"/>
      <c r="L49" s="427"/>
      <c r="M49" s="403"/>
      <c r="O49" s="426"/>
      <c r="P49" s="426"/>
      <c r="Q49" s="426"/>
    </row>
    <row r="50" spans="2:18" ht="3.75" customHeight="1" thickBot="1">
      <c r="B50" s="414"/>
      <c r="C50" s="434"/>
      <c r="D50" s="429"/>
      <c r="E50" s="404"/>
      <c r="F50" s="418"/>
      <c r="G50" s="418"/>
      <c r="H50" s="418"/>
      <c r="I50" s="419"/>
      <c r="J50" s="419"/>
      <c r="K50" s="419"/>
      <c r="L50" s="404"/>
      <c r="M50" s="403"/>
      <c r="O50" s="430"/>
      <c r="P50" s="419"/>
      <c r="Q50" s="419"/>
    </row>
    <row r="51" spans="2:18" ht="16.5" thickBot="1">
      <c r="B51" s="414"/>
      <c r="C51" s="415" t="s">
        <v>225</v>
      </c>
      <c r="D51" s="416" t="s">
        <v>211</v>
      </c>
      <c r="E51" s="404"/>
      <c r="F51" s="417" t="s">
        <v>453</v>
      </c>
      <c r="G51" s="418"/>
      <c r="H51" s="417" t="s">
        <v>453</v>
      </c>
      <c r="I51" s="419"/>
      <c r="J51" s="420"/>
      <c r="K51" s="419"/>
      <c r="L51" s="421"/>
      <c r="M51" s="403"/>
      <c r="O51" s="422" t="s">
        <v>226</v>
      </c>
      <c r="P51" s="437" t="s">
        <v>227</v>
      </c>
      <c r="Q51" s="420"/>
    </row>
    <row r="52" spans="2:18" ht="16.5" thickBot="1">
      <c r="B52" s="414"/>
      <c r="C52" s="432" t="s">
        <v>214</v>
      </c>
      <c r="D52" s="424"/>
      <c r="E52" s="404"/>
      <c r="F52" s="418"/>
      <c r="G52" s="418"/>
      <c r="H52" s="425" t="s">
        <v>215</v>
      </c>
      <c r="I52" s="419"/>
      <c r="J52" s="426"/>
      <c r="K52" s="419"/>
      <c r="L52" s="427"/>
      <c r="M52" s="403"/>
      <c r="O52" s="426"/>
      <c r="P52" s="426"/>
      <c r="Q52" s="426"/>
    </row>
    <row r="53" spans="2:18" ht="4.5" customHeight="1" thickBot="1">
      <c r="B53" s="414"/>
      <c r="C53" s="434"/>
      <c r="D53" s="429"/>
      <c r="E53" s="404"/>
      <c r="F53" s="418"/>
      <c r="G53" s="418"/>
      <c r="H53" s="418"/>
      <c r="I53" s="419"/>
      <c r="J53" s="419"/>
      <c r="K53" s="419"/>
      <c r="L53" s="404"/>
      <c r="M53" s="403"/>
      <c r="O53" s="430"/>
      <c r="P53" s="419"/>
      <c r="Q53" s="419"/>
    </row>
    <row r="54" spans="2:18" ht="16.5" thickBot="1">
      <c r="B54" s="414"/>
      <c r="C54" s="415" t="s">
        <v>228</v>
      </c>
      <c r="D54" s="416" t="s">
        <v>211</v>
      </c>
      <c r="E54" s="404"/>
      <c r="F54" s="417" t="s">
        <v>453</v>
      </c>
      <c r="G54" s="418"/>
      <c r="H54" s="417" t="s">
        <v>453</v>
      </c>
      <c r="I54" s="419"/>
      <c r="J54" s="420"/>
      <c r="K54" s="419"/>
      <c r="L54" s="421"/>
      <c r="M54" s="403"/>
      <c r="O54" s="422" t="s">
        <v>229</v>
      </c>
      <c r="P54" s="437" t="s">
        <v>230</v>
      </c>
      <c r="Q54" s="420"/>
    </row>
    <row r="55" spans="2:18" ht="16.5" thickBot="1">
      <c r="B55" s="414"/>
      <c r="C55" s="432" t="s">
        <v>214</v>
      </c>
      <c r="D55" s="424"/>
      <c r="E55" s="404"/>
      <c r="F55" s="418"/>
      <c r="G55" s="418"/>
      <c r="H55" s="425" t="s">
        <v>215</v>
      </c>
      <c r="I55" s="419"/>
      <c r="J55" s="426"/>
      <c r="K55" s="419"/>
      <c r="L55" s="427"/>
      <c r="M55" s="403"/>
      <c r="O55" s="426"/>
      <c r="P55" s="426"/>
      <c r="Q55" s="426"/>
    </row>
    <row r="56" spans="2:18" ht="3.75" customHeight="1" thickBot="1">
      <c r="B56" s="401"/>
      <c r="C56" s="434"/>
      <c r="D56" s="429"/>
      <c r="E56" s="404"/>
      <c r="F56" s="418"/>
      <c r="G56" s="418"/>
      <c r="H56" s="418"/>
      <c r="I56" s="419"/>
      <c r="J56" s="419"/>
      <c r="K56" s="419"/>
      <c r="L56" s="404"/>
      <c r="M56" s="403"/>
      <c r="O56" s="430"/>
      <c r="P56" s="419"/>
      <c r="Q56" s="419"/>
    </row>
    <row r="57" spans="2:18" ht="18" customHeight="1" thickBot="1">
      <c r="B57" s="438"/>
      <c r="C57" s="415" t="s">
        <v>210</v>
      </c>
      <c r="D57" s="416" t="s">
        <v>211</v>
      </c>
      <c r="E57" s="404"/>
      <c r="F57" s="417" t="s">
        <v>453</v>
      </c>
      <c r="G57" s="418"/>
      <c r="H57" s="417" t="s">
        <v>453</v>
      </c>
      <c r="I57" s="419"/>
      <c r="J57" s="420"/>
      <c r="K57" s="419"/>
      <c r="L57" s="421"/>
      <c r="M57" s="403"/>
      <c r="O57" s="422"/>
      <c r="P57" s="420" t="s">
        <v>231</v>
      </c>
      <c r="Q57" s="420"/>
    </row>
    <row r="58" spans="2:18" ht="16.5" thickBot="1">
      <c r="B58" s="438"/>
      <c r="C58" s="432" t="s">
        <v>232</v>
      </c>
      <c r="D58" s="424"/>
      <c r="E58" s="404"/>
      <c r="F58" s="418"/>
      <c r="G58" s="418"/>
      <c r="H58" s="425" t="s">
        <v>215</v>
      </c>
      <c r="I58" s="419"/>
      <c r="J58" s="426" t="str">
        <f>IF(J57&lt;&gt;"",J57/#REF!,"")</f>
        <v/>
      </c>
      <c r="K58" s="419"/>
      <c r="L58" s="427"/>
      <c r="M58" s="403"/>
      <c r="O58" s="426"/>
      <c r="P58" s="426"/>
      <c r="Q58" s="426" t="str">
        <f>IF(Q57&lt;&gt;"",Q57/#REF!,"")</f>
        <v/>
      </c>
    </row>
    <row r="59" spans="2:18" ht="4.5" customHeight="1" thickBot="1">
      <c r="B59" s="438"/>
      <c r="C59" s="434"/>
      <c r="D59" s="429"/>
      <c r="E59" s="404"/>
      <c r="F59" s="418"/>
      <c r="G59" s="418"/>
      <c r="H59" s="418"/>
      <c r="I59" s="419"/>
      <c r="J59" s="419"/>
      <c r="K59" s="419"/>
      <c r="L59" s="404"/>
      <c r="M59" s="403"/>
      <c r="O59" s="430"/>
      <c r="P59" s="419"/>
      <c r="Q59" s="419"/>
    </row>
    <row r="60" spans="2:18" ht="16.5" thickBot="1">
      <c r="B60" s="438"/>
      <c r="C60" s="415" t="s">
        <v>216</v>
      </c>
      <c r="D60" s="416" t="s">
        <v>211</v>
      </c>
      <c r="E60" s="404"/>
      <c r="F60" s="417" t="s">
        <v>453</v>
      </c>
      <c r="G60" s="418"/>
      <c r="H60" s="417" t="s">
        <v>453</v>
      </c>
      <c r="I60" s="419"/>
      <c r="J60" s="420"/>
      <c r="K60" s="419"/>
      <c r="L60" s="421"/>
      <c r="M60" s="403"/>
      <c r="O60" s="422" t="s">
        <v>233</v>
      </c>
      <c r="P60" s="420" t="s">
        <v>234</v>
      </c>
      <c r="Q60" s="420" t="s">
        <v>235</v>
      </c>
      <c r="R60" s="388" t="s">
        <v>236</v>
      </c>
    </row>
    <row r="61" spans="2:18" ht="16.5" thickBot="1">
      <c r="B61" s="438"/>
      <c r="C61" s="432" t="s">
        <v>232</v>
      </c>
      <c r="D61" s="424"/>
      <c r="E61" s="404"/>
      <c r="F61" s="418"/>
      <c r="G61" s="418"/>
      <c r="H61" s="425" t="s">
        <v>215</v>
      </c>
      <c r="I61" s="419"/>
      <c r="J61" s="426" t="str">
        <f>IF(J60&lt;&gt;"",J60/#REF!,"")</f>
        <v/>
      </c>
      <c r="K61" s="419"/>
      <c r="L61" s="427"/>
      <c r="M61" s="403"/>
      <c r="O61" s="426"/>
      <c r="P61" s="426"/>
      <c r="Q61" s="426"/>
    </row>
    <row r="62" spans="2:18" ht="3.75" customHeight="1" thickBot="1">
      <c r="B62" s="438"/>
      <c r="C62" s="434"/>
      <c r="D62" s="429"/>
      <c r="E62" s="404"/>
      <c r="F62" s="418"/>
      <c r="G62" s="418"/>
      <c r="H62" s="418"/>
      <c r="I62" s="419"/>
      <c r="J62" s="419"/>
      <c r="K62" s="419"/>
      <c r="L62" s="404"/>
      <c r="M62" s="403"/>
      <c r="O62" s="430"/>
      <c r="P62" s="419"/>
      <c r="Q62" s="419"/>
    </row>
    <row r="63" spans="2:18" ht="16.5" thickBot="1">
      <c r="B63" s="438"/>
      <c r="C63" s="415" t="s">
        <v>219</v>
      </c>
      <c r="D63" s="416" t="s">
        <v>211</v>
      </c>
      <c r="E63" s="404"/>
      <c r="F63" s="417" t="s">
        <v>453</v>
      </c>
      <c r="G63" s="418"/>
      <c r="H63" s="417" t="s">
        <v>453</v>
      </c>
      <c r="I63" s="419"/>
      <c r="J63" s="420"/>
      <c r="K63" s="419"/>
      <c r="L63" s="421"/>
      <c r="M63" s="403"/>
      <c r="O63" s="422"/>
      <c r="P63" s="420" t="s">
        <v>231</v>
      </c>
      <c r="Q63" s="420"/>
    </row>
    <row r="64" spans="2:18" ht="16.5" thickBot="1">
      <c r="B64" s="438"/>
      <c r="C64" s="432" t="s">
        <v>232</v>
      </c>
      <c r="D64" s="424"/>
      <c r="E64" s="404"/>
      <c r="F64" s="418"/>
      <c r="G64" s="418"/>
      <c r="H64" s="425" t="s">
        <v>215</v>
      </c>
      <c r="I64" s="419"/>
      <c r="J64" s="426" t="str">
        <f>IF(J63&lt;&gt;"",J63/#REF!,"")</f>
        <v/>
      </c>
      <c r="K64" s="419"/>
      <c r="L64" s="427"/>
      <c r="M64" s="403"/>
      <c r="O64" s="426"/>
      <c r="P64" s="426"/>
      <c r="Q64" s="426" t="str">
        <f>IF(Q63&lt;&gt;"",Q63/#REF!,"")</f>
        <v/>
      </c>
    </row>
    <row r="65" spans="2:18" ht="3.75" customHeight="1" thickBot="1">
      <c r="B65" s="438"/>
      <c r="C65" s="434"/>
      <c r="D65" s="429"/>
      <c r="E65" s="404"/>
      <c r="F65" s="418"/>
      <c r="G65" s="418"/>
      <c r="H65" s="418"/>
      <c r="I65" s="419"/>
      <c r="J65" s="419"/>
      <c r="K65" s="419"/>
      <c r="L65" s="404"/>
      <c r="M65" s="403"/>
      <c r="O65" s="430"/>
      <c r="P65" s="419"/>
      <c r="Q65" s="419"/>
    </row>
    <row r="66" spans="2:18" ht="18" customHeight="1" thickBot="1">
      <c r="B66" s="438"/>
      <c r="C66" s="415" t="s">
        <v>222</v>
      </c>
      <c r="D66" s="416" t="s">
        <v>211</v>
      </c>
      <c r="E66" s="404"/>
      <c r="F66" s="417" t="s">
        <v>453</v>
      </c>
      <c r="G66" s="418"/>
      <c r="H66" s="417" t="s">
        <v>453</v>
      </c>
      <c r="I66" s="419"/>
      <c r="J66" s="420"/>
      <c r="K66" s="419"/>
      <c r="L66" s="421"/>
      <c r="M66" s="403"/>
      <c r="O66" s="422" t="s">
        <v>233</v>
      </c>
      <c r="P66" s="420" t="s">
        <v>237</v>
      </c>
      <c r="Q66" s="420"/>
      <c r="R66" s="388" t="s">
        <v>236</v>
      </c>
    </row>
    <row r="67" spans="2:18" ht="16.5" thickBot="1">
      <c r="B67" s="438"/>
      <c r="C67" s="432" t="s">
        <v>232</v>
      </c>
      <c r="D67" s="424"/>
      <c r="E67" s="404"/>
      <c r="F67" s="418"/>
      <c r="G67" s="418"/>
      <c r="H67" s="425" t="s">
        <v>215</v>
      </c>
      <c r="I67" s="419"/>
      <c r="J67" s="426"/>
      <c r="K67" s="419"/>
      <c r="L67" s="427"/>
      <c r="M67" s="403"/>
      <c r="O67" s="426"/>
      <c r="P67" s="426"/>
      <c r="Q67" s="426"/>
    </row>
    <row r="68" spans="2:18" ht="3.75" customHeight="1" thickBot="1">
      <c r="B68" s="438"/>
      <c r="C68" s="434"/>
      <c r="D68" s="429"/>
      <c r="E68" s="404"/>
      <c r="F68" s="418"/>
      <c r="G68" s="418"/>
      <c r="H68" s="418"/>
      <c r="I68" s="419"/>
      <c r="J68" s="419"/>
      <c r="K68" s="419"/>
      <c r="L68" s="404"/>
      <c r="M68" s="403"/>
      <c r="O68" s="430"/>
      <c r="P68" s="419"/>
      <c r="Q68" s="419"/>
    </row>
    <row r="69" spans="2:18" ht="16.5" thickBot="1">
      <c r="B69" s="438"/>
      <c r="C69" s="415" t="s">
        <v>225</v>
      </c>
      <c r="D69" s="416" t="s">
        <v>211</v>
      </c>
      <c r="E69" s="404"/>
      <c r="F69" s="417" t="s">
        <v>453</v>
      </c>
      <c r="G69" s="418"/>
      <c r="H69" s="417" t="s">
        <v>453</v>
      </c>
      <c r="I69" s="419"/>
      <c r="J69" s="420"/>
      <c r="K69" s="419"/>
      <c r="L69" s="421"/>
      <c r="M69" s="403"/>
      <c r="O69" s="422"/>
      <c r="P69" s="420" t="s">
        <v>231</v>
      </c>
      <c r="Q69" s="420"/>
    </row>
    <row r="70" spans="2:18" ht="16.5" thickBot="1">
      <c r="B70" s="438"/>
      <c r="C70" s="432" t="s">
        <v>232</v>
      </c>
      <c r="D70" s="424"/>
      <c r="E70" s="404"/>
      <c r="F70" s="418"/>
      <c r="G70" s="418"/>
      <c r="H70" s="425" t="s">
        <v>215</v>
      </c>
      <c r="I70" s="419"/>
      <c r="J70" s="426" t="str">
        <f>IF(J69&lt;&gt;"",J69/#REF!,"")</f>
        <v/>
      </c>
      <c r="K70" s="419"/>
      <c r="L70" s="427"/>
      <c r="M70" s="403"/>
      <c r="O70" s="426"/>
      <c r="P70" s="426"/>
      <c r="Q70" s="426" t="str">
        <f>IF(Q69&lt;&gt;"",Q69/#REF!,"")</f>
        <v/>
      </c>
    </row>
    <row r="71" spans="2:18" ht="4.5" customHeight="1" thickBot="1">
      <c r="B71" s="438"/>
      <c r="C71" s="434"/>
      <c r="D71" s="429"/>
      <c r="E71" s="404"/>
      <c r="F71" s="418"/>
      <c r="G71" s="418"/>
      <c r="H71" s="418"/>
      <c r="I71" s="419"/>
      <c r="J71" s="419"/>
      <c r="K71" s="419"/>
      <c r="L71" s="404"/>
      <c r="M71" s="403"/>
      <c r="O71" s="430"/>
      <c r="P71" s="419"/>
      <c r="Q71" s="419"/>
    </row>
    <row r="72" spans="2:18" ht="16.5" thickBot="1">
      <c r="B72" s="438"/>
      <c r="C72" s="415" t="s">
        <v>228</v>
      </c>
      <c r="D72" s="416" t="s">
        <v>211</v>
      </c>
      <c r="E72" s="404"/>
      <c r="F72" s="417" t="s">
        <v>453</v>
      </c>
      <c r="G72" s="418"/>
      <c r="H72" s="417" t="s">
        <v>453</v>
      </c>
      <c r="I72" s="419"/>
      <c r="J72" s="420"/>
      <c r="K72" s="419"/>
      <c r="L72" s="421"/>
      <c r="M72" s="403"/>
      <c r="O72" s="422"/>
      <c r="P72" s="420" t="s">
        <v>231</v>
      </c>
      <c r="Q72" s="420"/>
    </row>
    <row r="73" spans="2:18" ht="16.5" thickBot="1">
      <c r="B73" s="438"/>
      <c r="C73" s="432" t="s">
        <v>232</v>
      </c>
      <c r="D73" s="424"/>
      <c r="E73" s="404"/>
      <c r="F73" s="418"/>
      <c r="G73" s="418"/>
      <c r="H73" s="425" t="s">
        <v>215</v>
      </c>
      <c r="I73" s="419"/>
      <c r="J73" s="426" t="str">
        <f>IF(J72&lt;&gt;"",J72/#REF!,"")</f>
        <v/>
      </c>
      <c r="K73" s="419"/>
      <c r="L73" s="427"/>
      <c r="M73" s="403"/>
      <c r="O73" s="426"/>
      <c r="P73" s="426"/>
      <c r="Q73" s="426" t="str">
        <f>IF(Q72&lt;&gt;"",Q72/#REF!,"")</f>
        <v/>
      </c>
    </row>
    <row r="74" spans="2:18" ht="3.75" customHeight="1" thickBot="1">
      <c r="B74" s="401"/>
      <c r="C74" s="434"/>
      <c r="D74" s="429"/>
      <c r="E74" s="404"/>
      <c r="F74" s="418"/>
      <c r="G74" s="418"/>
      <c r="H74" s="418"/>
      <c r="I74" s="419"/>
      <c r="J74" s="419"/>
      <c r="K74" s="419"/>
      <c r="L74" s="404"/>
      <c r="M74" s="403"/>
      <c r="O74" s="430"/>
      <c r="P74" s="419"/>
      <c r="Q74" s="419"/>
    </row>
    <row r="75" spans="2:18" ht="18" customHeight="1" thickBot="1">
      <c r="B75" s="401"/>
      <c r="C75" s="415" t="s">
        <v>238</v>
      </c>
      <c r="D75" s="416" t="s">
        <v>211</v>
      </c>
      <c r="E75" s="404"/>
      <c r="F75" s="417" t="s">
        <v>453</v>
      </c>
      <c r="G75" s="418"/>
      <c r="H75" s="417" t="s">
        <v>453</v>
      </c>
      <c r="I75" s="419"/>
      <c r="J75" s="420"/>
      <c r="K75" s="419"/>
      <c r="L75" s="421"/>
      <c r="M75" s="403"/>
      <c r="O75" s="422" t="s">
        <v>239</v>
      </c>
      <c r="P75" s="420" t="s">
        <v>240</v>
      </c>
      <c r="Q75" s="420"/>
      <c r="R75" s="388" t="s">
        <v>241</v>
      </c>
    </row>
    <row r="76" spans="2:18" ht="16.5" thickBot="1">
      <c r="B76" s="401"/>
      <c r="C76" s="432" t="s">
        <v>214</v>
      </c>
      <c r="D76" s="424"/>
      <c r="E76" s="404"/>
      <c r="F76" s="418"/>
      <c r="G76" s="418"/>
      <c r="H76" s="425" t="s">
        <v>215</v>
      </c>
      <c r="I76" s="419"/>
      <c r="J76" s="426" t="str">
        <f>IF(J75&lt;&gt;"",J75/#REF!,"")</f>
        <v/>
      </c>
      <c r="K76" s="419"/>
      <c r="L76" s="427"/>
      <c r="M76" s="403"/>
      <c r="O76" s="426"/>
      <c r="P76" s="426"/>
      <c r="Q76" s="426" t="str">
        <f>IF(Q75&lt;&gt;"",Q75/#REF!,"")</f>
        <v/>
      </c>
    </row>
    <row r="77" spans="2:18" ht="4.5" customHeight="1" thickBot="1">
      <c r="B77" s="401"/>
      <c r="C77" s="439"/>
      <c r="D77" s="429"/>
      <c r="E77" s="404"/>
      <c r="F77" s="418"/>
      <c r="G77" s="418"/>
      <c r="H77" s="418"/>
      <c r="I77" s="419"/>
      <c r="J77" s="419"/>
      <c r="K77" s="419"/>
      <c r="L77" s="404"/>
      <c r="M77" s="403"/>
      <c r="O77" s="430"/>
      <c r="P77" s="419"/>
      <c r="Q77" s="419"/>
    </row>
    <row r="78" spans="2:18" ht="18" customHeight="1" thickBot="1">
      <c r="B78" s="440"/>
      <c r="C78" s="441" t="s">
        <v>242</v>
      </c>
      <c r="D78" s="442" t="s">
        <v>243</v>
      </c>
      <c r="E78" s="404"/>
      <c r="F78" s="417" t="s">
        <v>453</v>
      </c>
      <c r="G78" s="418"/>
      <c r="H78" s="417" t="s">
        <v>453</v>
      </c>
      <c r="I78" s="419"/>
      <c r="J78" s="420"/>
      <c r="K78" s="419"/>
      <c r="L78" s="421"/>
      <c r="M78" s="403"/>
      <c r="O78" s="422"/>
      <c r="P78" s="420" t="s">
        <v>231</v>
      </c>
      <c r="Q78" s="420"/>
    </row>
    <row r="79" spans="2:18" ht="16.5" thickBot="1">
      <c r="B79" s="440"/>
      <c r="C79" s="443" t="s">
        <v>244</v>
      </c>
      <c r="D79" s="444"/>
      <c r="E79" s="404"/>
      <c r="F79" s="418"/>
      <c r="G79" s="418"/>
      <c r="H79" s="425" t="s">
        <v>215</v>
      </c>
      <c r="I79" s="419"/>
      <c r="J79" s="426" t="str">
        <f>IF(J78&lt;&gt;"",J78/#REF!,"")</f>
        <v/>
      </c>
      <c r="K79" s="419"/>
      <c r="L79" s="427"/>
      <c r="M79" s="403"/>
      <c r="O79" s="426"/>
      <c r="P79" s="426"/>
      <c r="Q79" s="426" t="str">
        <f>IF(Q78&lt;&gt;"",Q78/#REF!,"")</f>
        <v/>
      </c>
    </row>
    <row r="80" spans="2:18" ht="4.5" customHeight="1" thickBot="1">
      <c r="B80" s="440"/>
      <c r="C80" s="434"/>
      <c r="D80" s="445"/>
      <c r="E80" s="404"/>
      <c r="F80" s="418"/>
      <c r="G80" s="418"/>
      <c r="H80" s="418"/>
      <c r="I80" s="419"/>
      <c r="J80" s="419"/>
      <c r="K80" s="419"/>
      <c r="L80" s="404"/>
      <c r="M80" s="403"/>
      <c r="O80" s="430"/>
      <c r="P80" s="419"/>
      <c r="Q80" s="419"/>
    </row>
    <row r="81" spans="2:18" ht="18" customHeight="1" thickBot="1">
      <c r="B81" s="440"/>
      <c r="C81" s="446" t="s">
        <v>245</v>
      </c>
      <c r="D81" s="442" t="s">
        <v>243</v>
      </c>
      <c r="E81" s="404"/>
      <c r="F81" s="417" t="s">
        <v>453</v>
      </c>
      <c r="G81" s="418"/>
      <c r="H81" s="417" t="s">
        <v>453</v>
      </c>
      <c r="I81" s="419"/>
      <c r="J81" s="420"/>
      <c r="K81" s="419"/>
      <c r="L81" s="421"/>
      <c r="M81" s="403"/>
      <c r="O81" s="422"/>
      <c r="P81" s="420" t="s">
        <v>231</v>
      </c>
      <c r="Q81" s="447"/>
    </row>
    <row r="82" spans="2:18" ht="16.5" thickBot="1">
      <c r="B82" s="440"/>
      <c r="C82" s="443" t="s">
        <v>244</v>
      </c>
      <c r="D82" s="444"/>
      <c r="E82" s="404"/>
      <c r="F82" s="418"/>
      <c r="G82" s="418"/>
      <c r="H82" s="425" t="s">
        <v>215</v>
      </c>
      <c r="I82" s="419"/>
      <c r="J82" s="426" t="str">
        <f>IF(J81&lt;&gt;"",J81/#REF!,"")</f>
        <v/>
      </c>
      <c r="K82" s="419"/>
      <c r="L82" s="427"/>
      <c r="M82" s="403"/>
      <c r="O82" s="426"/>
      <c r="P82" s="426"/>
      <c r="Q82" s="426"/>
    </row>
    <row r="83" spans="2:18" ht="4.5" customHeight="1" thickBot="1">
      <c r="B83" s="440"/>
      <c r="C83" s="434"/>
      <c r="D83" s="445"/>
      <c r="E83" s="404"/>
      <c r="F83" s="418"/>
      <c r="G83" s="418"/>
      <c r="H83" s="418"/>
      <c r="I83" s="419"/>
      <c r="J83" s="419"/>
      <c r="K83" s="419"/>
      <c r="L83" s="404"/>
      <c r="M83" s="403"/>
      <c r="O83" s="430"/>
      <c r="P83" s="419"/>
      <c r="Q83" s="419"/>
    </row>
    <row r="84" spans="2:18" ht="18" customHeight="1" thickBot="1">
      <c r="B84" s="440"/>
      <c r="C84" s="415" t="s">
        <v>246</v>
      </c>
      <c r="D84" s="442" t="s">
        <v>243</v>
      </c>
      <c r="E84" s="404"/>
      <c r="F84" s="417" t="s">
        <v>453</v>
      </c>
      <c r="G84" s="418"/>
      <c r="H84" s="417" t="s">
        <v>453</v>
      </c>
      <c r="I84" s="419"/>
      <c r="J84" s="420"/>
      <c r="K84" s="419"/>
      <c r="L84" s="421"/>
      <c r="M84" s="403"/>
      <c r="O84" s="422" t="s">
        <v>212</v>
      </c>
      <c r="P84" s="420" t="s">
        <v>247</v>
      </c>
      <c r="Q84" s="420"/>
      <c r="R84" s="388" t="s">
        <v>248</v>
      </c>
    </row>
    <row r="85" spans="2:18" ht="16.5" thickBot="1">
      <c r="B85" s="440"/>
      <c r="C85" s="443" t="s">
        <v>244</v>
      </c>
      <c r="D85" s="444"/>
      <c r="E85" s="404"/>
      <c r="F85" s="418"/>
      <c r="G85" s="418"/>
      <c r="H85" s="425" t="s">
        <v>215</v>
      </c>
      <c r="I85" s="419"/>
      <c r="J85" s="426" t="str">
        <f>IF(J84&lt;&gt;"",J84/#REF!,"")</f>
        <v/>
      </c>
      <c r="K85" s="419"/>
      <c r="L85" s="427"/>
      <c r="M85" s="403"/>
      <c r="O85" s="426"/>
      <c r="P85" s="426"/>
      <c r="Q85" s="426" t="str">
        <f>IF(Q84&lt;&gt;"",Q84/#REF!,"")</f>
        <v/>
      </c>
    </row>
    <row r="86" spans="2:18" ht="4.5" customHeight="1" thickBot="1">
      <c r="B86" s="440"/>
      <c r="C86" s="434"/>
      <c r="D86" s="445"/>
      <c r="E86" s="404"/>
      <c r="F86" s="418"/>
      <c r="G86" s="418"/>
      <c r="H86" s="418"/>
      <c r="I86" s="419"/>
      <c r="J86" s="419"/>
      <c r="K86" s="419"/>
      <c r="L86" s="404"/>
      <c r="M86" s="403"/>
      <c r="O86" s="430"/>
      <c r="P86" s="419"/>
      <c r="Q86" s="419"/>
    </row>
    <row r="87" spans="2:18" ht="18" customHeight="1" thickBot="1">
      <c r="B87" s="440"/>
      <c r="C87" s="415" t="s">
        <v>249</v>
      </c>
      <c r="D87" s="442" t="s">
        <v>243</v>
      </c>
      <c r="E87" s="404"/>
      <c r="F87" s="417" t="s">
        <v>453</v>
      </c>
      <c r="G87" s="418"/>
      <c r="H87" s="417" t="s">
        <v>453</v>
      </c>
      <c r="I87" s="419"/>
      <c r="J87" s="420"/>
      <c r="K87" s="419"/>
      <c r="L87" s="421"/>
      <c r="M87" s="403"/>
      <c r="O87" s="422" t="s">
        <v>212</v>
      </c>
      <c r="P87" s="420" t="s">
        <v>250</v>
      </c>
      <c r="Q87" s="420"/>
      <c r="R87" s="388" t="s">
        <v>248</v>
      </c>
    </row>
    <row r="88" spans="2:18" ht="16.5" thickBot="1">
      <c r="B88" s="440"/>
      <c r="C88" s="443" t="s">
        <v>244</v>
      </c>
      <c r="D88" s="444"/>
      <c r="E88" s="404"/>
      <c r="F88" s="418"/>
      <c r="G88" s="418"/>
      <c r="H88" s="425" t="s">
        <v>215</v>
      </c>
      <c r="I88" s="419"/>
      <c r="J88" s="426" t="str">
        <f>IF(J87&lt;&gt;"",J87/#REF!,"")</f>
        <v/>
      </c>
      <c r="K88" s="419"/>
      <c r="L88" s="427"/>
      <c r="M88" s="403"/>
      <c r="O88" s="426"/>
      <c r="P88" s="426"/>
      <c r="Q88" s="426" t="str">
        <f>IF(Q87&lt;&gt;"",Q87/#REF!,"")</f>
        <v/>
      </c>
    </row>
    <row r="89" spans="2:18" ht="4.5" customHeight="1" thickBot="1">
      <c r="B89" s="440"/>
      <c r="C89" s="434"/>
      <c r="D89" s="445"/>
      <c r="E89" s="404"/>
      <c r="F89" s="418"/>
      <c r="G89" s="418"/>
      <c r="H89" s="418"/>
      <c r="I89" s="419"/>
      <c r="J89" s="419"/>
      <c r="K89" s="419"/>
      <c r="L89" s="404"/>
      <c r="M89" s="403"/>
      <c r="O89" s="430"/>
      <c r="P89" s="419"/>
      <c r="Q89" s="419"/>
    </row>
    <row r="90" spans="2:18" ht="18" customHeight="1" thickBot="1">
      <c r="B90" s="440"/>
      <c r="C90" s="415" t="s">
        <v>251</v>
      </c>
      <c r="D90" s="442" t="s">
        <v>243</v>
      </c>
      <c r="E90" s="404"/>
      <c r="F90" s="417" t="s">
        <v>453</v>
      </c>
      <c r="G90" s="418"/>
      <c r="H90" s="417" t="s">
        <v>453</v>
      </c>
      <c r="I90" s="419"/>
      <c r="J90" s="420"/>
      <c r="K90" s="419"/>
      <c r="L90" s="421"/>
      <c r="M90" s="403"/>
      <c r="O90" s="422" t="s">
        <v>212</v>
      </c>
      <c r="P90" s="420" t="s">
        <v>252</v>
      </c>
      <c r="Q90" s="420"/>
      <c r="R90" s="388" t="s">
        <v>248</v>
      </c>
    </row>
    <row r="91" spans="2:18" ht="16.5" thickBot="1">
      <c r="B91" s="440"/>
      <c r="C91" s="443" t="s">
        <v>244</v>
      </c>
      <c r="D91" s="444"/>
      <c r="E91" s="404"/>
      <c r="F91" s="418"/>
      <c r="G91" s="418"/>
      <c r="H91" s="425" t="s">
        <v>215</v>
      </c>
      <c r="I91" s="419"/>
      <c r="J91" s="426" t="str">
        <f>IF(J90&lt;&gt;"",J90/#REF!,"")</f>
        <v/>
      </c>
      <c r="K91" s="419"/>
      <c r="L91" s="427"/>
      <c r="M91" s="403"/>
      <c r="O91" s="426"/>
      <c r="P91" s="426"/>
      <c r="Q91" s="426" t="str">
        <f>IF(Q90&lt;&gt;"",Q90/#REF!,"")</f>
        <v/>
      </c>
    </row>
    <row r="92" spans="2:18" ht="4.5" customHeight="1" thickBot="1">
      <c r="B92" s="440"/>
      <c r="C92" s="434"/>
      <c r="D92" s="445"/>
      <c r="E92" s="404"/>
      <c r="F92" s="418"/>
      <c r="G92" s="418"/>
      <c r="H92" s="418"/>
      <c r="I92" s="419"/>
      <c r="J92" s="419"/>
      <c r="K92" s="419"/>
      <c r="L92" s="404"/>
      <c r="M92" s="403"/>
      <c r="O92" s="430"/>
      <c r="P92" s="419"/>
      <c r="Q92" s="419"/>
    </row>
    <row r="93" spans="2:18" ht="18" customHeight="1" thickBot="1">
      <c r="B93" s="440"/>
      <c r="C93" s="415" t="s">
        <v>253</v>
      </c>
      <c r="D93" s="442" t="s">
        <v>243</v>
      </c>
      <c r="E93" s="404"/>
      <c r="F93" s="417" t="s">
        <v>453</v>
      </c>
      <c r="G93" s="418"/>
      <c r="H93" s="417" t="s">
        <v>453</v>
      </c>
      <c r="I93" s="419"/>
      <c r="J93" s="420"/>
      <c r="K93" s="419"/>
      <c r="L93" s="421"/>
      <c r="M93" s="403"/>
      <c r="O93" s="422" t="s">
        <v>212</v>
      </c>
      <c r="P93" s="420" t="s">
        <v>254</v>
      </c>
      <c r="Q93" s="420"/>
      <c r="R93" s="388" t="s">
        <v>248</v>
      </c>
    </row>
    <row r="94" spans="2:18" ht="16.5" thickBot="1">
      <c r="B94" s="440"/>
      <c r="C94" s="443" t="s">
        <v>244</v>
      </c>
      <c r="D94" s="444"/>
      <c r="E94" s="404"/>
      <c r="F94" s="418"/>
      <c r="G94" s="418"/>
      <c r="H94" s="425" t="s">
        <v>215</v>
      </c>
      <c r="I94" s="419"/>
      <c r="J94" s="426" t="str">
        <f>IF(J93&lt;&gt;"",J93/#REF!,"")</f>
        <v/>
      </c>
      <c r="K94" s="419"/>
      <c r="L94" s="427"/>
      <c r="M94" s="403"/>
      <c r="O94" s="426"/>
      <c r="P94" s="426"/>
      <c r="Q94" s="426" t="str">
        <f>IF(Q93&lt;&gt;"",Q93/#REF!,"")</f>
        <v/>
      </c>
    </row>
    <row r="95" spans="2:18" ht="4.5" customHeight="1" thickBot="1">
      <c r="B95" s="440"/>
      <c r="C95" s="434"/>
      <c r="D95" s="445"/>
      <c r="E95" s="404"/>
      <c r="F95" s="418"/>
      <c r="G95" s="418"/>
      <c r="H95" s="418"/>
      <c r="I95" s="419"/>
      <c r="J95" s="419"/>
      <c r="K95" s="419"/>
      <c r="L95" s="404"/>
      <c r="M95" s="403"/>
      <c r="O95" s="430"/>
      <c r="P95" s="419"/>
      <c r="Q95" s="419"/>
    </row>
    <row r="96" spans="2:18" ht="18" customHeight="1" thickBot="1">
      <c r="B96" s="440"/>
      <c r="C96" s="415" t="s">
        <v>255</v>
      </c>
      <c r="D96" s="442" t="s">
        <v>243</v>
      </c>
      <c r="E96" s="404"/>
      <c r="F96" s="417" t="s">
        <v>453</v>
      </c>
      <c r="G96" s="418"/>
      <c r="H96" s="417" t="s">
        <v>453</v>
      </c>
      <c r="I96" s="419"/>
      <c r="J96" s="420"/>
      <c r="K96" s="419"/>
      <c r="L96" s="421"/>
      <c r="M96" s="403"/>
      <c r="O96" s="422" t="s">
        <v>212</v>
      </c>
      <c r="P96" s="420" t="s">
        <v>256</v>
      </c>
      <c r="Q96" s="420"/>
      <c r="R96" s="388" t="s">
        <v>248</v>
      </c>
    </row>
    <row r="97" spans="2:18" ht="16.5" thickBot="1">
      <c r="B97" s="440"/>
      <c r="C97" s="443" t="s">
        <v>244</v>
      </c>
      <c r="D97" s="444"/>
      <c r="E97" s="404"/>
      <c r="F97" s="418"/>
      <c r="G97" s="418"/>
      <c r="H97" s="425" t="s">
        <v>215</v>
      </c>
      <c r="I97" s="419"/>
      <c r="J97" s="426" t="str">
        <f>IF(J96&lt;&gt;"",J96/#REF!,"")</f>
        <v/>
      </c>
      <c r="K97" s="419"/>
      <c r="L97" s="427"/>
      <c r="M97" s="403"/>
      <c r="O97" s="426"/>
      <c r="P97" s="426"/>
      <c r="Q97" s="426" t="str">
        <f>IF(Q96&lt;&gt;"",Q96/#REF!,"")</f>
        <v/>
      </c>
    </row>
    <row r="98" spans="2:18" ht="4.5" customHeight="1" thickBot="1">
      <c r="B98" s="440"/>
      <c r="C98" s="434"/>
      <c r="D98" s="445"/>
      <c r="E98" s="404"/>
      <c r="F98" s="418"/>
      <c r="G98" s="418"/>
      <c r="H98" s="418"/>
      <c r="I98" s="419"/>
      <c r="J98" s="419"/>
      <c r="K98" s="419"/>
      <c r="L98" s="404"/>
      <c r="M98" s="403"/>
      <c r="O98" s="430"/>
      <c r="P98" s="419"/>
      <c r="Q98" s="419"/>
    </row>
    <row r="99" spans="2:18" ht="18" customHeight="1" thickBot="1">
      <c r="B99" s="440"/>
      <c r="C99" s="415" t="s">
        <v>257</v>
      </c>
      <c r="D99" s="442" t="s">
        <v>243</v>
      </c>
      <c r="E99" s="404"/>
      <c r="F99" s="417" t="s">
        <v>453</v>
      </c>
      <c r="G99" s="418"/>
      <c r="H99" s="417" t="s">
        <v>453</v>
      </c>
      <c r="I99" s="419"/>
      <c r="J99" s="448"/>
      <c r="K99" s="419"/>
      <c r="L99" s="421"/>
      <c r="M99" s="403"/>
      <c r="O99" s="422" t="s">
        <v>212</v>
      </c>
      <c r="P99" s="420" t="s">
        <v>258</v>
      </c>
      <c r="Q99" s="448"/>
      <c r="R99" s="388" t="s">
        <v>248</v>
      </c>
    </row>
    <row r="100" spans="2:18" ht="16.5" thickBot="1">
      <c r="B100" s="440"/>
      <c r="C100" s="443" t="s">
        <v>244</v>
      </c>
      <c r="D100" s="444"/>
      <c r="E100" s="404"/>
      <c r="F100" s="418"/>
      <c r="G100" s="418"/>
      <c r="H100" s="425" t="s">
        <v>215</v>
      </c>
      <c r="I100" s="419"/>
      <c r="J100" s="426" t="str">
        <f>IF(J99&lt;&gt;"",J99/#REF!,"")</f>
        <v/>
      </c>
      <c r="K100" s="419"/>
      <c r="L100" s="427"/>
      <c r="M100" s="403"/>
      <c r="O100" s="426"/>
      <c r="P100" s="426"/>
      <c r="Q100" s="426" t="str">
        <f>IF(Q99&lt;&gt;"",Q99/#REF!,"")</f>
        <v/>
      </c>
    </row>
    <row r="101" spans="2:18" ht="4.5" customHeight="1" thickBot="1">
      <c r="B101" s="440"/>
      <c r="C101" s="434"/>
      <c r="D101" s="445"/>
      <c r="E101" s="404"/>
      <c r="F101" s="418"/>
      <c r="G101" s="418"/>
      <c r="H101" s="418"/>
      <c r="I101" s="419"/>
      <c r="J101" s="419"/>
      <c r="K101" s="419"/>
      <c r="L101" s="404"/>
      <c r="M101" s="403"/>
      <c r="O101" s="430"/>
      <c r="P101" s="419"/>
      <c r="Q101" s="419"/>
    </row>
    <row r="102" spans="2:18" ht="18" customHeight="1" thickBot="1">
      <c r="B102" s="440"/>
      <c r="C102" s="449" t="s">
        <v>259</v>
      </c>
      <c r="D102" s="442" t="s">
        <v>243</v>
      </c>
      <c r="E102" s="404"/>
      <c r="F102" s="417" t="s">
        <v>453</v>
      </c>
      <c r="G102" s="418"/>
      <c r="H102" s="417" t="s">
        <v>453</v>
      </c>
      <c r="I102" s="419"/>
      <c r="J102" s="420"/>
      <c r="K102" s="419"/>
      <c r="L102" s="421"/>
      <c r="M102" s="403"/>
      <c r="O102" s="422"/>
      <c r="P102" s="420" t="s">
        <v>231</v>
      </c>
      <c r="Q102" s="420"/>
    </row>
    <row r="103" spans="2:18" ht="16.5" thickBot="1">
      <c r="B103" s="440"/>
      <c r="C103" s="443" t="s">
        <v>244</v>
      </c>
      <c r="D103" s="444"/>
      <c r="E103" s="404"/>
      <c r="F103" s="418"/>
      <c r="G103" s="418"/>
      <c r="H103" s="425" t="s">
        <v>215</v>
      </c>
      <c r="I103" s="419"/>
      <c r="J103" s="426" t="str">
        <f>IF(J102&lt;&gt;"",J102/#REF!,"")</f>
        <v/>
      </c>
      <c r="K103" s="419"/>
      <c r="L103" s="427"/>
      <c r="M103" s="403"/>
      <c r="O103" s="426"/>
      <c r="P103" s="426"/>
      <c r="Q103" s="426" t="str">
        <f>IF(Q102&lt;&gt;"",Q102/#REF!,"")</f>
        <v/>
      </c>
    </row>
    <row r="104" spans="2:18" ht="4.5" customHeight="1" thickBot="1">
      <c r="B104" s="440"/>
      <c r="C104" s="434"/>
      <c r="D104" s="445"/>
      <c r="E104" s="404"/>
      <c r="F104" s="418"/>
      <c r="G104" s="418"/>
      <c r="H104" s="418"/>
      <c r="I104" s="419"/>
      <c r="J104" s="419"/>
      <c r="K104" s="419"/>
      <c r="L104" s="404"/>
      <c r="M104" s="403"/>
      <c r="O104" s="430"/>
      <c r="P104" s="419"/>
      <c r="Q104" s="419"/>
    </row>
    <row r="105" spans="2:18" ht="18" customHeight="1" thickBot="1">
      <c r="B105" s="440"/>
      <c r="C105" s="415" t="s">
        <v>260</v>
      </c>
      <c r="D105" s="442" t="s">
        <v>243</v>
      </c>
      <c r="E105" s="404"/>
      <c r="F105" s="417" t="s">
        <v>453</v>
      </c>
      <c r="G105" s="418"/>
      <c r="H105" s="417" t="s">
        <v>453</v>
      </c>
      <c r="I105" s="419"/>
      <c r="J105" s="420"/>
      <c r="K105" s="419"/>
      <c r="L105" s="421"/>
      <c r="M105" s="403"/>
      <c r="O105" s="422" t="s">
        <v>212</v>
      </c>
      <c r="P105" s="420" t="s">
        <v>261</v>
      </c>
      <c r="Q105" s="420"/>
      <c r="R105" s="388" t="s">
        <v>248</v>
      </c>
    </row>
    <row r="106" spans="2:18" ht="16.5" thickBot="1">
      <c r="B106" s="440"/>
      <c r="C106" s="443" t="s">
        <v>244</v>
      </c>
      <c r="D106" s="444"/>
      <c r="E106" s="404"/>
      <c r="F106" s="418"/>
      <c r="G106" s="418"/>
      <c r="H106" s="425" t="s">
        <v>215</v>
      </c>
      <c r="I106" s="419"/>
      <c r="J106" s="426" t="str">
        <f>IF(J105&lt;&gt;"",J105/#REF!,"")</f>
        <v/>
      </c>
      <c r="K106" s="419"/>
      <c r="L106" s="427"/>
      <c r="M106" s="403"/>
      <c r="O106" s="426"/>
      <c r="P106" s="426"/>
      <c r="Q106" s="426" t="str">
        <f>IF(Q105&lt;&gt;"",Q105/#REF!,"")</f>
        <v/>
      </c>
    </row>
    <row r="107" spans="2:18" ht="4.5" customHeight="1" thickBot="1">
      <c r="B107" s="440"/>
      <c r="C107" s="434"/>
      <c r="D107" s="445"/>
      <c r="E107" s="404"/>
      <c r="F107" s="418"/>
      <c r="G107" s="418"/>
      <c r="H107" s="418"/>
      <c r="I107" s="419"/>
      <c r="J107" s="419"/>
      <c r="K107" s="419"/>
      <c r="L107" s="404"/>
      <c r="M107" s="403"/>
      <c r="O107" s="430"/>
      <c r="P107" s="419"/>
      <c r="Q107" s="419"/>
    </row>
    <row r="108" spans="2:18" ht="18" customHeight="1" thickBot="1">
      <c r="B108" s="440"/>
      <c r="C108" s="415" t="s">
        <v>262</v>
      </c>
      <c r="D108" s="442" t="s">
        <v>243</v>
      </c>
      <c r="E108" s="404"/>
      <c r="F108" s="417" t="s">
        <v>453</v>
      </c>
      <c r="G108" s="418"/>
      <c r="H108" s="417" t="s">
        <v>453</v>
      </c>
      <c r="I108" s="419"/>
      <c r="J108" s="448"/>
      <c r="K108" s="419"/>
      <c r="L108" s="421"/>
      <c r="M108" s="403"/>
      <c r="O108" s="422" t="s">
        <v>212</v>
      </c>
      <c r="P108" s="420" t="s">
        <v>263</v>
      </c>
      <c r="Q108" s="448"/>
      <c r="R108" s="388" t="s">
        <v>248</v>
      </c>
    </row>
    <row r="109" spans="2:18" ht="16.5" thickBot="1">
      <c r="B109" s="440"/>
      <c r="C109" s="443" t="s">
        <v>244</v>
      </c>
      <c r="D109" s="444"/>
      <c r="E109" s="404"/>
      <c r="F109" s="418"/>
      <c r="G109" s="418"/>
      <c r="H109" s="425" t="s">
        <v>215</v>
      </c>
      <c r="I109" s="419"/>
      <c r="J109" s="426" t="str">
        <f>IF(J108&lt;&gt;"",J108/#REF!,"")</f>
        <v/>
      </c>
      <c r="K109" s="419"/>
      <c r="L109" s="427"/>
      <c r="M109" s="403"/>
      <c r="O109" s="426"/>
      <c r="P109" s="426"/>
      <c r="Q109" s="426" t="str">
        <f>IF(Q108&lt;&gt;"",Q108/#REF!,"")</f>
        <v/>
      </c>
    </row>
    <row r="110" spans="2:18" ht="4.5" customHeight="1" thickBot="1">
      <c r="B110" s="440"/>
      <c r="C110" s="434"/>
      <c r="D110" s="445"/>
      <c r="E110" s="404"/>
      <c r="F110" s="418"/>
      <c r="G110" s="418"/>
      <c r="H110" s="418"/>
      <c r="I110" s="419"/>
      <c r="J110" s="419"/>
      <c r="K110" s="419"/>
      <c r="L110" s="404"/>
      <c r="M110" s="403"/>
      <c r="O110" s="430"/>
      <c r="P110" s="419"/>
      <c r="Q110" s="419"/>
    </row>
    <row r="111" spans="2:18" ht="18" customHeight="1" thickBot="1">
      <c r="B111" s="440"/>
      <c r="C111" s="449" t="s">
        <v>264</v>
      </c>
      <c r="D111" s="442" t="s">
        <v>243</v>
      </c>
      <c r="E111" s="404"/>
      <c r="F111" s="417" t="s">
        <v>453</v>
      </c>
      <c r="G111" s="418"/>
      <c r="H111" s="417" t="s">
        <v>453</v>
      </c>
      <c r="I111" s="419"/>
      <c r="J111" s="448"/>
      <c r="K111" s="419"/>
      <c r="L111" s="421"/>
      <c r="M111" s="403"/>
      <c r="O111" s="422"/>
      <c r="P111" s="420" t="s">
        <v>231</v>
      </c>
      <c r="Q111" s="448"/>
    </row>
    <row r="112" spans="2:18" ht="16.5" thickBot="1">
      <c r="B112" s="440"/>
      <c r="C112" s="443" t="s">
        <v>244</v>
      </c>
      <c r="D112" s="444"/>
      <c r="E112" s="404"/>
      <c r="F112" s="418"/>
      <c r="G112" s="418"/>
      <c r="H112" s="425" t="s">
        <v>215</v>
      </c>
      <c r="I112" s="419"/>
      <c r="J112" s="426" t="str">
        <f>IF(J111&lt;&gt;"",J111/#REF!,"")</f>
        <v/>
      </c>
      <c r="K112" s="419"/>
      <c r="L112" s="427"/>
      <c r="M112" s="403"/>
      <c r="O112" s="426"/>
      <c r="P112" s="426"/>
      <c r="Q112" s="426" t="str">
        <f>IF(Q111&lt;&gt;"",Q111/#REF!,"")</f>
        <v/>
      </c>
    </row>
    <row r="113" spans="2:18" ht="4.5" customHeight="1" thickBot="1">
      <c r="B113" s="440"/>
      <c r="C113" s="434"/>
      <c r="D113" s="445"/>
      <c r="E113" s="404"/>
      <c r="F113" s="418"/>
      <c r="G113" s="418"/>
      <c r="H113" s="418"/>
      <c r="I113" s="419"/>
      <c r="J113" s="419"/>
      <c r="K113" s="419"/>
      <c r="L113" s="404"/>
      <c r="M113" s="403"/>
      <c r="O113" s="430"/>
      <c r="P113" s="419"/>
      <c r="Q113" s="419"/>
    </row>
    <row r="114" spans="2:18" ht="18" customHeight="1" thickBot="1">
      <c r="B114" s="440"/>
      <c r="C114" s="449" t="s">
        <v>265</v>
      </c>
      <c r="D114" s="442" t="s">
        <v>243</v>
      </c>
      <c r="E114" s="404"/>
      <c r="F114" s="417" t="s">
        <v>453</v>
      </c>
      <c r="G114" s="418"/>
      <c r="H114" s="417" t="s">
        <v>453</v>
      </c>
      <c r="I114" s="419"/>
      <c r="J114" s="420"/>
      <c r="K114" s="419"/>
      <c r="L114" s="421"/>
      <c r="M114" s="403"/>
      <c r="O114" s="422"/>
      <c r="P114" s="420" t="s">
        <v>231</v>
      </c>
      <c r="Q114" s="420"/>
    </row>
    <row r="115" spans="2:18" ht="16.5" thickBot="1">
      <c r="B115" s="440"/>
      <c r="C115" s="443" t="s">
        <v>244</v>
      </c>
      <c r="D115" s="444"/>
      <c r="E115" s="404"/>
      <c r="F115" s="418"/>
      <c r="G115" s="418"/>
      <c r="H115" s="425" t="s">
        <v>215</v>
      </c>
      <c r="I115" s="419"/>
      <c r="J115" s="426" t="str">
        <f>IF(J114&lt;&gt;"",J114/#REF!,"")</f>
        <v/>
      </c>
      <c r="K115" s="419"/>
      <c r="L115" s="427"/>
      <c r="M115" s="403"/>
      <c r="O115" s="426"/>
      <c r="P115" s="426"/>
      <c r="Q115" s="426" t="str">
        <f>IF(Q114&lt;&gt;"",Q114/#REF!,"")</f>
        <v/>
      </c>
    </row>
    <row r="116" spans="2:18" ht="4.5" customHeight="1" thickBot="1">
      <c r="B116" s="440"/>
      <c r="C116" s="434"/>
      <c r="D116" s="445"/>
      <c r="E116" s="404"/>
      <c r="F116" s="418"/>
      <c r="G116" s="418"/>
      <c r="H116" s="418"/>
      <c r="I116" s="419"/>
      <c r="J116" s="419"/>
      <c r="K116" s="419"/>
      <c r="L116" s="404"/>
      <c r="M116" s="403"/>
      <c r="O116" s="430"/>
      <c r="P116" s="419"/>
      <c r="Q116" s="419"/>
    </row>
    <row r="117" spans="2:18" ht="18" customHeight="1" thickBot="1">
      <c r="B117" s="440"/>
      <c r="C117" s="449" t="s">
        <v>266</v>
      </c>
      <c r="D117" s="442" t="s">
        <v>243</v>
      </c>
      <c r="E117" s="404"/>
      <c r="F117" s="417" t="s">
        <v>453</v>
      </c>
      <c r="G117" s="418"/>
      <c r="H117" s="417" t="s">
        <v>453</v>
      </c>
      <c r="I117" s="419"/>
      <c r="J117" s="420"/>
      <c r="K117" s="419"/>
      <c r="L117" s="421"/>
      <c r="M117" s="403"/>
      <c r="O117" s="422"/>
      <c r="P117" s="420" t="s">
        <v>231</v>
      </c>
      <c r="Q117" s="420"/>
    </row>
    <row r="118" spans="2:18" ht="16.5" thickBot="1">
      <c r="B118" s="440"/>
      <c r="C118" s="443" t="s">
        <v>244</v>
      </c>
      <c r="D118" s="444"/>
      <c r="E118" s="404"/>
      <c r="F118" s="418"/>
      <c r="G118" s="418"/>
      <c r="H118" s="425" t="s">
        <v>215</v>
      </c>
      <c r="I118" s="419"/>
      <c r="J118" s="426" t="str">
        <f>IF(J117&lt;&gt;"",J117/#REF!,"")</f>
        <v/>
      </c>
      <c r="K118" s="419"/>
      <c r="L118" s="427"/>
      <c r="M118" s="403"/>
      <c r="O118" s="426"/>
      <c r="P118" s="426"/>
      <c r="Q118" s="426" t="str">
        <f>IF(Q117&lt;&gt;"",Q117/#REF!,"")</f>
        <v/>
      </c>
    </row>
    <row r="119" spans="2:18" ht="4.5" customHeight="1" thickBot="1">
      <c r="B119" s="440"/>
      <c r="C119" s="434"/>
      <c r="D119" s="445"/>
      <c r="E119" s="404"/>
      <c r="F119" s="418"/>
      <c r="G119" s="418"/>
      <c r="H119" s="418"/>
      <c r="I119" s="419"/>
      <c r="J119" s="419"/>
      <c r="K119" s="419"/>
      <c r="L119" s="404"/>
      <c r="M119" s="403"/>
      <c r="O119" s="430"/>
      <c r="P119" s="419"/>
      <c r="Q119" s="419"/>
    </row>
    <row r="120" spans="2:18" ht="18" customHeight="1" thickBot="1">
      <c r="B120" s="440"/>
      <c r="C120" s="450" t="s">
        <v>267</v>
      </c>
      <c r="D120" s="442" t="s">
        <v>243</v>
      </c>
      <c r="E120" s="404"/>
      <c r="F120" s="417" t="s">
        <v>453</v>
      </c>
      <c r="G120" s="418"/>
      <c r="H120" s="417" t="s">
        <v>453</v>
      </c>
      <c r="I120" s="419"/>
      <c r="J120" s="420"/>
      <c r="K120" s="419"/>
      <c r="L120" s="421"/>
      <c r="M120" s="403"/>
      <c r="O120" s="422" t="s">
        <v>212</v>
      </c>
      <c r="P120" s="420" t="s">
        <v>268</v>
      </c>
      <c r="Q120" s="420"/>
      <c r="R120" s="388" t="s">
        <v>248</v>
      </c>
    </row>
    <row r="121" spans="2:18" ht="16.5" thickBot="1">
      <c r="B121" s="440"/>
      <c r="C121" s="443" t="s">
        <v>244</v>
      </c>
      <c r="D121" s="444"/>
      <c r="E121" s="404"/>
      <c r="F121" s="418"/>
      <c r="G121" s="418"/>
      <c r="H121" s="425" t="s">
        <v>215</v>
      </c>
      <c r="I121" s="419"/>
      <c r="J121" s="426" t="str">
        <f>IF(J120&lt;&gt;"",J120/#REF!,"")</f>
        <v/>
      </c>
      <c r="K121" s="419"/>
      <c r="L121" s="427"/>
      <c r="M121" s="403"/>
      <c r="O121" s="426"/>
      <c r="P121" s="426"/>
      <c r="Q121" s="426" t="str">
        <f>IF(Q120&lt;&gt;"",Q120/#REF!,"")</f>
        <v/>
      </c>
    </row>
    <row r="122" spans="2:18" ht="4.5" customHeight="1" thickBot="1">
      <c r="B122" s="440"/>
      <c r="C122" s="434"/>
      <c r="D122" s="445"/>
      <c r="E122" s="404"/>
      <c r="F122" s="418"/>
      <c r="G122" s="418"/>
      <c r="H122" s="418"/>
      <c r="I122" s="419"/>
      <c r="J122" s="419"/>
      <c r="K122" s="419"/>
      <c r="L122" s="404"/>
      <c r="M122" s="403"/>
      <c r="O122" s="430"/>
      <c r="P122" s="419"/>
      <c r="Q122" s="419"/>
    </row>
    <row r="123" spans="2:18" ht="18" customHeight="1" thickBot="1">
      <c r="B123" s="440"/>
      <c r="C123" s="415" t="s">
        <v>269</v>
      </c>
      <c r="D123" s="442" t="s">
        <v>243</v>
      </c>
      <c r="E123" s="404"/>
      <c r="F123" s="417" t="s">
        <v>453</v>
      </c>
      <c r="G123" s="418"/>
      <c r="H123" s="417" t="s">
        <v>453</v>
      </c>
      <c r="I123" s="419"/>
      <c r="J123" s="420"/>
      <c r="K123" s="419"/>
      <c r="L123" s="421"/>
      <c r="M123" s="403"/>
      <c r="O123" s="422"/>
      <c r="P123" s="420" t="s">
        <v>231</v>
      </c>
      <c r="Q123" s="420"/>
    </row>
    <row r="124" spans="2:18" ht="16.5" thickBot="1">
      <c r="B124" s="440"/>
      <c r="C124" s="443" t="s">
        <v>244</v>
      </c>
      <c r="D124" s="444"/>
      <c r="E124" s="404"/>
      <c r="F124" s="418"/>
      <c r="G124" s="418"/>
      <c r="H124" s="425" t="s">
        <v>215</v>
      </c>
      <c r="I124" s="419"/>
      <c r="J124" s="426" t="str">
        <f>IF(J123&lt;&gt;"",J123/#REF!,"")</f>
        <v/>
      </c>
      <c r="K124" s="419"/>
      <c r="L124" s="427"/>
      <c r="M124" s="403"/>
      <c r="O124" s="426"/>
      <c r="P124" s="426"/>
      <c r="Q124" s="426" t="str">
        <f>IF(Q123&lt;&gt;"",Q123/#REF!,"")</f>
        <v/>
      </c>
    </row>
    <row r="125" spans="2:18" ht="4.5" customHeight="1" thickBot="1">
      <c r="B125" s="440"/>
      <c r="C125" s="434"/>
      <c r="D125" s="445"/>
      <c r="E125" s="404"/>
      <c r="F125" s="418"/>
      <c r="G125" s="418"/>
      <c r="H125" s="418"/>
      <c r="I125" s="419"/>
      <c r="J125" s="419"/>
      <c r="K125" s="419"/>
      <c r="L125" s="404"/>
      <c r="M125" s="403"/>
      <c r="O125" s="430"/>
      <c r="P125" s="419"/>
      <c r="Q125" s="419"/>
    </row>
    <row r="126" spans="2:18" ht="18" customHeight="1" thickBot="1">
      <c r="B126" s="440"/>
      <c r="C126" s="415" t="s">
        <v>270</v>
      </c>
      <c r="D126" s="442" t="s">
        <v>243</v>
      </c>
      <c r="E126" s="404"/>
      <c r="F126" s="417" t="s">
        <v>453</v>
      </c>
      <c r="G126" s="418"/>
      <c r="H126" s="417" t="s">
        <v>453</v>
      </c>
      <c r="I126" s="419"/>
      <c r="J126" s="420"/>
      <c r="K126" s="419"/>
      <c r="L126" s="421"/>
      <c r="M126" s="403"/>
      <c r="O126" s="422"/>
      <c r="P126" s="420" t="s">
        <v>231</v>
      </c>
      <c r="Q126" s="420"/>
    </row>
    <row r="127" spans="2:18" ht="16.5" thickBot="1">
      <c r="B127" s="440"/>
      <c r="C127" s="443" t="s">
        <v>244</v>
      </c>
      <c r="D127" s="444"/>
      <c r="E127" s="404"/>
      <c r="F127" s="418"/>
      <c r="G127" s="418"/>
      <c r="H127" s="425" t="s">
        <v>215</v>
      </c>
      <c r="I127" s="419"/>
      <c r="J127" s="426" t="str">
        <f>IF(J126&lt;&gt;"",J126/#REF!,"")</f>
        <v/>
      </c>
      <c r="K127" s="419"/>
      <c r="L127" s="427"/>
      <c r="M127" s="403"/>
      <c r="O127" s="426"/>
      <c r="P127" s="426"/>
      <c r="Q127" s="426" t="str">
        <f>IF(Q126&lt;&gt;"",Q126/#REF!,"")</f>
        <v/>
      </c>
    </row>
    <row r="128" spans="2:18" ht="4.5" customHeight="1" thickBot="1">
      <c r="B128" s="440"/>
      <c r="C128" s="434"/>
      <c r="D128" s="445"/>
      <c r="E128" s="404"/>
      <c r="F128" s="418"/>
      <c r="G128" s="418"/>
      <c r="H128" s="418"/>
      <c r="I128" s="419"/>
      <c r="J128" s="419"/>
      <c r="K128" s="419"/>
      <c r="L128" s="404"/>
      <c r="M128" s="403"/>
      <c r="O128" s="430"/>
      <c r="P128" s="419"/>
      <c r="Q128" s="419"/>
    </row>
    <row r="129" spans="2:18" ht="18" customHeight="1" thickBot="1">
      <c r="B129" s="440"/>
      <c r="C129" s="415" t="s">
        <v>271</v>
      </c>
      <c r="D129" s="442" t="s">
        <v>243</v>
      </c>
      <c r="E129" s="404"/>
      <c r="F129" s="417" t="s">
        <v>453</v>
      </c>
      <c r="G129" s="418"/>
      <c r="H129" s="417" t="s">
        <v>453</v>
      </c>
      <c r="I129" s="419"/>
      <c r="J129" s="420"/>
      <c r="K129" s="419"/>
      <c r="L129" s="421"/>
      <c r="M129" s="403"/>
      <c r="O129" s="422"/>
      <c r="P129" s="420" t="s">
        <v>231</v>
      </c>
      <c r="Q129" s="420"/>
    </row>
    <row r="130" spans="2:18" ht="16.5" thickBot="1">
      <c r="B130" s="440"/>
      <c r="C130" s="443" t="s">
        <v>244</v>
      </c>
      <c r="D130" s="444"/>
      <c r="E130" s="404"/>
      <c r="F130" s="418"/>
      <c r="G130" s="418"/>
      <c r="H130" s="425" t="s">
        <v>215</v>
      </c>
      <c r="I130" s="419"/>
      <c r="J130" s="426" t="str">
        <f>IF(J129&lt;&gt;"",J129/#REF!,"")</f>
        <v/>
      </c>
      <c r="K130" s="419"/>
      <c r="L130" s="427"/>
      <c r="M130" s="403"/>
      <c r="O130" s="426"/>
      <c r="P130" s="426"/>
      <c r="Q130" s="426" t="str">
        <f>IF(Q129&lt;&gt;"",Q129/#REF!,"")</f>
        <v/>
      </c>
    </row>
    <row r="131" spans="2:18" ht="4.5" customHeight="1" thickBot="1">
      <c r="B131" s="440"/>
      <c r="C131" s="434"/>
      <c r="D131" s="445"/>
      <c r="E131" s="404"/>
      <c r="F131" s="418"/>
      <c r="G131" s="418"/>
      <c r="H131" s="418"/>
      <c r="I131" s="419"/>
      <c r="J131" s="419"/>
      <c r="K131" s="419"/>
      <c r="L131" s="404"/>
      <c r="M131" s="403"/>
      <c r="O131" s="430"/>
      <c r="P131" s="419"/>
      <c r="Q131" s="419"/>
    </row>
    <row r="132" spans="2:18" ht="18" customHeight="1" thickBot="1">
      <c r="B132" s="440"/>
      <c r="C132" s="415" t="s">
        <v>272</v>
      </c>
      <c r="D132" s="442" t="s">
        <v>243</v>
      </c>
      <c r="E132" s="404"/>
      <c r="F132" s="417" t="s">
        <v>453</v>
      </c>
      <c r="G132" s="418"/>
      <c r="H132" s="417" t="s">
        <v>453</v>
      </c>
      <c r="I132" s="419"/>
      <c r="J132" s="420"/>
      <c r="K132" s="419"/>
      <c r="L132" s="421"/>
      <c r="M132" s="403"/>
      <c r="O132" s="422"/>
      <c r="P132" s="420" t="s">
        <v>231</v>
      </c>
      <c r="Q132" s="420"/>
    </row>
    <row r="133" spans="2:18" ht="16.5" thickBot="1">
      <c r="B133" s="440"/>
      <c r="C133" s="443" t="s">
        <v>244</v>
      </c>
      <c r="D133" s="444"/>
      <c r="E133" s="404"/>
      <c r="F133" s="418"/>
      <c r="G133" s="418"/>
      <c r="H133" s="425" t="s">
        <v>215</v>
      </c>
      <c r="I133" s="419"/>
      <c r="J133" s="426" t="str">
        <f>IF(J132&lt;&gt;"",J132/#REF!,"")</f>
        <v/>
      </c>
      <c r="K133" s="419"/>
      <c r="L133" s="427"/>
      <c r="M133" s="403"/>
      <c r="O133" s="426"/>
      <c r="P133" s="426"/>
      <c r="Q133" s="426" t="str">
        <f>IF(Q132&lt;&gt;"",Q132/#REF!,"")</f>
        <v/>
      </c>
    </row>
    <row r="134" spans="2:18" ht="4.5" customHeight="1" thickBot="1">
      <c r="B134" s="440"/>
      <c r="C134" s="434"/>
      <c r="D134" s="445"/>
      <c r="E134" s="404"/>
      <c r="F134" s="418"/>
      <c r="G134" s="418"/>
      <c r="H134" s="418"/>
      <c r="I134" s="419"/>
      <c r="J134" s="419"/>
      <c r="K134" s="419"/>
      <c r="L134" s="404"/>
      <c r="M134" s="403"/>
      <c r="O134" s="430"/>
      <c r="P134" s="419"/>
      <c r="Q134" s="419"/>
    </row>
    <row r="135" spans="2:18" ht="18" customHeight="1" thickBot="1">
      <c r="B135" s="440"/>
      <c r="C135" s="441" t="s">
        <v>273</v>
      </c>
      <c r="D135" s="442" t="s">
        <v>243</v>
      </c>
      <c r="E135" s="404"/>
      <c r="F135" s="417" t="s">
        <v>453</v>
      </c>
      <c r="G135" s="418"/>
      <c r="H135" s="417" t="s">
        <v>453</v>
      </c>
      <c r="I135" s="419"/>
      <c r="J135" s="420"/>
      <c r="K135" s="419"/>
      <c r="L135" s="421"/>
      <c r="M135" s="403"/>
      <c r="O135" s="422"/>
      <c r="P135" s="420" t="s">
        <v>231</v>
      </c>
      <c r="Q135" s="420"/>
    </row>
    <row r="136" spans="2:18" ht="16.5" thickBot="1">
      <c r="B136" s="440"/>
      <c r="C136" s="443" t="s">
        <v>244</v>
      </c>
      <c r="D136" s="444"/>
      <c r="E136" s="404"/>
      <c r="F136" s="418"/>
      <c r="G136" s="418"/>
      <c r="H136" s="425" t="s">
        <v>215</v>
      </c>
      <c r="I136" s="419"/>
      <c r="J136" s="426" t="str">
        <f>IF(J135&lt;&gt;"",J135/#REF!,"")</f>
        <v/>
      </c>
      <c r="K136" s="419"/>
      <c r="L136" s="427"/>
      <c r="M136" s="403"/>
      <c r="O136" s="426"/>
      <c r="P136" s="426"/>
      <c r="Q136" s="426" t="str">
        <f>IF(Q135&lt;&gt;"",Q135/#REF!,"")</f>
        <v/>
      </c>
    </row>
    <row r="137" spans="2:18" ht="4.5" customHeight="1" thickBot="1">
      <c r="B137" s="440"/>
      <c r="C137" s="434"/>
      <c r="D137" s="445"/>
      <c r="E137" s="404"/>
      <c r="F137" s="418"/>
      <c r="G137" s="418"/>
      <c r="H137" s="418"/>
      <c r="I137" s="419"/>
      <c r="J137" s="419"/>
      <c r="K137" s="419"/>
      <c r="L137" s="404"/>
      <c r="M137" s="403"/>
      <c r="O137" s="430"/>
      <c r="P137" s="419"/>
      <c r="Q137" s="419"/>
    </row>
    <row r="138" spans="2:18" ht="18" customHeight="1" thickBot="1">
      <c r="B138" s="440"/>
      <c r="C138" s="441" t="s">
        <v>274</v>
      </c>
      <c r="D138" s="442" t="s">
        <v>243</v>
      </c>
      <c r="E138" s="404"/>
      <c r="F138" s="417" t="s">
        <v>453</v>
      </c>
      <c r="G138" s="418"/>
      <c r="H138" s="417" t="s">
        <v>453</v>
      </c>
      <c r="I138" s="419"/>
      <c r="J138" s="420"/>
      <c r="K138" s="419"/>
      <c r="L138" s="421"/>
      <c r="M138" s="403"/>
      <c r="O138" s="422"/>
      <c r="P138" s="420" t="s">
        <v>231</v>
      </c>
      <c r="Q138" s="420"/>
    </row>
    <row r="139" spans="2:18" ht="16.5" thickBot="1">
      <c r="B139" s="440"/>
      <c r="C139" s="443" t="s">
        <v>244</v>
      </c>
      <c r="D139" s="444"/>
      <c r="E139" s="404"/>
      <c r="F139" s="418"/>
      <c r="G139" s="418"/>
      <c r="H139" s="425" t="s">
        <v>215</v>
      </c>
      <c r="I139" s="419"/>
      <c r="J139" s="426" t="str">
        <f>IF(J138&lt;&gt;"",J138/#REF!,"")</f>
        <v/>
      </c>
      <c r="K139" s="419"/>
      <c r="L139" s="427"/>
      <c r="M139" s="403"/>
      <c r="O139" s="426"/>
      <c r="P139" s="426"/>
      <c r="Q139" s="426" t="str">
        <f>IF(Q138&lt;&gt;"",Q138/#REF!,"")</f>
        <v/>
      </c>
    </row>
    <row r="140" spans="2:18" ht="4.5" customHeight="1" thickBot="1">
      <c r="B140" s="440"/>
      <c r="C140" s="434"/>
      <c r="D140" s="445"/>
      <c r="E140" s="404"/>
      <c r="F140" s="418"/>
      <c r="G140" s="418"/>
      <c r="H140" s="418"/>
      <c r="I140" s="419"/>
      <c r="J140" s="419"/>
      <c r="K140" s="419"/>
      <c r="L140" s="404"/>
      <c r="M140" s="403"/>
      <c r="O140" s="430"/>
      <c r="P140" s="419"/>
      <c r="Q140" s="419"/>
    </row>
    <row r="141" spans="2:18" ht="18" customHeight="1" thickBot="1">
      <c r="B141" s="440"/>
      <c r="C141" s="441" t="s">
        <v>275</v>
      </c>
      <c r="D141" s="442" t="s">
        <v>243</v>
      </c>
      <c r="E141" s="404"/>
      <c r="F141" s="417" t="s">
        <v>453</v>
      </c>
      <c r="G141" s="418"/>
      <c r="H141" s="417" t="s">
        <v>453</v>
      </c>
      <c r="I141" s="419"/>
      <c r="J141" s="420"/>
      <c r="K141" s="419"/>
      <c r="L141" s="421"/>
      <c r="M141" s="403"/>
      <c r="O141" s="422" t="s">
        <v>212</v>
      </c>
      <c r="P141" s="420" t="s">
        <v>276</v>
      </c>
      <c r="Q141" s="420" t="s">
        <v>277</v>
      </c>
      <c r="R141" s="388" t="s">
        <v>278</v>
      </c>
    </row>
    <row r="142" spans="2:18" ht="16.5" thickBot="1">
      <c r="B142" s="440"/>
      <c r="C142" s="443" t="s">
        <v>244</v>
      </c>
      <c r="D142" s="444"/>
      <c r="E142" s="404"/>
      <c r="F142" s="418"/>
      <c r="G142" s="418"/>
      <c r="H142" s="425" t="s">
        <v>215</v>
      </c>
      <c r="I142" s="419"/>
      <c r="J142" s="426" t="str">
        <f>IF(J141&lt;&gt;"",J141/#REF!,"")</f>
        <v/>
      </c>
      <c r="K142" s="419"/>
      <c r="L142" s="427"/>
      <c r="M142" s="403"/>
      <c r="O142" s="426"/>
      <c r="P142" s="426"/>
      <c r="Q142" s="426"/>
    </row>
    <row r="143" spans="2:18" ht="4.5" customHeight="1" thickBot="1">
      <c r="B143" s="440"/>
      <c r="C143" s="434"/>
      <c r="D143" s="445"/>
      <c r="E143" s="404"/>
      <c r="F143" s="418"/>
      <c r="G143" s="418"/>
      <c r="H143" s="418"/>
      <c r="I143" s="419"/>
      <c r="J143" s="419"/>
      <c r="K143" s="419"/>
      <c r="L143" s="404"/>
      <c r="M143" s="403"/>
      <c r="O143" s="430"/>
      <c r="P143" s="419"/>
      <c r="Q143" s="419"/>
    </row>
    <row r="144" spans="2:18" ht="18" customHeight="1" thickBot="1">
      <c r="B144" s="440"/>
      <c r="C144" s="441" t="s">
        <v>279</v>
      </c>
      <c r="D144" s="442" t="s">
        <v>243</v>
      </c>
      <c r="E144" s="404"/>
      <c r="F144" s="417" t="s">
        <v>453</v>
      </c>
      <c r="G144" s="418"/>
      <c r="H144" s="417" t="s">
        <v>453</v>
      </c>
      <c r="I144" s="419"/>
      <c r="J144" s="448"/>
      <c r="K144" s="419"/>
      <c r="L144" s="421"/>
      <c r="M144" s="403"/>
      <c r="O144" s="422"/>
      <c r="P144" s="420" t="s">
        <v>231</v>
      </c>
      <c r="Q144" s="448"/>
    </row>
    <row r="145" spans="2:18" ht="16.5" thickBot="1">
      <c r="B145" s="440"/>
      <c r="C145" s="443" t="s">
        <v>244</v>
      </c>
      <c r="D145" s="444"/>
      <c r="E145" s="404"/>
      <c r="F145" s="418"/>
      <c r="G145" s="418"/>
      <c r="H145" s="425" t="s">
        <v>215</v>
      </c>
      <c r="I145" s="419"/>
      <c r="J145" s="426" t="str">
        <f>IF(J144&lt;&gt;"",J144/#REF!,"")</f>
        <v/>
      </c>
      <c r="K145" s="419"/>
      <c r="L145" s="427"/>
      <c r="M145" s="403"/>
      <c r="O145" s="426"/>
      <c r="P145" s="426"/>
      <c r="Q145" s="426" t="str">
        <f>IF(Q144&lt;&gt;"",Q144/#REF!,"")</f>
        <v/>
      </c>
    </row>
    <row r="146" spans="2:18" ht="4.5" customHeight="1" thickBot="1">
      <c r="B146" s="440"/>
      <c r="C146" s="434"/>
      <c r="D146" s="445"/>
      <c r="E146" s="404"/>
      <c r="F146" s="418"/>
      <c r="G146" s="418"/>
      <c r="H146" s="418"/>
      <c r="I146" s="419"/>
      <c r="J146" s="419"/>
      <c r="K146" s="419"/>
      <c r="L146" s="404"/>
      <c r="M146" s="403"/>
      <c r="O146" s="430"/>
      <c r="P146" s="419"/>
      <c r="Q146" s="419"/>
    </row>
    <row r="147" spans="2:18" ht="18" customHeight="1" thickBot="1">
      <c r="B147" s="440"/>
      <c r="C147" s="415" t="s">
        <v>280</v>
      </c>
      <c r="D147" s="442" t="s">
        <v>243</v>
      </c>
      <c r="E147" s="404"/>
      <c r="F147" s="417" t="s">
        <v>453</v>
      </c>
      <c r="G147" s="418"/>
      <c r="H147" s="417" t="s">
        <v>453</v>
      </c>
      <c r="I147" s="419"/>
      <c r="J147" s="448"/>
      <c r="K147" s="419"/>
      <c r="L147" s="421"/>
      <c r="M147" s="403"/>
      <c r="O147" s="422"/>
      <c r="P147" s="420" t="s">
        <v>231</v>
      </c>
      <c r="Q147" s="448"/>
    </row>
    <row r="148" spans="2:18" ht="16.5" thickBot="1">
      <c r="B148" s="440"/>
      <c r="C148" s="443" t="s">
        <v>244</v>
      </c>
      <c r="D148" s="444"/>
      <c r="E148" s="404"/>
      <c r="F148" s="418"/>
      <c r="G148" s="418"/>
      <c r="H148" s="425" t="s">
        <v>215</v>
      </c>
      <c r="I148" s="419"/>
      <c r="J148" s="426" t="str">
        <f>IF(J147&lt;&gt;"",J147/#REF!,"")</f>
        <v/>
      </c>
      <c r="K148" s="419"/>
      <c r="L148" s="427"/>
      <c r="M148" s="403"/>
      <c r="O148" s="426"/>
      <c r="P148" s="426"/>
      <c r="Q148" s="426" t="str">
        <f>IF(Q147&lt;&gt;"",Q147/#REF!,"")</f>
        <v/>
      </c>
    </row>
    <row r="149" spans="2:18" ht="4.5" customHeight="1" thickBot="1">
      <c r="B149" s="440"/>
      <c r="C149" s="434"/>
      <c r="D149" s="445"/>
      <c r="E149" s="404"/>
      <c r="F149" s="418"/>
      <c r="G149" s="418"/>
      <c r="H149" s="418"/>
      <c r="I149" s="419"/>
      <c r="J149" s="419"/>
      <c r="K149" s="419"/>
      <c r="L149" s="404"/>
      <c r="M149" s="403"/>
      <c r="O149" s="430"/>
      <c r="P149" s="419"/>
      <c r="Q149" s="419"/>
    </row>
    <row r="150" spans="2:18" ht="18" customHeight="1" thickBot="1">
      <c r="B150" s="440"/>
      <c r="C150" s="415" t="s">
        <v>281</v>
      </c>
      <c r="D150" s="442" t="s">
        <v>243</v>
      </c>
      <c r="E150" s="404"/>
      <c r="F150" s="417" t="s">
        <v>453</v>
      </c>
      <c r="G150" s="418"/>
      <c r="H150" s="417" t="s">
        <v>453</v>
      </c>
      <c r="I150" s="419"/>
      <c r="J150" s="448"/>
      <c r="K150" s="419"/>
      <c r="L150" s="421"/>
      <c r="M150" s="403"/>
      <c r="O150" s="422" t="s">
        <v>239</v>
      </c>
      <c r="P150" s="420" t="s">
        <v>282</v>
      </c>
      <c r="Q150" s="420" t="s">
        <v>277</v>
      </c>
      <c r="R150" s="388" t="s">
        <v>278</v>
      </c>
    </row>
    <row r="151" spans="2:18" ht="16.5" thickBot="1">
      <c r="B151" s="440"/>
      <c r="C151" s="443" t="s">
        <v>244</v>
      </c>
      <c r="D151" s="444"/>
      <c r="E151" s="404"/>
      <c r="F151" s="418"/>
      <c r="G151" s="418"/>
      <c r="H151" s="425" t="s">
        <v>215</v>
      </c>
      <c r="I151" s="419"/>
      <c r="J151" s="426" t="str">
        <f>IF(J150&lt;&gt;"",J150/#REF!,"")</f>
        <v/>
      </c>
      <c r="K151" s="419"/>
      <c r="L151" s="427"/>
      <c r="M151" s="403"/>
      <c r="O151" s="426"/>
      <c r="P151" s="426"/>
      <c r="Q151" s="426"/>
    </row>
    <row r="152" spans="2:18" ht="4.5" customHeight="1" thickBot="1">
      <c r="B152" s="440"/>
      <c r="C152" s="434"/>
      <c r="D152" s="445"/>
      <c r="E152" s="404"/>
      <c r="F152" s="418"/>
      <c r="G152" s="418"/>
      <c r="H152" s="418"/>
      <c r="I152" s="419"/>
      <c r="J152" s="419"/>
      <c r="K152" s="419"/>
      <c r="L152" s="404"/>
      <c r="M152" s="403"/>
      <c r="O152" s="430"/>
      <c r="P152" s="419"/>
      <c r="Q152" s="419"/>
    </row>
    <row r="153" spans="2:18" ht="18" customHeight="1" thickBot="1">
      <c r="B153" s="440"/>
      <c r="C153" s="415" t="s">
        <v>283</v>
      </c>
      <c r="D153" s="442" t="s">
        <v>243</v>
      </c>
      <c r="E153" s="404"/>
      <c r="F153" s="417" t="s">
        <v>453</v>
      </c>
      <c r="G153" s="418"/>
      <c r="H153" s="417" t="s">
        <v>453</v>
      </c>
      <c r="I153" s="419"/>
      <c r="J153" s="448"/>
      <c r="K153" s="419"/>
      <c r="L153" s="421"/>
      <c r="M153" s="403"/>
      <c r="O153" s="422" t="s">
        <v>239</v>
      </c>
      <c r="P153" s="420" t="s">
        <v>284</v>
      </c>
      <c r="Q153" s="420" t="s">
        <v>277</v>
      </c>
      <c r="R153" s="388" t="s">
        <v>278</v>
      </c>
    </row>
    <row r="154" spans="2:18" ht="16.5" thickBot="1">
      <c r="B154" s="440"/>
      <c r="C154" s="443" t="s">
        <v>244</v>
      </c>
      <c r="D154" s="444"/>
      <c r="E154" s="404"/>
      <c r="F154" s="418"/>
      <c r="G154" s="418"/>
      <c r="H154" s="425" t="s">
        <v>215</v>
      </c>
      <c r="I154" s="419"/>
      <c r="J154" s="426" t="str">
        <f>IF(J153&lt;&gt;"",J153/#REF!,"")</f>
        <v/>
      </c>
      <c r="K154" s="419"/>
      <c r="L154" s="427"/>
      <c r="M154" s="403"/>
      <c r="O154" s="426"/>
      <c r="P154" s="426"/>
      <c r="Q154" s="426"/>
    </row>
    <row r="155" spans="2:18" ht="4.5" customHeight="1" thickBot="1">
      <c r="B155" s="440"/>
      <c r="C155" s="434"/>
      <c r="D155" s="445"/>
      <c r="E155" s="404"/>
      <c r="F155" s="418"/>
      <c r="G155" s="418"/>
      <c r="H155" s="418"/>
      <c r="I155" s="419"/>
      <c r="J155" s="419"/>
      <c r="K155" s="419"/>
      <c r="L155" s="404"/>
      <c r="M155" s="403"/>
      <c r="O155" s="430"/>
      <c r="P155" s="419"/>
      <c r="Q155" s="419"/>
    </row>
    <row r="156" spans="2:18" ht="18" customHeight="1" thickBot="1">
      <c r="B156" s="440"/>
      <c r="C156" s="451" t="s">
        <v>285</v>
      </c>
      <c r="D156" s="442" t="s">
        <v>243</v>
      </c>
      <c r="E156" s="404"/>
      <c r="F156" s="417" t="s">
        <v>453</v>
      </c>
      <c r="G156" s="418"/>
      <c r="H156" s="417" t="s">
        <v>453</v>
      </c>
      <c r="I156" s="419"/>
      <c r="J156" s="448"/>
      <c r="K156" s="419"/>
      <c r="L156" s="421"/>
      <c r="M156" s="403"/>
      <c r="O156" s="422" t="s">
        <v>239</v>
      </c>
      <c r="P156" s="420" t="s">
        <v>286</v>
      </c>
      <c r="Q156" s="420" t="s">
        <v>277</v>
      </c>
      <c r="R156" s="388" t="s">
        <v>278</v>
      </c>
    </row>
    <row r="157" spans="2:18" ht="16.5" thickBot="1">
      <c r="B157" s="440"/>
      <c r="C157" s="443" t="s">
        <v>244</v>
      </c>
      <c r="D157" s="444"/>
      <c r="E157" s="404"/>
      <c r="F157" s="418"/>
      <c r="G157" s="418"/>
      <c r="H157" s="425" t="s">
        <v>215</v>
      </c>
      <c r="I157" s="419"/>
      <c r="J157" s="426" t="str">
        <f>IF(J156&lt;&gt;"",J156/#REF!,"")</f>
        <v/>
      </c>
      <c r="K157" s="419"/>
      <c r="L157" s="427"/>
      <c r="M157" s="403"/>
      <c r="O157" s="426"/>
      <c r="P157" s="426"/>
      <c r="Q157" s="426"/>
    </row>
    <row r="158" spans="2:18" ht="4.5" customHeight="1" thickBot="1">
      <c r="B158" s="440"/>
      <c r="C158" s="434"/>
      <c r="D158" s="445"/>
      <c r="E158" s="404"/>
      <c r="F158" s="418"/>
      <c r="G158" s="418"/>
      <c r="H158" s="418"/>
      <c r="I158" s="419"/>
      <c r="J158" s="419"/>
      <c r="K158" s="419"/>
      <c r="L158" s="404"/>
      <c r="M158" s="403"/>
      <c r="O158" s="430"/>
      <c r="P158" s="419"/>
      <c r="Q158" s="419"/>
    </row>
    <row r="159" spans="2:18" ht="18" customHeight="1" thickBot="1">
      <c r="B159" s="440"/>
      <c r="C159" s="449" t="s">
        <v>287</v>
      </c>
      <c r="D159" s="442" t="s">
        <v>243</v>
      </c>
      <c r="E159" s="404"/>
      <c r="F159" s="417" t="s">
        <v>453</v>
      </c>
      <c r="G159" s="418"/>
      <c r="H159" s="417" t="s">
        <v>453</v>
      </c>
      <c r="I159" s="419"/>
      <c r="J159" s="448"/>
      <c r="K159" s="419"/>
      <c r="L159" s="421"/>
      <c r="M159" s="403"/>
      <c r="O159" s="452"/>
      <c r="P159" s="420" t="s">
        <v>231</v>
      </c>
      <c r="Q159" s="448"/>
    </row>
    <row r="160" spans="2:18" ht="16.5" thickBot="1">
      <c r="B160" s="440"/>
      <c r="C160" s="443" t="s">
        <v>244</v>
      </c>
      <c r="D160" s="444"/>
      <c r="E160" s="404"/>
      <c r="F160" s="418"/>
      <c r="G160" s="418"/>
      <c r="H160" s="425" t="s">
        <v>215</v>
      </c>
      <c r="I160" s="419"/>
      <c r="J160" s="426" t="str">
        <f>IF(J159&lt;&gt;"",J159/#REF!,"")</f>
        <v/>
      </c>
      <c r="K160" s="419"/>
      <c r="L160" s="427"/>
      <c r="M160" s="403"/>
      <c r="O160" s="426"/>
      <c r="P160" s="426"/>
      <c r="Q160" s="426" t="str">
        <f>IF(Q159&lt;&gt;"",Q159/#REF!,"")</f>
        <v/>
      </c>
    </row>
    <row r="161" spans="2:17" ht="4.5" customHeight="1" thickBot="1">
      <c r="B161" s="440"/>
      <c r="C161" s="434"/>
      <c r="D161" s="445"/>
      <c r="E161" s="404"/>
      <c r="F161" s="418"/>
      <c r="G161" s="418"/>
      <c r="H161" s="418"/>
      <c r="I161" s="419"/>
      <c r="J161" s="419"/>
      <c r="K161" s="419"/>
      <c r="L161" s="404"/>
      <c r="M161" s="403"/>
      <c r="O161" s="430"/>
      <c r="P161" s="419"/>
      <c r="Q161" s="419"/>
    </row>
    <row r="162" spans="2:17" ht="18" customHeight="1" thickBot="1">
      <c r="B162" s="440"/>
      <c r="C162" s="450" t="s">
        <v>288</v>
      </c>
      <c r="D162" s="442" t="s">
        <v>243</v>
      </c>
      <c r="E162" s="404"/>
      <c r="F162" s="417" t="s">
        <v>453</v>
      </c>
      <c r="G162" s="418"/>
      <c r="H162" s="417" t="s">
        <v>453</v>
      </c>
      <c r="I162" s="419"/>
      <c r="J162" s="420"/>
      <c r="K162" s="419"/>
      <c r="L162" s="421"/>
      <c r="M162" s="403"/>
      <c r="O162" s="452"/>
      <c r="P162" s="420" t="s">
        <v>231</v>
      </c>
      <c r="Q162" s="420"/>
    </row>
    <row r="163" spans="2:17" ht="16.5" thickBot="1">
      <c r="B163" s="440"/>
      <c r="C163" s="443" t="s">
        <v>244</v>
      </c>
      <c r="D163" s="444"/>
      <c r="E163" s="404"/>
      <c r="F163" s="418"/>
      <c r="G163" s="418"/>
      <c r="H163" s="425" t="s">
        <v>215</v>
      </c>
      <c r="I163" s="419"/>
      <c r="J163" s="426" t="str">
        <f>IF(J162&lt;&gt;"",J162/#REF!,"")</f>
        <v/>
      </c>
      <c r="K163" s="419"/>
      <c r="L163" s="427"/>
      <c r="M163" s="403"/>
      <c r="O163" s="426"/>
      <c r="P163" s="426"/>
      <c r="Q163" s="426" t="str">
        <f>IF(Q162&lt;&gt;"",Q162/#REF!,"")</f>
        <v/>
      </c>
    </row>
    <row r="164" spans="2:17" ht="4.5" customHeight="1" thickBot="1">
      <c r="B164" s="440"/>
      <c r="C164" s="434"/>
      <c r="D164" s="445"/>
      <c r="E164" s="404"/>
      <c r="F164" s="418"/>
      <c r="G164" s="418"/>
      <c r="H164" s="418"/>
      <c r="I164" s="419"/>
      <c r="J164" s="419"/>
      <c r="K164" s="419"/>
      <c r="L164" s="404"/>
      <c r="M164" s="403"/>
      <c r="O164" s="430"/>
      <c r="P164" s="419"/>
      <c r="Q164" s="419"/>
    </row>
    <row r="165" spans="2:17" ht="18" customHeight="1" thickBot="1">
      <c r="B165" s="440"/>
      <c r="C165" s="446" t="s">
        <v>289</v>
      </c>
      <c r="D165" s="442" t="s">
        <v>243</v>
      </c>
      <c r="E165" s="404"/>
      <c r="F165" s="417" t="s">
        <v>453</v>
      </c>
      <c r="G165" s="418"/>
      <c r="H165" s="417" t="s">
        <v>453</v>
      </c>
      <c r="I165" s="419"/>
      <c r="J165" s="420"/>
      <c r="K165" s="419"/>
      <c r="L165" s="421"/>
      <c r="M165" s="403"/>
      <c r="O165" s="422"/>
      <c r="P165" s="420" t="s">
        <v>231</v>
      </c>
      <c r="Q165" s="420"/>
    </row>
    <row r="166" spans="2:17" ht="16.5" thickBot="1">
      <c r="B166" s="440"/>
      <c r="C166" s="443" t="s">
        <v>244</v>
      </c>
      <c r="D166" s="444"/>
      <c r="E166" s="404"/>
      <c r="F166" s="418"/>
      <c r="G166" s="418"/>
      <c r="H166" s="425" t="s">
        <v>215</v>
      </c>
      <c r="I166" s="419"/>
      <c r="J166" s="426" t="str">
        <f>IF(J165&lt;&gt;"",J165/#REF!,"")</f>
        <v/>
      </c>
      <c r="K166" s="419"/>
      <c r="L166" s="427"/>
      <c r="M166" s="403"/>
      <c r="O166" s="426"/>
      <c r="P166" s="426"/>
      <c r="Q166" s="426" t="str">
        <f>IF(Q165&lt;&gt;"",Q165/#REF!,"")</f>
        <v/>
      </c>
    </row>
    <row r="167" spans="2:17" ht="4.5" customHeight="1" thickBot="1">
      <c r="B167" s="440"/>
      <c r="C167" s="434"/>
      <c r="D167" s="445"/>
      <c r="E167" s="404"/>
      <c r="F167" s="418"/>
      <c r="G167" s="418"/>
      <c r="H167" s="418"/>
      <c r="I167" s="419"/>
      <c r="J167" s="419"/>
      <c r="K167" s="419"/>
      <c r="L167" s="404"/>
      <c r="M167" s="403"/>
      <c r="O167" s="430"/>
      <c r="P167" s="419"/>
      <c r="Q167" s="419"/>
    </row>
    <row r="168" spans="2:17" ht="18" customHeight="1" thickBot="1">
      <c r="B168" s="440"/>
      <c r="C168" s="449" t="s">
        <v>290</v>
      </c>
      <c r="D168" s="442" t="s">
        <v>243</v>
      </c>
      <c r="E168" s="404"/>
      <c r="F168" s="417" t="s">
        <v>453</v>
      </c>
      <c r="G168" s="418"/>
      <c r="H168" s="417" t="s">
        <v>453</v>
      </c>
      <c r="I168" s="419"/>
      <c r="J168" s="420"/>
      <c r="K168" s="419"/>
      <c r="L168" s="421"/>
      <c r="M168" s="403"/>
      <c r="O168" s="422"/>
      <c r="P168" s="420" t="s">
        <v>231</v>
      </c>
      <c r="Q168" s="420"/>
    </row>
    <row r="169" spans="2:17" ht="16.5" thickBot="1">
      <c r="B169" s="440"/>
      <c r="C169" s="443" t="s">
        <v>244</v>
      </c>
      <c r="D169" s="444"/>
      <c r="E169" s="404"/>
      <c r="F169" s="418"/>
      <c r="G169" s="418"/>
      <c r="H169" s="425" t="s">
        <v>215</v>
      </c>
      <c r="I169" s="419"/>
      <c r="J169" s="426" t="str">
        <f>IF(J168&lt;&gt;"",J168/#REF!,"")</f>
        <v/>
      </c>
      <c r="K169" s="419"/>
      <c r="L169" s="427"/>
      <c r="M169" s="403"/>
      <c r="O169" s="426"/>
      <c r="P169" s="426"/>
      <c r="Q169" s="426" t="str">
        <f>IF(Q168&lt;&gt;"",Q168/#REF!,"")</f>
        <v/>
      </c>
    </row>
    <row r="170" spans="2:17" ht="4.5" customHeight="1" thickBot="1">
      <c r="B170" s="440"/>
      <c r="C170" s="434"/>
      <c r="D170" s="445"/>
      <c r="E170" s="404"/>
      <c r="F170" s="418"/>
      <c r="G170" s="418"/>
      <c r="H170" s="418"/>
      <c r="I170" s="419"/>
      <c r="J170" s="419"/>
      <c r="K170" s="419"/>
      <c r="L170" s="404"/>
      <c r="M170" s="403"/>
      <c r="O170" s="430"/>
      <c r="P170" s="419"/>
      <c r="Q170" s="419"/>
    </row>
    <row r="171" spans="2:17" ht="18" customHeight="1" thickBot="1">
      <c r="B171" s="440"/>
      <c r="C171" s="453"/>
      <c r="D171" s="442" t="s">
        <v>243</v>
      </c>
      <c r="E171" s="404"/>
      <c r="F171" s="417" t="s">
        <v>453</v>
      </c>
      <c r="G171" s="418"/>
      <c r="H171" s="417" t="s">
        <v>453</v>
      </c>
      <c r="I171" s="419"/>
      <c r="J171" s="420"/>
      <c r="K171" s="419"/>
      <c r="L171" s="421"/>
      <c r="M171" s="403"/>
      <c r="O171" s="422"/>
      <c r="P171" s="420" t="s">
        <v>231</v>
      </c>
      <c r="Q171" s="420"/>
    </row>
    <row r="172" spans="2:17" ht="16.5" thickBot="1">
      <c r="B172" s="440"/>
      <c r="C172" s="443" t="s">
        <v>244</v>
      </c>
      <c r="D172" s="444"/>
      <c r="E172" s="404"/>
      <c r="F172" s="418"/>
      <c r="G172" s="418"/>
      <c r="H172" s="425" t="s">
        <v>215</v>
      </c>
      <c r="I172" s="419"/>
      <c r="J172" s="426" t="str">
        <f>IF(J171&lt;&gt;"",J171/#REF!,"")</f>
        <v/>
      </c>
      <c r="K172" s="419"/>
      <c r="L172" s="427"/>
      <c r="M172" s="403"/>
      <c r="O172" s="426"/>
      <c r="P172" s="426"/>
      <c r="Q172" s="426" t="str">
        <f>IF(Q171&lt;&gt;"",Q171/#REF!,"")</f>
        <v/>
      </c>
    </row>
    <row r="173" spans="2:17" ht="4.5" customHeight="1" thickBot="1">
      <c r="B173" s="440"/>
      <c r="C173" s="434"/>
      <c r="D173" s="445"/>
      <c r="E173" s="404"/>
      <c r="F173" s="418"/>
      <c r="G173" s="418"/>
      <c r="H173" s="418"/>
      <c r="I173" s="419"/>
      <c r="J173" s="419"/>
      <c r="K173" s="419"/>
      <c r="L173" s="404"/>
      <c r="M173" s="403"/>
      <c r="O173" s="430"/>
      <c r="P173" s="419"/>
      <c r="Q173" s="419"/>
    </row>
    <row r="174" spans="2:17" ht="18" customHeight="1" thickBot="1">
      <c r="B174" s="440"/>
      <c r="C174" s="453"/>
      <c r="D174" s="442" t="s">
        <v>243</v>
      </c>
      <c r="E174" s="404"/>
      <c r="F174" s="417" t="s">
        <v>453</v>
      </c>
      <c r="G174" s="418"/>
      <c r="H174" s="417" t="s">
        <v>453</v>
      </c>
      <c r="I174" s="419"/>
      <c r="J174" s="420"/>
      <c r="K174" s="419"/>
      <c r="L174" s="421"/>
      <c r="M174" s="403"/>
      <c r="O174" s="422"/>
      <c r="P174" s="420" t="s">
        <v>231</v>
      </c>
      <c r="Q174" s="420"/>
    </row>
    <row r="175" spans="2:17" ht="16.5" thickBot="1">
      <c r="B175" s="440"/>
      <c r="C175" s="443" t="s">
        <v>244</v>
      </c>
      <c r="D175" s="444"/>
      <c r="E175" s="404"/>
      <c r="F175" s="418"/>
      <c r="G175" s="418"/>
      <c r="H175" s="425" t="s">
        <v>215</v>
      </c>
      <c r="I175" s="419"/>
      <c r="J175" s="426" t="str">
        <f>IF(J174&lt;&gt;"",J174/#REF!,"")</f>
        <v/>
      </c>
      <c r="K175" s="419"/>
      <c r="L175" s="427"/>
      <c r="M175" s="403"/>
      <c r="O175" s="426"/>
      <c r="P175" s="426"/>
      <c r="Q175" s="426" t="str">
        <f>IF(Q174&lt;&gt;"",Q174/#REF!,"")</f>
        <v/>
      </c>
    </row>
    <row r="176" spans="2:17" ht="4.5" customHeight="1" thickBot="1">
      <c r="B176" s="440"/>
      <c r="C176" s="434"/>
      <c r="D176" s="445"/>
      <c r="E176" s="404"/>
      <c r="F176" s="418"/>
      <c r="G176" s="418"/>
      <c r="H176" s="418"/>
      <c r="I176" s="419"/>
      <c r="J176" s="419"/>
      <c r="K176" s="419"/>
      <c r="L176" s="404"/>
      <c r="M176" s="403"/>
      <c r="O176" s="430"/>
      <c r="P176" s="419"/>
      <c r="Q176" s="419"/>
    </row>
    <row r="177" spans="2:17" ht="18" customHeight="1" thickBot="1">
      <c r="B177" s="440"/>
      <c r="C177" s="453"/>
      <c r="D177" s="442" t="s">
        <v>243</v>
      </c>
      <c r="E177" s="404"/>
      <c r="F177" s="417" t="s">
        <v>453</v>
      </c>
      <c r="G177" s="418"/>
      <c r="H177" s="417" t="s">
        <v>453</v>
      </c>
      <c r="I177" s="419"/>
      <c r="J177" s="420"/>
      <c r="K177" s="419"/>
      <c r="L177" s="421"/>
      <c r="M177" s="403"/>
      <c r="O177" s="422"/>
      <c r="P177" s="420" t="s">
        <v>231</v>
      </c>
      <c r="Q177" s="420"/>
    </row>
    <row r="178" spans="2:17" ht="16.5" thickBot="1">
      <c r="B178" s="440"/>
      <c r="C178" s="443" t="s">
        <v>244</v>
      </c>
      <c r="D178" s="444"/>
      <c r="E178" s="404"/>
      <c r="F178" s="418"/>
      <c r="G178" s="418"/>
      <c r="H178" s="425" t="s">
        <v>215</v>
      </c>
      <c r="I178" s="419"/>
      <c r="J178" s="426" t="str">
        <f>IF(J177&lt;&gt;"",J177/#REF!,"")</f>
        <v/>
      </c>
      <c r="K178" s="419"/>
      <c r="L178" s="427"/>
      <c r="M178" s="403"/>
      <c r="O178" s="426"/>
      <c r="P178" s="426"/>
      <c r="Q178" s="426" t="str">
        <f>IF(Q177&lt;&gt;"",Q177/#REF!,"")</f>
        <v/>
      </c>
    </row>
    <row r="179" spans="2:17" ht="4.5" customHeight="1" thickBot="1">
      <c r="B179" s="440"/>
      <c r="C179" s="434"/>
      <c r="D179" s="445"/>
      <c r="E179" s="404"/>
      <c r="F179" s="418"/>
      <c r="G179" s="418"/>
      <c r="H179" s="418"/>
      <c r="I179" s="419"/>
      <c r="J179" s="419"/>
      <c r="K179" s="419"/>
      <c r="L179" s="404"/>
      <c r="M179" s="403"/>
      <c r="O179" s="430"/>
      <c r="P179" s="419"/>
      <c r="Q179" s="419"/>
    </row>
    <row r="180" spans="2:17" ht="18" customHeight="1" thickBot="1">
      <c r="B180" s="440"/>
      <c r="C180" s="453"/>
      <c r="D180" s="442" t="s">
        <v>243</v>
      </c>
      <c r="E180" s="404"/>
      <c r="F180" s="417" t="s">
        <v>453</v>
      </c>
      <c r="G180" s="418"/>
      <c r="H180" s="417" t="s">
        <v>453</v>
      </c>
      <c r="I180" s="419"/>
      <c r="J180" s="420"/>
      <c r="K180" s="419"/>
      <c r="L180" s="421"/>
      <c r="M180" s="403"/>
      <c r="O180" s="422"/>
      <c r="P180" s="420" t="s">
        <v>231</v>
      </c>
      <c r="Q180" s="420"/>
    </row>
    <row r="181" spans="2:17" ht="16.5" thickBot="1">
      <c r="B181" s="440"/>
      <c r="C181" s="443" t="s">
        <v>244</v>
      </c>
      <c r="D181" s="444"/>
      <c r="E181" s="404"/>
      <c r="F181" s="418"/>
      <c r="G181" s="418"/>
      <c r="H181" s="425" t="s">
        <v>215</v>
      </c>
      <c r="I181" s="419"/>
      <c r="J181" s="426" t="str">
        <f>IF(J180&lt;&gt;"",J180/#REF!,"")</f>
        <v/>
      </c>
      <c r="K181" s="419"/>
      <c r="L181" s="427"/>
      <c r="M181" s="403"/>
      <c r="O181" s="426"/>
      <c r="P181" s="426"/>
      <c r="Q181" s="426" t="str">
        <f>IF(Q180&lt;&gt;"",Q180/#REF!,"")</f>
        <v/>
      </c>
    </row>
    <row r="182" spans="2:17" ht="4.5" customHeight="1" thickBot="1">
      <c r="B182" s="440"/>
      <c r="C182" s="434"/>
      <c r="D182" s="445"/>
      <c r="E182" s="404"/>
      <c r="F182" s="418"/>
      <c r="G182" s="418"/>
      <c r="H182" s="418"/>
      <c r="I182" s="419"/>
      <c r="J182" s="419"/>
      <c r="K182" s="419"/>
      <c r="L182" s="404"/>
      <c r="M182" s="403"/>
      <c r="O182" s="430"/>
      <c r="P182" s="419"/>
      <c r="Q182" s="419"/>
    </row>
    <row r="183" spans="2:17" ht="18" customHeight="1" thickBot="1">
      <c r="B183" s="440"/>
      <c r="C183" s="453"/>
      <c r="D183" s="442" t="s">
        <v>243</v>
      </c>
      <c r="E183" s="404"/>
      <c r="F183" s="417" t="s">
        <v>453</v>
      </c>
      <c r="G183" s="418"/>
      <c r="H183" s="417" t="s">
        <v>453</v>
      </c>
      <c r="I183" s="419"/>
      <c r="J183" s="420"/>
      <c r="K183" s="419"/>
      <c r="L183" s="421"/>
      <c r="M183" s="403"/>
      <c r="O183" s="422"/>
      <c r="P183" s="420" t="s">
        <v>231</v>
      </c>
      <c r="Q183" s="420"/>
    </row>
    <row r="184" spans="2:17" ht="16.5" thickBot="1">
      <c r="B184" s="440"/>
      <c r="C184" s="443" t="s">
        <v>244</v>
      </c>
      <c r="D184" s="444"/>
      <c r="E184" s="404"/>
      <c r="F184" s="418"/>
      <c r="G184" s="418"/>
      <c r="H184" s="425" t="s">
        <v>215</v>
      </c>
      <c r="I184" s="419"/>
      <c r="J184" s="426" t="str">
        <f>IF(J183&lt;&gt;"",J183/#REF!,"")</f>
        <v/>
      </c>
      <c r="K184" s="419"/>
      <c r="L184" s="427"/>
      <c r="M184" s="403"/>
      <c r="O184" s="426"/>
      <c r="P184" s="426"/>
      <c r="Q184" s="426" t="str">
        <f>IF(Q183&lt;&gt;"",Q183/#REF!,"")</f>
        <v/>
      </c>
    </row>
    <row r="185" spans="2:17" ht="4.5" customHeight="1" thickBot="1">
      <c r="B185" s="440"/>
      <c r="C185" s="434"/>
      <c r="D185" s="445"/>
      <c r="E185" s="404"/>
      <c r="F185" s="418"/>
      <c r="G185" s="418"/>
      <c r="H185" s="418"/>
      <c r="I185" s="419"/>
      <c r="J185" s="419"/>
      <c r="K185" s="419"/>
      <c r="L185" s="404"/>
      <c r="M185" s="403"/>
      <c r="O185" s="430"/>
      <c r="P185" s="419"/>
      <c r="Q185" s="419"/>
    </row>
    <row r="186" spans="2:17" ht="18" customHeight="1" thickBot="1">
      <c r="B186" s="440"/>
      <c r="C186" s="454" t="s">
        <v>291</v>
      </c>
      <c r="D186" s="455" t="s">
        <v>243</v>
      </c>
      <c r="E186" s="404"/>
      <c r="F186" s="456" t="s">
        <v>453</v>
      </c>
      <c r="G186" s="418"/>
      <c r="H186" s="456" t="s">
        <v>453</v>
      </c>
      <c r="I186" s="419"/>
      <c r="J186" s="456">
        <f>IFERROR(SUM(J78,J81,J84,J87,J90,J93,J96,J99,J102,J105,J108,J111,J114,J117,J120,J123,J126,J129,J132,J135,J138,J141,J144,J147,J150,J153,J156,J159,J162,J165,J168,J171,J174,J177,J180,J183),"")</f>
        <v>0</v>
      </c>
      <c r="K186" s="419"/>
      <c r="L186" s="421"/>
      <c r="M186" s="403"/>
      <c r="O186" s="457"/>
      <c r="P186" s="456"/>
      <c r="Q186" s="456">
        <f>IFERROR(SUM(Q78,Q81,Q84,Q87,Q90,Q93,Q96,Q99,Q102,Q105,Q108,Q111,Q114,Q117,Q120,Q123,Q126,Q129,Q132,Q135,Q138,Q141,Q144,Q147,Q150,Q153,Q156,Q159,Q162,Q165,Q168,Q171,Q174,Q177,Q180,Q183),"")</f>
        <v>0</v>
      </c>
    </row>
    <row r="187" spans="2:17" ht="16.5" thickBot="1">
      <c r="B187" s="440"/>
      <c r="C187" s="458" t="s">
        <v>244</v>
      </c>
      <c r="D187" s="459"/>
      <c r="E187" s="404"/>
      <c r="F187" s="418"/>
      <c r="G187" s="418"/>
      <c r="H187" s="425" t="s">
        <v>215</v>
      </c>
      <c r="I187" s="419"/>
      <c r="J187" s="460"/>
      <c r="K187" s="419"/>
      <c r="L187" s="427"/>
      <c r="M187" s="403"/>
      <c r="O187" s="460"/>
      <c r="P187" s="460"/>
      <c r="Q187" s="460"/>
    </row>
    <row r="188" spans="2:17" ht="4.5" customHeight="1" thickBot="1">
      <c r="B188" s="440"/>
      <c r="C188" s="434"/>
      <c r="D188" s="445"/>
      <c r="E188" s="404"/>
      <c r="F188" s="418"/>
      <c r="G188" s="418"/>
      <c r="H188" s="418"/>
      <c r="I188" s="419"/>
      <c r="J188" s="419"/>
      <c r="K188" s="419"/>
      <c r="L188" s="404"/>
      <c r="M188" s="403"/>
      <c r="O188" s="430"/>
      <c r="P188" s="419"/>
      <c r="Q188" s="419"/>
    </row>
    <row r="189" spans="2:17" ht="18" customHeight="1" thickBot="1">
      <c r="B189" s="440"/>
      <c r="C189" s="441" t="s">
        <v>242</v>
      </c>
      <c r="D189" s="442" t="s">
        <v>243</v>
      </c>
      <c r="E189" s="404"/>
      <c r="F189" s="417" t="s">
        <v>453</v>
      </c>
      <c r="G189" s="418"/>
      <c r="H189" s="417" t="s">
        <v>453</v>
      </c>
      <c r="I189" s="419"/>
      <c r="J189" s="420"/>
      <c r="K189" s="419"/>
      <c r="L189" s="421"/>
      <c r="M189" s="403"/>
      <c r="O189" s="422"/>
      <c r="P189" s="420" t="s">
        <v>231</v>
      </c>
      <c r="Q189" s="420"/>
    </row>
    <row r="190" spans="2:17" ht="16.5" thickBot="1">
      <c r="B190" s="440"/>
      <c r="C190" s="461" t="s">
        <v>292</v>
      </c>
      <c r="D190" s="444"/>
      <c r="E190" s="404"/>
      <c r="F190" s="418"/>
      <c r="G190" s="418"/>
      <c r="H190" s="425" t="s">
        <v>215</v>
      </c>
      <c r="I190" s="419"/>
      <c r="J190" s="426" t="str">
        <f>IF(J189&lt;&gt;"",J189/#REF!,"")</f>
        <v/>
      </c>
      <c r="K190" s="419"/>
      <c r="L190" s="427"/>
      <c r="M190" s="403"/>
      <c r="O190" s="426"/>
      <c r="P190" s="426"/>
      <c r="Q190" s="426" t="str">
        <f>IF(Q189&lt;&gt;"",Q189/#REF!,"")</f>
        <v/>
      </c>
    </row>
    <row r="191" spans="2:17" ht="4.5" customHeight="1" thickBot="1">
      <c r="B191" s="440"/>
      <c r="C191" s="434"/>
      <c r="D191" s="445"/>
      <c r="E191" s="404"/>
      <c r="F191" s="418"/>
      <c r="G191" s="418"/>
      <c r="H191" s="418"/>
      <c r="I191" s="419"/>
      <c r="J191" s="419"/>
      <c r="K191" s="419"/>
      <c r="L191" s="404"/>
      <c r="M191" s="403"/>
      <c r="O191" s="430"/>
      <c r="P191" s="419"/>
      <c r="Q191" s="419"/>
    </row>
    <row r="192" spans="2:17" ht="18" customHeight="1" thickBot="1">
      <c r="B192" s="440"/>
      <c r="C192" s="446" t="s">
        <v>245</v>
      </c>
      <c r="D192" s="442" t="s">
        <v>243</v>
      </c>
      <c r="E192" s="404"/>
      <c r="F192" s="417" t="s">
        <v>453</v>
      </c>
      <c r="G192" s="418"/>
      <c r="H192" s="417" t="s">
        <v>453</v>
      </c>
      <c r="I192" s="419"/>
      <c r="J192" s="420"/>
      <c r="K192" s="419"/>
      <c r="L192" s="421"/>
      <c r="M192" s="403"/>
      <c r="O192" s="422"/>
      <c r="P192" s="420" t="s">
        <v>231</v>
      </c>
      <c r="Q192" s="420"/>
    </row>
    <row r="193" spans="2:18" ht="16.5" thickBot="1">
      <c r="B193" s="440"/>
      <c r="C193" s="461" t="s">
        <v>292</v>
      </c>
      <c r="D193" s="444"/>
      <c r="E193" s="404"/>
      <c r="F193" s="418"/>
      <c r="G193" s="418"/>
      <c r="H193" s="425" t="s">
        <v>215</v>
      </c>
      <c r="I193" s="419"/>
      <c r="J193" s="426" t="str">
        <f>IF(J192&lt;&gt;"",J192/#REF!,"")</f>
        <v/>
      </c>
      <c r="K193" s="419"/>
      <c r="L193" s="427"/>
      <c r="M193" s="403"/>
      <c r="O193" s="426"/>
      <c r="P193" s="426"/>
      <c r="Q193" s="426"/>
    </row>
    <row r="194" spans="2:18" ht="4.5" customHeight="1" thickBot="1">
      <c r="B194" s="440"/>
      <c r="C194" s="434"/>
      <c r="D194" s="445"/>
      <c r="E194" s="404"/>
      <c r="F194" s="418"/>
      <c r="G194" s="418"/>
      <c r="H194" s="418"/>
      <c r="I194" s="419"/>
      <c r="J194" s="419"/>
      <c r="K194" s="419"/>
      <c r="L194" s="404"/>
      <c r="M194" s="403"/>
      <c r="O194" s="430"/>
      <c r="P194" s="419"/>
      <c r="Q194" s="419"/>
    </row>
    <row r="195" spans="2:18" ht="18" customHeight="1" thickBot="1">
      <c r="B195" s="440"/>
      <c r="C195" s="415" t="s">
        <v>246</v>
      </c>
      <c r="D195" s="442" t="s">
        <v>243</v>
      </c>
      <c r="E195" s="404"/>
      <c r="F195" s="417" t="s">
        <v>453</v>
      </c>
      <c r="G195" s="418"/>
      <c r="H195" s="417" t="s">
        <v>453</v>
      </c>
      <c r="I195" s="419"/>
      <c r="J195" s="420"/>
      <c r="K195" s="419"/>
      <c r="L195" s="421"/>
      <c r="M195" s="403"/>
      <c r="O195" s="422" t="s">
        <v>217</v>
      </c>
      <c r="P195" s="420" t="s">
        <v>247</v>
      </c>
      <c r="Q195" s="420"/>
      <c r="R195" s="388" t="s">
        <v>293</v>
      </c>
    </row>
    <row r="196" spans="2:18" ht="16.5" thickBot="1">
      <c r="B196" s="440"/>
      <c r="C196" s="461" t="s">
        <v>292</v>
      </c>
      <c r="D196" s="444"/>
      <c r="E196" s="404"/>
      <c r="F196" s="418"/>
      <c r="G196" s="418"/>
      <c r="H196" s="425" t="s">
        <v>215</v>
      </c>
      <c r="I196" s="419"/>
      <c r="J196" s="426" t="str">
        <f>IF(J195&lt;&gt;"",J195/#REF!,"")</f>
        <v/>
      </c>
      <c r="K196" s="419"/>
      <c r="L196" s="427"/>
      <c r="M196" s="403"/>
      <c r="O196" s="426"/>
      <c r="P196" s="426"/>
      <c r="Q196" s="426" t="str">
        <f>IF(Q195&lt;&gt;"",Q195/#REF!,"")</f>
        <v/>
      </c>
    </row>
    <row r="197" spans="2:18" ht="4.5" customHeight="1" thickBot="1">
      <c r="B197" s="440"/>
      <c r="C197" s="434"/>
      <c r="D197" s="445"/>
      <c r="E197" s="404"/>
      <c r="F197" s="418"/>
      <c r="G197" s="418"/>
      <c r="H197" s="418"/>
      <c r="I197" s="419"/>
      <c r="J197" s="419"/>
      <c r="K197" s="419"/>
      <c r="L197" s="404"/>
      <c r="M197" s="403"/>
      <c r="O197" s="430"/>
      <c r="P197" s="419"/>
      <c r="Q197" s="419"/>
    </row>
    <row r="198" spans="2:18" ht="18" customHeight="1" thickBot="1">
      <c r="B198" s="440"/>
      <c r="C198" s="415" t="s">
        <v>249</v>
      </c>
      <c r="D198" s="442" t="s">
        <v>243</v>
      </c>
      <c r="E198" s="404"/>
      <c r="F198" s="417" t="s">
        <v>453</v>
      </c>
      <c r="G198" s="418"/>
      <c r="H198" s="417" t="s">
        <v>453</v>
      </c>
      <c r="I198" s="419"/>
      <c r="J198" s="420"/>
      <c r="K198" s="419"/>
      <c r="L198" s="421"/>
      <c r="M198" s="403"/>
      <c r="O198" s="422" t="s">
        <v>217</v>
      </c>
      <c r="P198" s="420" t="s">
        <v>250</v>
      </c>
      <c r="Q198" s="420"/>
      <c r="R198" s="388" t="s">
        <v>293</v>
      </c>
    </row>
    <row r="199" spans="2:18" ht="16.5" thickBot="1">
      <c r="B199" s="440"/>
      <c r="C199" s="461" t="s">
        <v>292</v>
      </c>
      <c r="D199" s="444"/>
      <c r="E199" s="404"/>
      <c r="F199" s="418"/>
      <c r="G199" s="418"/>
      <c r="H199" s="425" t="s">
        <v>215</v>
      </c>
      <c r="I199" s="419"/>
      <c r="J199" s="426" t="str">
        <f>IF(J198&lt;&gt;"",J198/#REF!,"")</f>
        <v/>
      </c>
      <c r="K199" s="419"/>
      <c r="L199" s="427"/>
      <c r="M199" s="403"/>
      <c r="O199" s="426"/>
      <c r="P199" s="426"/>
      <c r="Q199" s="426" t="str">
        <f>IF(Q198&lt;&gt;"",Q198/#REF!,"")</f>
        <v/>
      </c>
    </row>
    <row r="200" spans="2:18" ht="4.5" customHeight="1" thickBot="1">
      <c r="B200" s="440"/>
      <c r="C200" s="434"/>
      <c r="D200" s="445"/>
      <c r="E200" s="404"/>
      <c r="F200" s="418"/>
      <c r="G200" s="418"/>
      <c r="H200" s="418"/>
      <c r="I200" s="419"/>
      <c r="J200" s="419"/>
      <c r="K200" s="419"/>
      <c r="L200" s="404"/>
      <c r="M200" s="403"/>
      <c r="O200" s="430"/>
      <c r="P200" s="419"/>
      <c r="Q200" s="419"/>
    </row>
    <row r="201" spans="2:18" ht="18" customHeight="1" thickBot="1">
      <c r="B201" s="440"/>
      <c r="C201" s="415" t="s">
        <v>251</v>
      </c>
      <c r="D201" s="442" t="s">
        <v>243</v>
      </c>
      <c r="E201" s="404"/>
      <c r="F201" s="417" t="s">
        <v>453</v>
      </c>
      <c r="G201" s="418"/>
      <c r="H201" s="417" t="s">
        <v>453</v>
      </c>
      <c r="I201" s="419"/>
      <c r="J201" s="420"/>
      <c r="K201" s="419"/>
      <c r="L201" s="421"/>
      <c r="M201" s="403"/>
      <c r="O201" s="422" t="s">
        <v>217</v>
      </c>
      <c r="P201" s="420" t="s">
        <v>252</v>
      </c>
      <c r="Q201" s="420"/>
      <c r="R201" s="388" t="s">
        <v>293</v>
      </c>
    </row>
    <row r="202" spans="2:18" ht="16.5" thickBot="1">
      <c r="B202" s="440"/>
      <c r="C202" s="461" t="s">
        <v>292</v>
      </c>
      <c r="D202" s="444"/>
      <c r="E202" s="404"/>
      <c r="F202" s="418"/>
      <c r="G202" s="418"/>
      <c r="H202" s="425" t="s">
        <v>215</v>
      </c>
      <c r="I202" s="419"/>
      <c r="J202" s="426" t="str">
        <f>IF(J201&lt;&gt;"",J201/#REF!,"")</f>
        <v/>
      </c>
      <c r="K202" s="419"/>
      <c r="L202" s="427"/>
      <c r="M202" s="403"/>
      <c r="O202" s="426"/>
      <c r="P202" s="426"/>
      <c r="Q202" s="426" t="str">
        <f>IF(Q201&lt;&gt;"",Q201/#REF!,"")</f>
        <v/>
      </c>
    </row>
    <row r="203" spans="2:18" ht="4.5" customHeight="1" thickBot="1">
      <c r="B203" s="440"/>
      <c r="C203" s="434"/>
      <c r="D203" s="445"/>
      <c r="E203" s="404"/>
      <c r="F203" s="418"/>
      <c r="G203" s="418"/>
      <c r="H203" s="418"/>
      <c r="I203" s="419"/>
      <c r="J203" s="419"/>
      <c r="K203" s="419"/>
      <c r="L203" s="404"/>
      <c r="M203" s="403"/>
      <c r="O203" s="430"/>
      <c r="P203" s="419"/>
      <c r="Q203" s="419"/>
    </row>
    <row r="204" spans="2:18" ht="18" customHeight="1" thickBot="1">
      <c r="B204" s="440"/>
      <c r="C204" s="415" t="s">
        <v>253</v>
      </c>
      <c r="D204" s="442" t="s">
        <v>243</v>
      </c>
      <c r="E204" s="404"/>
      <c r="F204" s="417" t="s">
        <v>453</v>
      </c>
      <c r="G204" s="418"/>
      <c r="H204" s="417" t="s">
        <v>453</v>
      </c>
      <c r="I204" s="419"/>
      <c r="J204" s="420"/>
      <c r="K204" s="419"/>
      <c r="L204" s="421"/>
      <c r="M204" s="403"/>
      <c r="O204" s="422" t="s">
        <v>217</v>
      </c>
      <c r="P204" s="420" t="s">
        <v>254</v>
      </c>
      <c r="Q204" s="420"/>
      <c r="R204" s="388" t="s">
        <v>293</v>
      </c>
    </row>
    <row r="205" spans="2:18" ht="16.5" thickBot="1">
      <c r="B205" s="440"/>
      <c r="C205" s="461" t="s">
        <v>292</v>
      </c>
      <c r="D205" s="444"/>
      <c r="E205" s="404"/>
      <c r="F205" s="418"/>
      <c r="G205" s="418"/>
      <c r="H205" s="425" t="s">
        <v>215</v>
      </c>
      <c r="I205" s="419"/>
      <c r="J205" s="426" t="str">
        <f>IF(J204&lt;&gt;"",J204/#REF!,"")</f>
        <v/>
      </c>
      <c r="K205" s="419"/>
      <c r="L205" s="427"/>
      <c r="M205" s="403"/>
      <c r="O205" s="426"/>
      <c r="P205" s="426"/>
      <c r="Q205" s="426" t="str">
        <f>IF(Q204&lt;&gt;"",Q204/#REF!,"")</f>
        <v/>
      </c>
    </row>
    <row r="206" spans="2:18" ht="4.5" customHeight="1" thickBot="1">
      <c r="B206" s="440"/>
      <c r="C206" s="434"/>
      <c r="D206" s="445"/>
      <c r="E206" s="404"/>
      <c r="F206" s="418"/>
      <c r="G206" s="418"/>
      <c r="H206" s="418"/>
      <c r="I206" s="419"/>
      <c r="J206" s="419"/>
      <c r="K206" s="419"/>
      <c r="L206" s="404"/>
      <c r="M206" s="403"/>
      <c r="O206" s="430"/>
      <c r="P206" s="419"/>
      <c r="Q206" s="419"/>
    </row>
    <row r="207" spans="2:18" ht="18" customHeight="1" thickBot="1">
      <c r="B207" s="440"/>
      <c r="C207" s="415" t="s">
        <v>255</v>
      </c>
      <c r="D207" s="442" t="s">
        <v>243</v>
      </c>
      <c r="E207" s="404"/>
      <c r="F207" s="417" t="s">
        <v>453</v>
      </c>
      <c r="G207" s="418"/>
      <c r="H207" s="417" t="s">
        <v>453</v>
      </c>
      <c r="I207" s="419"/>
      <c r="J207" s="420"/>
      <c r="K207" s="419"/>
      <c r="L207" s="421"/>
      <c r="M207" s="403"/>
      <c r="O207" s="422" t="s">
        <v>217</v>
      </c>
      <c r="P207" s="420" t="s">
        <v>256</v>
      </c>
      <c r="Q207" s="420"/>
      <c r="R207" s="388" t="s">
        <v>293</v>
      </c>
    </row>
    <row r="208" spans="2:18" ht="16.5" thickBot="1">
      <c r="B208" s="440"/>
      <c r="C208" s="461" t="s">
        <v>292</v>
      </c>
      <c r="D208" s="444"/>
      <c r="E208" s="404"/>
      <c r="F208" s="418"/>
      <c r="G208" s="418"/>
      <c r="H208" s="425" t="s">
        <v>215</v>
      </c>
      <c r="I208" s="419"/>
      <c r="J208" s="426" t="str">
        <f>IF(J207&lt;&gt;"",J207/#REF!,"")</f>
        <v/>
      </c>
      <c r="K208" s="419"/>
      <c r="L208" s="427"/>
      <c r="M208" s="403"/>
      <c r="O208" s="426"/>
      <c r="P208" s="426"/>
      <c r="Q208" s="426" t="str">
        <f>IF(Q207&lt;&gt;"",Q207/#REF!,"")</f>
        <v/>
      </c>
    </row>
    <row r="209" spans="2:18" ht="4.5" customHeight="1" thickBot="1">
      <c r="B209" s="440"/>
      <c r="C209" s="434"/>
      <c r="D209" s="445"/>
      <c r="E209" s="404"/>
      <c r="F209" s="418"/>
      <c r="G209" s="418"/>
      <c r="H209" s="418"/>
      <c r="I209" s="419"/>
      <c r="J209" s="419"/>
      <c r="K209" s="419"/>
      <c r="L209" s="404"/>
      <c r="M209" s="403"/>
      <c r="O209" s="430"/>
      <c r="P209" s="419"/>
      <c r="Q209" s="419"/>
    </row>
    <row r="210" spans="2:18" ht="18" customHeight="1" thickBot="1">
      <c r="B210" s="440"/>
      <c r="C210" s="415" t="s">
        <v>257</v>
      </c>
      <c r="D210" s="442" t="s">
        <v>243</v>
      </c>
      <c r="E210" s="404"/>
      <c r="F210" s="417" t="s">
        <v>453</v>
      </c>
      <c r="G210" s="418"/>
      <c r="H210" s="417" t="s">
        <v>453</v>
      </c>
      <c r="I210" s="419"/>
      <c r="J210" s="420"/>
      <c r="K210" s="419"/>
      <c r="L210" s="421"/>
      <c r="M210" s="403"/>
      <c r="O210" s="422" t="s">
        <v>217</v>
      </c>
      <c r="P210" s="420" t="s">
        <v>294</v>
      </c>
      <c r="Q210" s="448"/>
      <c r="R210" s="388" t="s">
        <v>293</v>
      </c>
    </row>
    <row r="211" spans="2:18" ht="16.5" thickBot="1">
      <c r="B211" s="440"/>
      <c r="C211" s="461" t="s">
        <v>292</v>
      </c>
      <c r="D211" s="444"/>
      <c r="E211" s="404"/>
      <c r="F211" s="418"/>
      <c r="G211" s="418"/>
      <c r="H211" s="425" t="s">
        <v>215</v>
      </c>
      <c r="I211" s="419"/>
      <c r="J211" s="426" t="str">
        <f>IF(J210&lt;&gt;"",J210/#REF!,"")</f>
        <v/>
      </c>
      <c r="K211" s="419"/>
      <c r="L211" s="427"/>
      <c r="M211" s="403"/>
      <c r="O211" s="426"/>
      <c r="P211" s="426"/>
      <c r="Q211" s="426" t="str">
        <f>IF(Q210&lt;&gt;"",Q210/#REF!,"")</f>
        <v/>
      </c>
    </row>
    <row r="212" spans="2:18" ht="4.5" customHeight="1" thickBot="1">
      <c r="B212" s="440"/>
      <c r="C212" s="434"/>
      <c r="D212" s="445"/>
      <c r="E212" s="404"/>
      <c r="F212" s="418"/>
      <c r="G212" s="418"/>
      <c r="H212" s="418"/>
      <c r="I212" s="419"/>
      <c r="J212" s="419"/>
      <c r="K212" s="419"/>
      <c r="L212" s="404"/>
      <c r="M212" s="403"/>
      <c r="O212" s="430"/>
      <c r="P212" s="419"/>
      <c r="Q212" s="419"/>
    </row>
    <row r="213" spans="2:18" ht="18" customHeight="1" thickBot="1">
      <c r="B213" s="440"/>
      <c r="C213" s="449" t="s">
        <v>259</v>
      </c>
      <c r="D213" s="442" t="s">
        <v>243</v>
      </c>
      <c r="E213" s="404"/>
      <c r="F213" s="417" t="s">
        <v>453</v>
      </c>
      <c r="G213" s="418"/>
      <c r="H213" s="417" t="s">
        <v>453</v>
      </c>
      <c r="I213" s="419"/>
      <c r="J213" s="420"/>
      <c r="K213" s="419"/>
      <c r="L213" s="421"/>
      <c r="M213" s="403"/>
      <c r="O213" s="422" t="s">
        <v>217</v>
      </c>
      <c r="P213" s="420" t="s">
        <v>295</v>
      </c>
      <c r="Q213" s="420"/>
      <c r="R213" s="388" t="s">
        <v>296</v>
      </c>
    </row>
    <row r="214" spans="2:18" ht="16.5" thickBot="1">
      <c r="B214" s="440"/>
      <c r="C214" s="461" t="s">
        <v>292</v>
      </c>
      <c r="D214" s="444"/>
      <c r="E214" s="404"/>
      <c r="F214" s="418"/>
      <c r="G214" s="418"/>
      <c r="H214" s="425" t="s">
        <v>215</v>
      </c>
      <c r="I214" s="419"/>
      <c r="J214" s="426" t="str">
        <f>IF(J213&lt;&gt;"",J213/#REF!,"")</f>
        <v/>
      </c>
      <c r="K214" s="419"/>
      <c r="L214" s="427"/>
      <c r="M214" s="403"/>
      <c r="O214" s="426"/>
      <c r="P214" s="426"/>
      <c r="Q214" s="426" t="str">
        <f>IF(Q213&lt;&gt;"",Q213/#REF!,"")</f>
        <v/>
      </c>
    </row>
    <row r="215" spans="2:18" ht="4.5" customHeight="1" thickBot="1">
      <c r="B215" s="440"/>
      <c r="C215" s="434"/>
      <c r="D215" s="445"/>
      <c r="E215" s="404"/>
      <c r="F215" s="418"/>
      <c r="G215" s="418"/>
      <c r="H215" s="418"/>
      <c r="I215" s="419"/>
      <c r="J215" s="419"/>
      <c r="K215" s="419"/>
      <c r="L215" s="404"/>
      <c r="M215" s="403"/>
      <c r="O215" s="430"/>
      <c r="P215" s="419"/>
      <c r="Q215" s="419"/>
    </row>
    <row r="216" spans="2:18" ht="18" customHeight="1" thickBot="1">
      <c r="B216" s="440"/>
      <c r="C216" s="415" t="s">
        <v>260</v>
      </c>
      <c r="D216" s="442" t="s">
        <v>243</v>
      </c>
      <c r="E216" s="404"/>
      <c r="F216" s="417" t="s">
        <v>453</v>
      </c>
      <c r="G216" s="418"/>
      <c r="H216" s="417" t="s">
        <v>453</v>
      </c>
      <c r="I216" s="419"/>
      <c r="J216" s="420"/>
      <c r="K216" s="419"/>
      <c r="L216" s="421"/>
      <c r="M216" s="403"/>
      <c r="O216" s="422" t="s">
        <v>217</v>
      </c>
      <c r="P216" s="420" t="s">
        <v>261</v>
      </c>
      <c r="Q216" s="420"/>
      <c r="R216" s="388" t="s">
        <v>293</v>
      </c>
    </row>
    <row r="217" spans="2:18" ht="16.5" thickBot="1">
      <c r="B217" s="440"/>
      <c r="C217" s="461" t="s">
        <v>292</v>
      </c>
      <c r="D217" s="444"/>
      <c r="E217" s="404"/>
      <c r="F217" s="418"/>
      <c r="G217" s="418"/>
      <c r="H217" s="425" t="s">
        <v>215</v>
      </c>
      <c r="I217" s="419"/>
      <c r="J217" s="426" t="str">
        <f>IF(J216&lt;&gt;"",J216/#REF!,"")</f>
        <v/>
      </c>
      <c r="K217" s="419"/>
      <c r="L217" s="427"/>
      <c r="M217" s="403"/>
      <c r="O217" s="426"/>
      <c r="P217" s="426"/>
      <c r="Q217" s="426" t="str">
        <f>IF(Q216&lt;&gt;"",Q216/#REF!,"")</f>
        <v/>
      </c>
    </row>
    <row r="218" spans="2:18" ht="4.5" customHeight="1" thickBot="1">
      <c r="B218" s="440"/>
      <c r="C218" s="434"/>
      <c r="D218" s="445"/>
      <c r="E218" s="404"/>
      <c r="F218" s="418"/>
      <c r="G218" s="418"/>
      <c r="H218" s="418"/>
      <c r="I218" s="419"/>
      <c r="J218" s="419"/>
      <c r="K218" s="419"/>
      <c r="L218" s="404"/>
      <c r="M218" s="403"/>
      <c r="O218" s="430"/>
      <c r="P218" s="419"/>
      <c r="Q218" s="419"/>
    </row>
    <row r="219" spans="2:18" ht="18" customHeight="1" thickBot="1">
      <c r="B219" s="440"/>
      <c r="C219" s="415" t="s">
        <v>262</v>
      </c>
      <c r="D219" s="442" t="s">
        <v>243</v>
      </c>
      <c r="E219" s="404"/>
      <c r="F219" s="417" t="s">
        <v>453</v>
      </c>
      <c r="G219" s="418"/>
      <c r="H219" s="417" t="s">
        <v>453</v>
      </c>
      <c r="I219" s="419"/>
      <c r="J219" s="420"/>
      <c r="K219" s="419"/>
      <c r="L219" s="421"/>
      <c r="M219" s="403"/>
      <c r="O219" s="422" t="s">
        <v>217</v>
      </c>
      <c r="P219" s="420" t="s">
        <v>263</v>
      </c>
      <c r="Q219" s="448"/>
      <c r="R219" s="388" t="s">
        <v>293</v>
      </c>
    </row>
    <row r="220" spans="2:18" ht="16.5" thickBot="1">
      <c r="B220" s="440"/>
      <c r="C220" s="461" t="s">
        <v>292</v>
      </c>
      <c r="D220" s="444"/>
      <c r="E220" s="404"/>
      <c r="F220" s="418"/>
      <c r="G220" s="418"/>
      <c r="H220" s="425" t="s">
        <v>215</v>
      </c>
      <c r="I220" s="419"/>
      <c r="J220" s="426" t="str">
        <f>IF(J219&lt;&gt;"",J219/#REF!,"")</f>
        <v/>
      </c>
      <c r="K220" s="419"/>
      <c r="L220" s="427"/>
      <c r="M220" s="403"/>
      <c r="O220" s="426"/>
      <c r="P220" s="426"/>
      <c r="Q220" s="426" t="str">
        <f>IF(Q219&lt;&gt;"",Q219/#REF!,"")</f>
        <v/>
      </c>
    </row>
    <row r="221" spans="2:18" ht="4.5" customHeight="1" thickBot="1">
      <c r="B221" s="440"/>
      <c r="C221" s="434"/>
      <c r="D221" s="445"/>
      <c r="E221" s="404"/>
      <c r="F221" s="418"/>
      <c r="G221" s="418"/>
      <c r="H221" s="418"/>
      <c r="I221" s="419"/>
      <c r="J221" s="419"/>
      <c r="K221" s="419"/>
      <c r="L221" s="404"/>
      <c r="M221" s="403"/>
      <c r="O221" s="430"/>
      <c r="P221" s="419"/>
      <c r="Q221" s="419"/>
    </row>
    <row r="222" spans="2:18" ht="18" customHeight="1" thickBot="1">
      <c r="B222" s="440"/>
      <c r="C222" s="449" t="s">
        <v>264</v>
      </c>
      <c r="D222" s="442" t="s">
        <v>243</v>
      </c>
      <c r="E222" s="404"/>
      <c r="F222" s="417" t="s">
        <v>453</v>
      </c>
      <c r="G222" s="418"/>
      <c r="H222" s="417" t="s">
        <v>453</v>
      </c>
      <c r="I222" s="419"/>
      <c r="J222" s="420"/>
      <c r="K222" s="419"/>
      <c r="L222" s="421"/>
      <c r="M222" s="403"/>
      <c r="O222" s="452" t="s">
        <v>217</v>
      </c>
      <c r="P222" s="448" t="s">
        <v>297</v>
      </c>
      <c r="Q222" s="448"/>
      <c r="R222" s="388" t="s">
        <v>296</v>
      </c>
    </row>
    <row r="223" spans="2:18" ht="16.5" thickBot="1">
      <c r="B223" s="440"/>
      <c r="C223" s="461" t="s">
        <v>292</v>
      </c>
      <c r="D223" s="444"/>
      <c r="E223" s="404"/>
      <c r="F223" s="418"/>
      <c r="G223" s="418"/>
      <c r="H223" s="425" t="s">
        <v>215</v>
      </c>
      <c r="I223" s="419"/>
      <c r="J223" s="426" t="str">
        <f>IF(J222&lt;&gt;"",J222/#REF!,"")</f>
        <v/>
      </c>
      <c r="K223" s="419"/>
      <c r="L223" s="427"/>
      <c r="M223" s="403"/>
      <c r="O223" s="426"/>
      <c r="P223" s="426"/>
      <c r="Q223" s="426" t="str">
        <f>IF(Q222&lt;&gt;"",Q222/#REF!,"")</f>
        <v/>
      </c>
    </row>
    <row r="224" spans="2:18" ht="4.5" customHeight="1" thickBot="1">
      <c r="B224" s="440"/>
      <c r="C224" s="434"/>
      <c r="D224" s="445"/>
      <c r="E224" s="404"/>
      <c r="F224" s="418"/>
      <c r="G224" s="418"/>
      <c r="H224" s="418"/>
      <c r="I224" s="419"/>
      <c r="J224" s="419"/>
      <c r="K224" s="419"/>
      <c r="L224" s="404"/>
      <c r="M224" s="403"/>
      <c r="O224" s="430"/>
      <c r="P224" s="419"/>
      <c r="Q224" s="419"/>
    </row>
    <row r="225" spans="2:18" ht="18" customHeight="1" thickBot="1">
      <c r="B225" s="440"/>
      <c r="C225" s="449" t="s">
        <v>265</v>
      </c>
      <c r="D225" s="442" t="s">
        <v>243</v>
      </c>
      <c r="E225" s="404"/>
      <c r="F225" s="417" t="s">
        <v>453</v>
      </c>
      <c r="G225" s="418"/>
      <c r="H225" s="417" t="s">
        <v>453</v>
      </c>
      <c r="I225" s="419"/>
      <c r="J225" s="420"/>
      <c r="K225" s="419"/>
      <c r="L225" s="421"/>
      <c r="M225" s="403"/>
      <c r="O225" s="422" t="s">
        <v>217</v>
      </c>
      <c r="P225" s="420" t="s">
        <v>298</v>
      </c>
      <c r="Q225" s="420"/>
      <c r="R225" s="388" t="s">
        <v>293</v>
      </c>
    </row>
    <row r="226" spans="2:18" ht="16.5" thickBot="1">
      <c r="B226" s="440"/>
      <c r="C226" s="461" t="s">
        <v>292</v>
      </c>
      <c r="D226" s="444"/>
      <c r="E226" s="404"/>
      <c r="F226" s="418"/>
      <c r="G226" s="418"/>
      <c r="H226" s="425" t="s">
        <v>215</v>
      </c>
      <c r="I226" s="419"/>
      <c r="J226" s="426" t="str">
        <f>IF(J225&lt;&gt;"",J225/#REF!,"")</f>
        <v/>
      </c>
      <c r="K226" s="419"/>
      <c r="L226" s="427"/>
      <c r="M226" s="403"/>
      <c r="O226" s="426"/>
      <c r="P226" s="426"/>
      <c r="Q226" s="426" t="str">
        <f>IF(Q225&lt;&gt;"",Q225/#REF!,"")</f>
        <v/>
      </c>
    </row>
    <row r="227" spans="2:18" ht="4.5" customHeight="1" thickBot="1">
      <c r="B227" s="440"/>
      <c r="C227" s="434"/>
      <c r="D227" s="445"/>
      <c r="E227" s="404"/>
      <c r="F227" s="418"/>
      <c r="G227" s="418"/>
      <c r="H227" s="418"/>
      <c r="I227" s="419"/>
      <c r="J227" s="419"/>
      <c r="K227" s="419"/>
      <c r="L227" s="404"/>
      <c r="M227" s="403"/>
      <c r="O227" s="430"/>
      <c r="P227" s="419"/>
      <c r="Q227" s="419"/>
    </row>
    <row r="228" spans="2:18" ht="18" customHeight="1" thickBot="1">
      <c r="B228" s="440"/>
      <c r="C228" s="449" t="s">
        <v>266</v>
      </c>
      <c r="D228" s="442" t="s">
        <v>243</v>
      </c>
      <c r="E228" s="404"/>
      <c r="F228" s="417" t="s">
        <v>453</v>
      </c>
      <c r="G228" s="418"/>
      <c r="H228" s="417" t="s">
        <v>453</v>
      </c>
      <c r="I228" s="419"/>
      <c r="J228" s="420"/>
      <c r="K228" s="419"/>
      <c r="L228" s="421"/>
      <c r="M228" s="403"/>
      <c r="O228" s="422" t="s">
        <v>217</v>
      </c>
      <c r="P228" s="420" t="s">
        <v>299</v>
      </c>
      <c r="Q228" s="420"/>
      <c r="R228" s="388" t="s">
        <v>296</v>
      </c>
    </row>
    <row r="229" spans="2:18" ht="16.5" thickBot="1">
      <c r="B229" s="440"/>
      <c r="C229" s="461" t="s">
        <v>292</v>
      </c>
      <c r="D229" s="444"/>
      <c r="E229" s="404"/>
      <c r="F229" s="418"/>
      <c r="G229" s="418"/>
      <c r="H229" s="425" t="s">
        <v>215</v>
      </c>
      <c r="I229" s="419"/>
      <c r="J229" s="426" t="str">
        <f>IF(J228&lt;&gt;"",J228/#REF!,"")</f>
        <v/>
      </c>
      <c r="K229" s="419"/>
      <c r="L229" s="427"/>
      <c r="M229" s="403"/>
      <c r="O229" s="426"/>
      <c r="P229" s="426"/>
      <c r="Q229" s="426" t="str">
        <f>IF(Q228&lt;&gt;"",Q228/#REF!,"")</f>
        <v/>
      </c>
    </row>
    <row r="230" spans="2:18" ht="4.5" customHeight="1" thickBot="1">
      <c r="B230" s="440"/>
      <c r="C230" s="434"/>
      <c r="D230" s="445"/>
      <c r="E230" s="404"/>
      <c r="F230" s="418"/>
      <c r="G230" s="418"/>
      <c r="H230" s="418"/>
      <c r="I230" s="419"/>
      <c r="J230" s="419"/>
      <c r="K230" s="419"/>
      <c r="L230" s="404"/>
      <c r="M230" s="403"/>
      <c r="O230" s="430"/>
      <c r="P230" s="419"/>
      <c r="Q230" s="419"/>
    </row>
    <row r="231" spans="2:18" ht="18" customHeight="1" thickBot="1">
      <c r="B231" s="440"/>
      <c r="C231" s="450" t="s">
        <v>267</v>
      </c>
      <c r="D231" s="442" t="s">
        <v>243</v>
      </c>
      <c r="E231" s="404"/>
      <c r="F231" s="417" t="s">
        <v>453</v>
      </c>
      <c r="G231" s="418"/>
      <c r="H231" s="417" t="s">
        <v>453</v>
      </c>
      <c r="I231" s="419"/>
      <c r="J231" s="420"/>
      <c r="K231" s="419"/>
      <c r="L231" s="421"/>
      <c r="M231" s="403"/>
      <c r="O231" s="422" t="s">
        <v>217</v>
      </c>
      <c r="P231" s="420" t="s">
        <v>268</v>
      </c>
      <c r="Q231" s="420"/>
      <c r="R231" s="388" t="s">
        <v>293</v>
      </c>
    </row>
    <row r="232" spans="2:18" ht="16.5" thickBot="1">
      <c r="B232" s="440"/>
      <c r="C232" s="461" t="s">
        <v>292</v>
      </c>
      <c r="D232" s="444"/>
      <c r="E232" s="404"/>
      <c r="F232" s="418"/>
      <c r="G232" s="418"/>
      <c r="H232" s="425" t="s">
        <v>215</v>
      </c>
      <c r="I232" s="419"/>
      <c r="J232" s="426" t="str">
        <f>IF(J231&lt;&gt;"",J231/#REF!,"")</f>
        <v/>
      </c>
      <c r="K232" s="419"/>
      <c r="L232" s="427"/>
      <c r="M232" s="403"/>
      <c r="O232" s="426"/>
      <c r="P232" s="426"/>
      <c r="Q232" s="426" t="str">
        <f>IF(Q231&lt;&gt;"",Q231/#REF!,"")</f>
        <v/>
      </c>
    </row>
    <row r="233" spans="2:18" ht="4.5" customHeight="1" thickBot="1">
      <c r="B233" s="440"/>
      <c r="C233" s="434"/>
      <c r="D233" s="445"/>
      <c r="E233" s="404"/>
      <c r="F233" s="418"/>
      <c r="G233" s="418"/>
      <c r="H233" s="418"/>
      <c r="I233" s="419"/>
      <c r="J233" s="419"/>
      <c r="K233" s="419"/>
      <c r="L233" s="404"/>
      <c r="M233" s="403"/>
      <c r="O233" s="430"/>
      <c r="P233" s="419"/>
      <c r="Q233" s="419"/>
    </row>
    <row r="234" spans="2:18" ht="18" customHeight="1" thickBot="1">
      <c r="B234" s="440"/>
      <c r="C234" s="415" t="s">
        <v>269</v>
      </c>
      <c r="D234" s="442" t="s">
        <v>243</v>
      </c>
      <c r="E234" s="404"/>
      <c r="F234" s="417" t="s">
        <v>453</v>
      </c>
      <c r="G234" s="418"/>
      <c r="H234" s="417" t="s">
        <v>453</v>
      </c>
      <c r="I234" s="419"/>
      <c r="J234" s="420"/>
      <c r="K234" s="419"/>
      <c r="L234" s="421"/>
      <c r="M234" s="403"/>
      <c r="O234" s="422"/>
      <c r="P234" s="420" t="s">
        <v>231</v>
      </c>
      <c r="Q234" s="420"/>
    </row>
    <row r="235" spans="2:18" ht="16.5" thickBot="1">
      <c r="B235" s="440"/>
      <c r="C235" s="461" t="s">
        <v>292</v>
      </c>
      <c r="D235" s="444"/>
      <c r="E235" s="404"/>
      <c r="F235" s="418"/>
      <c r="G235" s="418"/>
      <c r="H235" s="425" t="s">
        <v>215</v>
      </c>
      <c r="I235" s="419"/>
      <c r="J235" s="426" t="str">
        <f>IF(J234&lt;&gt;"",J234/#REF!,"")</f>
        <v/>
      </c>
      <c r="K235" s="419"/>
      <c r="L235" s="427"/>
      <c r="M235" s="403"/>
      <c r="O235" s="426"/>
      <c r="P235" s="426"/>
      <c r="Q235" s="426" t="str">
        <f>IF(Q234&lt;&gt;"",Q234/#REF!,"")</f>
        <v/>
      </c>
    </row>
    <row r="236" spans="2:18" ht="4.5" customHeight="1" thickBot="1">
      <c r="B236" s="440"/>
      <c r="C236" s="434"/>
      <c r="D236" s="445"/>
      <c r="E236" s="404"/>
      <c r="F236" s="418"/>
      <c r="G236" s="418"/>
      <c r="H236" s="418"/>
      <c r="I236" s="419"/>
      <c r="J236" s="419"/>
      <c r="K236" s="419"/>
      <c r="L236" s="404"/>
      <c r="M236" s="403"/>
      <c r="O236" s="430"/>
      <c r="P236" s="419"/>
      <c r="Q236" s="419"/>
    </row>
    <row r="237" spans="2:18" ht="18" customHeight="1" thickBot="1">
      <c r="B237" s="440"/>
      <c r="C237" s="415" t="s">
        <v>270</v>
      </c>
      <c r="D237" s="442" t="s">
        <v>243</v>
      </c>
      <c r="E237" s="404"/>
      <c r="F237" s="417" t="s">
        <v>453</v>
      </c>
      <c r="G237" s="418"/>
      <c r="H237" s="417" t="s">
        <v>453</v>
      </c>
      <c r="I237" s="419"/>
      <c r="J237" s="420"/>
      <c r="K237" s="419"/>
      <c r="L237" s="421"/>
      <c r="M237" s="403"/>
      <c r="O237" s="422"/>
      <c r="P237" s="420" t="s">
        <v>231</v>
      </c>
      <c r="Q237" s="420"/>
    </row>
    <row r="238" spans="2:18" ht="16.5" thickBot="1">
      <c r="B238" s="440"/>
      <c r="C238" s="461" t="s">
        <v>292</v>
      </c>
      <c r="D238" s="444"/>
      <c r="E238" s="404"/>
      <c r="F238" s="418"/>
      <c r="G238" s="418"/>
      <c r="H238" s="425" t="s">
        <v>215</v>
      </c>
      <c r="I238" s="419"/>
      <c r="J238" s="426" t="str">
        <f>IF(J237&lt;&gt;"",J237/#REF!,"")</f>
        <v/>
      </c>
      <c r="K238" s="419"/>
      <c r="L238" s="427"/>
      <c r="M238" s="403"/>
      <c r="O238" s="426"/>
      <c r="P238" s="426"/>
      <c r="Q238" s="426" t="str">
        <f>IF(Q237&lt;&gt;"",Q237/#REF!,"")</f>
        <v/>
      </c>
    </row>
    <row r="239" spans="2:18" ht="4.5" customHeight="1" thickBot="1">
      <c r="B239" s="440"/>
      <c r="C239" s="434"/>
      <c r="D239" s="445"/>
      <c r="E239" s="404"/>
      <c r="F239" s="418"/>
      <c r="G239" s="418"/>
      <c r="H239" s="418"/>
      <c r="I239" s="419"/>
      <c r="J239" s="419"/>
      <c r="K239" s="419"/>
      <c r="L239" s="404"/>
      <c r="M239" s="403"/>
      <c r="O239" s="430"/>
      <c r="P239" s="419"/>
      <c r="Q239" s="419"/>
    </row>
    <row r="240" spans="2:18" ht="18" customHeight="1" thickBot="1">
      <c r="B240" s="440"/>
      <c r="C240" s="415" t="s">
        <v>271</v>
      </c>
      <c r="D240" s="442" t="s">
        <v>243</v>
      </c>
      <c r="E240" s="404"/>
      <c r="F240" s="417" t="s">
        <v>453</v>
      </c>
      <c r="G240" s="418"/>
      <c r="H240" s="417" t="s">
        <v>453</v>
      </c>
      <c r="I240" s="419"/>
      <c r="J240" s="420"/>
      <c r="K240" s="419"/>
      <c r="L240" s="421"/>
      <c r="M240" s="403"/>
      <c r="O240" s="422"/>
      <c r="P240" s="420" t="s">
        <v>231</v>
      </c>
      <c r="Q240" s="420"/>
    </row>
    <row r="241" spans="2:18" ht="16.5" thickBot="1">
      <c r="B241" s="440"/>
      <c r="C241" s="461" t="s">
        <v>292</v>
      </c>
      <c r="D241" s="444"/>
      <c r="E241" s="404"/>
      <c r="F241" s="418"/>
      <c r="G241" s="418"/>
      <c r="H241" s="425" t="s">
        <v>215</v>
      </c>
      <c r="I241" s="419"/>
      <c r="J241" s="426" t="str">
        <f>IF(J240&lt;&gt;"",J240/#REF!,"")</f>
        <v/>
      </c>
      <c r="K241" s="419"/>
      <c r="L241" s="427"/>
      <c r="M241" s="403"/>
      <c r="O241" s="426"/>
      <c r="P241" s="426"/>
      <c r="Q241" s="426" t="str">
        <f>IF(Q240&lt;&gt;"",Q240/#REF!,"")</f>
        <v/>
      </c>
    </row>
    <row r="242" spans="2:18" ht="4.5" customHeight="1" thickBot="1">
      <c r="B242" s="440"/>
      <c r="C242" s="434"/>
      <c r="D242" s="445"/>
      <c r="E242" s="404"/>
      <c r="F242" s="418"/>
      <c r="G242" s="418"/>
      <c r="H242" s="418"/>
      <c r="I242" s="419"/>
      <c r="J242" s="419"/>
      <c r="K242" s="419"/>
      <c r="L242" s="404"/>
      <c r="M242" s="403"/>
      <c r="O242" s="430"/>
      <c r="P242" s="419"/>
      <c r="Q242" s="419"/>
    </row>
    <row r="243" spans="2:18" ht="18" customHeight="1" thickBot="1">
      <c r="B243" s="440"/>
      <c r="C243" s="415" t="s">
        <v>272</v>
      </c>
      <c r="D243" s="442" t="s">
        <v>243</v>
      </c>
      <c r="E243" s="404"/>
      <c r="F243" s="417" t="s">
        <v>453</v>
      </c>
      <c r="G243" s="418"/>
      <c r="H243" s="417" t="s">
        <v>453</v>
      </c>
      <c r="I243" s="419"/>
      <c r="J243" s="420"/>
      <c r="K243" s="419"/>
      <c r="L243" s="421"/>
      <c r="M243" s="403"/>
      <c r="O243" s="422"/>
      <c r="P243" s="420" t="s">
        <v>231</v>
      </c>
      <c r="Q243" s="420"/>
    </row>
    <row r="244" spans="2:18" ht="16.5" thickBot="1">
      <c r="B244" s="440"/>
      <c r="C244" s="461" t="s">
        <v>292</v>
      </c>
      <c r="D244" s="444"/>
      <c r="E244" s="404"/>
      <c r="F244" s="418"/>
      <c r="G244" s="418"/>
      <c r="H244" s="425" t="s">
        <v>215</v>
      </c>
      <c r="I244" s="419"/>
      <c r="J244" s="426" t="str">
        <f>IF(J243&lt;&gt;"",J243/#REF!,"")</f>
        <v/>
      </c>
      <c r="K244" s="419"/>
      <c r="L244" s="427"/>
      <c r="M244" s="403"/>
      <c r="O244" s="426"/>
      <c r="P244" s="426"/>
      <c r="Q244" s="426" t="str">
        <f>IF(Q243&lt;&gt;"",Q243/#REF!,"")</f>
        <v/>
      </c>
    </row>
    <row r="245" spans="2:18" ht="4.5" customHeight="1" thickBot="1">
      <c r="B245" s="440"/>
      <c r="C245" s="434"/>
      <c r="D245" s="445"/>
      <c r="E245" s="404"/>
      <c r="F245" s="418"/>
      <c r="G245" s="418"/>
      <c r="H245" s="418"/>
      <c r="I245" s="419"/>
      <c r="J245" s="419"/>
      <c r="K245" s="419"/>
      <c r="L245" s="404"/>
      <c r="M245" s="403"/>
      <c r="O245" s="430"/>
      <c r="P245" s="419"/>
      <c r="Q245" s="419"/>
    </row>
    <row r="246" spans="2:18" ht="18" customHeight="1" thickBot="1">
      <c r="B246" s="440"/>
      <c r="C246" s="441" t="s">
        <v>273</v>
      </c>
      <c r="D246" s="442" t="s">
        <v>243</v>
      </c>
      <c r="E246" s="404"/>
      <c r="F246" s="417" t="s">
        <v>453</v>
      </c>
      <c r="G246" s="418"/>
      <c r="H246" s="417" t="s">
        <v>453</v>
      </c>
      <c r="I246" s="419"/>
      <c r="J246" s="420"/>
      <c r="K246" s="419"/>
      <c r="L246" s="421"/>
      <c r="M246" s="403"/>
      <c r="O246" s="422" t="s">
        <v>217</v>
      </c>
      <c r="P246" s="420" t="s">
        <v>300</v>
      </c>
      <c r="Q246" s="420"/>
      <c r="R246" s="388" t="s">
        <v>296</v>
      </c>
    </row>
    <row r="247" spans="2:18" ht="16.5" thickBot="1">
      <c r="B247" s="440"/>
      <c r="C247" s="461" t="s">
        <v>292</v>
      </c>
      <c r="D247" s="444"/>
      <c r="E247" s="404"/>
      <c r="F247" s="418"/>
      <c r="G247" s="418"/>
      <c r="H247" s="425" t="s">
        <v>215</v>
      </c>
      <c r="I247" s="419"/>
      <c r="J247" s="426" t="str">
        <f>IF(J246&lt;&gt;"",J246/#REF!,"")</f>
        <v/>
      </c>
      <c r="K247" s="419"/>
      <c r="L247" s="427"/>
      <c r="M247" s="403"/>
      <c r="O247" s="426"/>
      <c r="P247" s="426"/>
      <c r="Q247" s="426" t="str">
        <f>IF(Q246&lt;&gt;"",Q246/#REF!,"")</f>
        <v/>
      </c>
    </row>
    <row r="248" spans="2:18" ht="4.5" customHeight="1" thickBot="1">
      <c r="B248" s="440"/>
      <c r="C248" s="434"/>
      <c r="D248" s="445"/>
      <c r="E248" s="404"/>
      <c r="F248" s="418"/>
      <c r="G248" s="418"/>
      <c r="H248" s="418"/>
      <c r="I248" s="419"/>
      <c r="J248" s="419"/>
      <c r="K248" s="419"/>
      <c r="L248" s="404"/>
      <c r="M248" s="403"/>
      <c r="O248" s="430"/>
      <c r="P248" s="419"/>
      <c r="Q248" s="419"/>
    </row>
    <row r="249" spans="2:18" ht="18" customHeight="1" thickBot="1">
      <c r="B249" s="440"/>
      <c r="C249" s="441" t="s">
        <v>274</v>
      </c>
      <c r="D249" s="442" t="s">
        <v>243</v>
      </c>
      <c r="E249" s="404"/>
      <c r="F249" s="417" t="s">
        <v>453</v>
      </c>
      <c r="G249" s="418"/>
      <c r="H249" s="417" t="s">
        <v>453</v>
      </c>
      <c r="I249" s="419"/>
      <c r="J249" s="420"/>
      <c r="K249" s="419"/>
      <c r="L249" s="421"/>
      <c r="M249" s="403"/>
      <c r="O249" s="422"/>
      <c r="P249" s="420" t="s">
        <v>231</v>
      </c>
      <c r="Q249" s="420"/>
    </row>
    <row r="250" spans="2:18" ht="16.5" thickBot="1">
      <c r="B250" s="440"/>
      <c r="C250" s="461" t="s">
        <v>292</v>
      </c>
      <c r="D250" s="444"/>
      <c r="E250" s="404"/>
      <c r="F250" s="418"/>
      <c r="G250" s="418"/>
      <c r="H250" s="425" t="s">
        <v>215</v>
      </c>
      <c r="I250" s="419"/>
      <c r="J250" s="426" t="str">
        <f>IF(J249&lt;&gt;"",J249/#REF!,"")</f>
        <v/>
      </c>
      <c r="K250" s="419"/>
      <c r="L250" s="427"/>
      <c r="M250" s="403"/>
      <c r="O250" s="426"/>
      <c r="P250" s="426"/>
      <c r="Q250" s="426" t="str">
        <f>IF(Q249&lt;&gt;"",Q249/#REF!,"")</f>
        <v/>
      </c>
    </row>
    <row r="251" spans="2:18" ht="4.5" customHeight="1" thickBot="1">
      <c r="B251" s="440"/>
      <c r="C251" s="434"/>
      <c r="D251" s="445"/>
      <c r="E251" s="404"/>
      <c r="F251" s="418"/>
      <c r="G251" s="418"/>
      <c r="H251" s="418"/>
      <c r="I251" s="419"/>
      <c r="J251" s="419"/>
      <c r="K251" s="419"/>
      <c r="L251" s="404"/>
      <c r="M251" s="403"/>
      <c r="O251" s="430"/>
      <c r="P251" s="419"/>
      <c r="Q251" s="419"/>
    </row>
    <row r="252" spans="2:18" ht="18" customHeight="1" thickBot="1">
      <c r="B252" s="440"/>
      <c r="C252" s="441" t="s">
        <v>275</v>
      </c>
      <c r="D252" s="442" t="s">
        <v>243</v>
      </c>
      <c r="E252" s="404"/>
      <c r="F252" s="417" t="s">
        <v>453</v>
      </c>
      <c r="G252" s="418"/>
      <c r="H252" s="417" t="s">
        <v>453</v>
      </c>
      <c r="I252" s="419"/>
      <c r="J252" s="420"/>
      <c r="K252" s="419"/>
      <c r="L252" s="421"/>
      <c r="M252" s="403"/>
      <c r="O252" s="422" t="s">
        <v>217</v>
      </c>
      <c r="P252" s="420" t="s">
        <v>276</v>
      </c>
      <c r="Q252" s="420"/>
      <c r="R252" s="388" t="s">
        <v>278</v>
      </c>
    </row>
    <row r="253" spans="2:18" ht="16.5" thickBot="1">
      <c r="B253" s="440"/>
      <c r="C253" s="461" t="s">
        <v>292</v>
      </c>
      <c r="D253" s="444"/>
      <c r="E253" s="404"/>
      <c r="F253" s="418"/>
      <c r="G253" s="418"/>
      <c r="H253" s="425" t="s">
        <v>215</v>
      </c>
      <c r="I253" s="419"/>
      <c r="J253" s="426" t="str">
        <f>IF(J252&lt;&gt;"",J252/#REF!,"")</f>
        <v/>
      </c>
      <c r="K253" s="419"/>
      <c r="L253" s="427"/>
      <c r="M253" s="403"/>
      <c r="O253" s="426"/>
      <c r="P253" s="426"/>
      <c r="Q253" s="426" t="str">
        <f>IF(Q252&lt;&gt;"",Q252/#REF!,"")</f>
        <v/>
      </c>
    </row>
    <row r="254" spans="2:18" ht="4.5" customHeight="1" thickBot="1">
      <c r="B254" s="440"/>
      <c r="C254" s="434"/>
      <c r="D254" s="445"/>
      <c r="E254" s="404"/>
      <c r="F254" s="418"/>
      <c r="G254" s="418"/>
      <c r="H254" s="418"/>
      <c r="I254" s="419"/>
      <c r="J254" s="419"/>
      <c r="K254" s="419"/>
      <c r="L254" s="404"/>
      <c r="M254" s="403"/>
      <c r="O254" s="430"/>
      <c r="P254" s="419"/>
      <c r="Q254" s="419"/>
    </row>
    <row r="255" spans="2:18" ht="18" customHeight="1" thickBot="1">
      <c r="B255" s="440"/>
      <c r="C255" s="441" t="s">
        <v>279</v>
      </c>
      <c r="D255" s="442" t="s">
        <v>243</v>
      </c>
      <c r="E255" s="404"/>
      <c r="F255" s="417" t="s">
        <v>453</v>
      </c>
      <c r="G255" s="418"/>
      <c r="H255" s="417" t="s">
        <v>453</v>
      </c>
      <c r="I255" s="419"/>
      <c r="J255" s="420"/>
      <c r="K255" s="419"/>
      <c r="L255" s="421"/>
      <c r="M255" s="403"/>
      <c r="O255" s="422"/>
      <c r="P255" s="420" t="s">
        <v>231</v>
      </c>
      <c r="Q255" s="448"/>
    </row>
    <row r="256" spans="2:18" ht="16.5" thickBot="1">
      <c r="B256" s="440"/>
      <c r="C256" s="461" t="s">
        <v>292</v>
      </c>
      <c r="D256" s="444"/>
      <c r="E256" s="404"/>
      <c r="F256" s="418"/>
      <c r="G256" s="418"/>
      <c r="H256" s="425" t="s">
        <v>215</v>
      </c>
      <c r="I256" s="419"/>
      <c r="J256" s="426" t="str">
        <f>IF(J255&lt;&gt;"",J255/#REF!,"")</f>
        <v/>
      </c>
      <c r="K256" s="419"/>
      <c r="L256" s="427"/>
      <c r="M256" s="403"/>
      <c r="O256" s="426"/>
      <c r="P256" s="426"/>
      <c r="Q256" s="426"/>
    </row>
    <row r="257" spans="2:18" ht="4.5" customHeight="1" thickBot="1">
      <c r="B257" s="440"/>
      <c r="C257" s="434"/>
      <c r="D257" s="445"/>
      <c r="E257" s="404"/>
      <c r="F257" s="418"/>
      <c r="G257" s="418"/>
      <c r="H257" s="418"/>
      <c r="I257" s="419"/>
      <c r="J257" s="419"/>
      <c r="K257" s="419"/>
      <c r="L257" s="404"/>
      <c r="M257" s="403"/>
      <c r="O257" s="430"/>
      <c r="P257" s="419"/>
      <c r="Q257" s="419"/>
    </row>
    <row r="258" spans="2:18" ht="16.5" thickBot="1">
      <c r="B258" s="440"/>
      <c r="C258" s="415" t="s">
        <v>280</v>
      </c>
      <c r="D258" s="442" t="s">
        <v>243</v>
      </c>
      <c r="E258" s="404"/>
      <c r="F258" s="417" t="s">
        <v>453</v>
      </c>
      <c r="G258" s="418"/>
      <c r="H258" s="417" t="s">
        <v>453</v>
      </c>
      <c r="I258" s="419"/>
      <c r="J258" s="420"/>
      <c r="K258" s="419"/>
      <c r="L258" s="421"/>
      <c r="M258" s="403"/>
      <c r="O258" s="422"/>
      <c r="P258" s="420" t="s">
        <v>231</v>
      </c>
      <c r="Q258" s="448"/>
    </row>
    <row r="259" spans="2:18" ht="16.5" thickBot="1">
      <c r="B259" s="440"/>
      <c r="C259" s="461" t="s">
        <v>292</v>
      </c>
      <c r="D259" s="444"/>
      <c r="E259" s="404"/>
      <c r="F259" s="418"/>
      <c r="G259" s="418"/>
      <c r="H259" s="425" t="s">
        <v>215</v>
      </c>
      <c r="I259" s="419"/>
      <c r="J259" s="426" t="str">
        <f>IF(J258&lt;&gt;"",J258/#REF!,"")</f>
        <v/>
      </c>
      <c r="K259" s="419"/>
      <c r="L259" s="427"/>
      <c r="M259" s="403"/>
      <c r="O259" s="426"/>
      <c r="P259" s="426"/>
      <c r="Q259" s="426"/>
    </row>
    <row r="260" spans="2:18" ht="3.75" customHeight="1" thickBot="1">
      <c r="B260" s="440"/>
      <c r="C260" s="434"/>
      <c r="D260" s="445"/>
      <c r="E260" s="404"/>
      <c r="F260" s="418"/>
      <c r="G260" s="418"/>
      <c r="H260" s="418"/>
      <c r="I260" s="419"/>
      <c r="J260" s="419"/>
      <c r="K260" s="419"/>
      <c r="L260" s="404"/>
      <c r="M260" s="403"/>
      <c r="O260" s="430"/>
      <c r="P260" s="419"/>
      <c r="Q260" s="419"/>
    </row>
    <row r="261" spans="2:18" ht="16.5" thickBot="1">
      <c r="B261" s="440"/>
      <c r="C261" s="415" t="s">
        <v>301</v>
      </c>
      <c r="D261" s="442" t="s">
        <v>243</v>
      </c>
      <c r="E261" s="404"/>
      <c r="F261" s="417" t="s">
        <v>453</v>
      </c>
      <c r="G261" s="418"/>
      <c r="H261" s="417" t="s">
        <v>453</v>
      </c>
      <c r="I261" s="419"/>
      <c r="J261" s="420"/>
      <c r="K261" s="419"/>
      <c r="L261" s="421"/>
      <c r="M261" s="403"/>
      <c r="O261" s="422" t="s">
        <v>217</v>
      </c>
      <c r="P261" s="420" t="s">
        <v>302</v>
      </c>
      <c r="Q261" s="420"/>
      <c r="R261" s="388" t="s">
        <v>296</v>
      </c>
    </row>
    <row r="262" spans="2:18" ht="16.5" thickBot="1">
      <c r="B262" s="440"/>
      <c r="C262" s="461" t="s">
        <v>292</v>
      </c>
      <c r="D262" s="444"/>
      <c r="E262" s="404"/>
      <c r="F262" s="418"/>
      <c r="G262" s="418"/>
      <c r="H262" s="425" t="s">
        <v>215</v>
      </c>
      <c r="I262" s="419"/>
      <c r="J262" s="426" t="str">
        <f>IF(J261&lt;&gt;"",J261/#REF!,"")</f>
        <v/>
      </c>
      <c r="K262" s="419"/>
      <c r="L262" s="427"/>
      <c r="M262" s="403"/>
      <c r="O262" s="426"/>
      <c r="P262" s="426"/>
      <c r="Q262" s="426"/>
    </row>
    <row r="263" spans="2:18" ht="3.75" customHeight="1" thickBot="1">
      <c r="B263" s="440"/>
      <c r="C263" s="434"/>
      <c r="D263" s="445"/>
      <c r="E263" s="404"/>
      <c r="F263" s="418"/>
      <c r="G263" s="418"/>
      <c r="H263" s="418"/>
      <c r="I263" s="419"/>
      <c r="J263" s="419"/>
      <c r="K263" s="419"/>
      <c r="L263" s="404"/>
      <c r="M263" s="403"/>
      <c r="O263" s="430"/>
      <c r="P263" s="419"/>
      <c r="Q263" s="419"/>
    </row>
    <row r="264" spans="2:18" ht="16.5" thickBot="1">
      <c r="B264" s="440"/>
      <c r="C264" s="415" t="s">
        <v>303</v>
      </c>
      <c r="D264" s="442" t="s">
        <v>243</v>
      </c>
      <c r="E264" s="404"/>
      <c r="F264" s="417" t="s">
        <v>453</v>
      </c>
      <c r="G264" s="418"/>
      <c r="H264" s="417" t="s">
        <v>453</v>
      </c>
      <c r="I264" s="419"/>
      <c r="J264" s="420"/>
      <c r="K264" s="419"/>
      <c r="L264" s="421"/>
      <c r="M264" s="403"/>
      <c r="O264" s="422"/>
      <c r="P264" s="420" t="s">
        <v>231</v>
      </c>
      <c r="Q264" s="420"/>
    </row>
    <row r="265" spans="2:18" ht="16.5" thickBot="1">
      <c r="B265" s="440"/>
      <c r="C265" s="461" t="s">
        <v>292</v>
      </c>
      <c r="D265" s="444"/>
      <c r="E265" s="404"/>
      <c r="F265" s="418"/>
      <c r="G265" s="418"/>
      <c r="H265" s="425" t="s">
        <v>215</v>
      </c>
      <c r="I265" s="419"/>
      <c r="J265" s="426" t="str">
        <f>IF(J264&lt;&gt;"",J264/#REF!,"")</f>
        <v/>
      </c>
      <c r="K265" s="419"/>
      <c r="L265" s="427"/>
      <c r="M265" s="403"/>
      <c r="O265" s="426"/>
      <c r="P265" s="426"/>
      <c r="Q265" s="426"/>
    </row>
    <row r="266" spans="2:18" ht="3.75" customHeight="1" thickBot="1">
      <c r="B266" s="440"/>
      <c r="C266" s="434"/>
      <c r="D266" s="445"/>
      <c r="E266" s="404"/>
      <c r="F266" s="418"/>
      <c r="G266" s="418"/>
      <c r="H266" s="418"/>
      <c r="I266" s="419"/>
      <c r="J266" s="419"/>
      <c r="K266" s="419"/>
      <c r="L266" s="404"/>
      <c r="M266" s="403"/>
      <c r="O266" s="430"/>
      <c r="P266" s="419"/>
      <c r="Q266" s="419"/>
    </row>
    <row r="267" spans="2:18" ht="16.5" thickBot="1">
      <c r="B267" s="440"/>
      <c r="C267" s="415" t="s">
        <v>281</v>
      </c>
      <c r="D267" s="442" t="s">
        <v>243</v>
      </c>
      <c r="E267" s="404"/>
      <c r="F267" s="417" t="s">
        <v>453</v>
      </c>
      <c r="G267" s="418"/>
      <c r="H267" s="417" t="s">
        <v>453</v>
      </c>
      <c r="I267" s="419"/>
      <c r="J267" s="420"/>
      <c r="K267" s="419"/>
      <c r="L267" s="421"/>
      <c r="M267" s="403"/>
      <c r="O267" s="422"/>
      <c r="P267" s="420" t="s">
        <v>231</v>
      </c>
      <c r="Q267" s="420"/>
    </row>
    <row r="268" spans="2:18" ht="16.5" thickBot="1">
      <c r="B268" s="440"/>
      <c r="C268" s="461" t="s">
        <v>292</v>
      </c>
      <c r="D268" s="444"/>
      <c r="E268" s="404"/>
      <c r="F268" s="418"/>
      <c r="G268" s="418"/>
      <c r="H268" s="425" t="s">
        <v>215</v>
      </c>
      <c r="I268" s="419"/>
      <c r="J268" s="426" t="str">
        <f>IF(J267&lt;&gt;"",J267/#REF!,"")</f>
        <v/>
      </c>
      <c r="K268" s="419"/>
      <c r="L268" s="427"/>
      <c r="M268" s="403"/>
      <c r="O268" s="426"/>
      <c r="P268" s="426"/>
      <c r="Q268" s="426"/>
    </row>
    <row r="269" spans="2:18" ht="3.75" customHeight="1" thickBot="1">
      <c r="B269" s="440"/>
      <c r="C269" s="434"/>
      <c r="D269" s="445"/>
      <c r="E269" s="404"/>
      <c r="F269" s="418"/>
      <c r="G269" s="418"/>
      <c r="H269" s="418"/>
      <c r="I269" s="419"/>
      <c r="J269" s="419"/>
      <c r="K269" s="419"/>
      <c r="L269" s="404"/>
      <c r="M269" s="403"/>
      <c r="O269" s="430"/>
      <c r="P269" s="419"/>
      <c r="Q269" s="419"/>
    </row>
    <row r="270" spans="2:18" ht="16.5" thickBot="1">
      <c r="B270" s="440"/>
      <c r="C270" s="415" t="s">
        <v>283</v>
      </c>
      <c r="D270" s="442" t="s">
        <v>243</v>
      </c>
      <c r="E270" s="404"/>
      <c r="F270" s="417" t="s">
        <v>453</v>
      </c>
      <c r="G270" s="418"/>
      <c r="H270" s="417" t="s">
        <v>453</v>
      </c>
      <c r="I270" s="419"/>
      <c r="J270" s="420"/>
      <c r="K270" s="419"/>
      <c r="L270" s="421"/>
      <c r="M270" s="403"/>
      <c r="O270" s="452"/>
      <c r="P270" s="420" t="s">
        <v>231</v>
      </c>
      <c r="Q270" s="448"/>
    </row>
    <row r="271" spans="2:18" ht="16.5" thickBot="1">
      <c r="B271" s="440"/>
      <c r="C271" s="461" t="s">
        <v>292</v>
      </c>
      <c r="D271" s="444"/>
      <c r="E271" s="404"/>
      <c r="F271" s="418"/>
      <c r="G271" s="418"/>
      <c r="H271" s="425" t="s">
        <v>215</v>
      </c>
      <c r="I271" s="419"/>
      <c r="J271" s="426" t="str">
        <f>IF(J270&lt;&gt;"",J270/#REF!,"")</f>
        <v/>
      </c>
      <c r="K271" s="419"/>
      <c r="L271" s="427"/>
      <c r="M271" s="403"/>
      <c r="O271" s="426"/>
      <c r="P271" s="426"/>
      <c r="Q271" s="426"/>
    </row>
    <row r="272" spans="2:18" ht="3.75" customHeight="1" thickBot="1">
      <c r="B272" s="440"/>
      <c r="C272" s="434"/>
      <c r="D272" s="445"/>
      <c r="E272" s="404"/>
      <c r="F272" s="418"/>
      <c r="G272" s="418"/>
      <c r="H272" s="418"/>
      <c r="I272" s="419"/>
      <c r="J272" s="419"/>
      <c r="K272" s="419"/>
      <c r="L272" s="404"/>
      <c r="M272" s="403"/>
      <c r="O272" s="430"/>
      <c r="P272" s="419"/>
      <c r="Q272" s="419"/>
    </row>
    <row r="273" spans="2:18" ht="16.5" thickBot="1">
      <c r="B273" s="440"/>
      <c r="C273" s="441" t="s">
        <v>285</v>
      </c>
      <c r="D273" s="442" t="s">
        <v>243</v>
      </c>
      <c r="E273" s="404"/>
      <c r="F273" s="417" t="s">
        <v>453</v>
      </c>
      <c r="G273" s="418"/>
      <c r="H273" s="417" t="s">
        <v>453</v>
      </c>
      <c r="I273" s="419"/>
      <c r="J273" s="420"/>
      <c r="K273" s="419"/>
      <c r="L273" s="421"/>
      <c r="M273" s="403"/>
      <c r="O273" s="422"/>
      <c r="P273" s="420" t="s">
        <v>231</v>
      </c>
      <c r="Q273" s="420"/>
      <c r="R273" s="388" t="s">
        <v>293</v>
      </c>
    </row>
    <row r="274" spans="2:18" ht="16.5" thickBot="1">
      <c r="B274" s="440"/>
      <c r="C274" s="461" t="s">
        <v>292</v>
      </c>
      <c r="D274" s="444"/>
      <c r="E274" s="404"/>
      <c r="F274" s="418"/>
      <c r="G274" s="418"/>
      <c r="H274" s="425" t="s">
        <v>215</v>
      </c>
      <c r="I274" s="419"/>
      <c r="J274" s="426" t="str">
        <f>IF(J273&lt;&gt;"",J273/#REF!,"")</f>
        <v/>
      </c>
      <c r="K274" s="419"/>
      <c r="L274" s="427"/>
      <c r="M274" s="403"/>
      <c r="O274" s="426"/>
      <c r="P274" s="426"/>
      <c r="Q274" s="426"/>
    </row>
    <row r="275" spans="2:18" ht="3.75" customHeight="1" thickBot="1">
      <c r="B275" s="440"/>
      <c r="C275" s="434"/>
      <c r="D275" s="445"/>
      <c r="E275" s="404"/>
      <c r="F275" s="418"/>
      <c r="G275" s="418"/>
      <c r="H275" s="418"/>
      <c r="I275" s="419"/>
      <c r="J275" s="419"/>
      <c r="K275" s="419"/>
      <c r="L275" s="404"/>
      <c r="M275" s="403"/>
      <c r="O275" s="430"/>
      <c r="P275" s="419"/>
      <c r="Q275" s="419"/>
    </row>
    <row r="276" spans="2:18" ht="16.5" thickBot="1">
      <c r="B276" s="440"/>
      <c r="C276" s="449" t="s">
        <v>287</v>
      </c>
      <c r="D276" s="442" t="s">
        <v>243</v>
      </c>
      <c r="E276" s="404"/>
      <c r="F276" s="417" t="s">
        <v>453</v>
      </c>
      <c r="G276" s="418"/>
      <c r="H276" s="417" t="s">
        <v>453</v>
      </c>
      <c r="I276" s="419"/>
      <c r="J276" s="420"/>
      <c r="K276" s="419"/>
      <c r="L276" s="421"/>
      <c r="M276" s="403"/>
      <c r="O276" s="452" t="s">
        <v>217</v>
      </c>
      <c r="P276" s="448" t="s">
        <v>304</v>
      </c>
      <c r="Q276" s="448"/>
      <c r="R276" s="388" t="s">
        <v>296</v>
      </c>
    </row>
    <row r="277" spans="2:18" ht="16.5" thickBot="1">
      <c r="B277" s="440"/>
      <c r="C277" s="461" t="s">
        <v>292</v>
      </c>
      <c r="D277" s="444"/>
      <c r="E277" s="404"/>
      <c r="F277" s="418"/>
      <c r="G277" s="418"/>
      <c r="H277" s="425" t="s">
        <v>215</v>
      </c>
      <c r="I277" s="419"/>
      <c r="J277" s="426" t="str">
        <f>IF(J276&lt;&gt;"",J276/#REF!,"")</f>
        <v/>
      </c>
      <c r="K277" s="419"/>
      <c r="L277" s="427"/>
      <c r="M277" s="403"/>
      <c r="O277" s="426"/>
      <c r="P277" s="426"/>
      <c r="Q277" s="426" t="str">
        <f>IF(Q276&lt;&gt;"",Q276/#REF!,"")</f>
        <v/>
      </c>
    </row>
    <row r="278" spans="2:18" ht="3.75" customHeight="1" thickBot="1">
      <c r="B278" s="440"/>
      <c r="C278" s="434"/>
      <c r="D278" s="445"/>
      <c r="E278" s="404"/>
      <c r="F278" s="418"/>
      <c r="G278" s="418"/>
      <c r="H278" s="418"/>
      <c r="I278" s="419"/>
      <c r="J278" s="419"/>
      <c r="K278" s="419"/>
      <c r="L278" s="404"/>
      <c r="M278" s="403"/>
      <c r="O278" s="430"/>
      <c r="P278" s="419"/>
      <c r="Q278" s="419"/>
    </row>
    <row r="279" spans="2:18" ht="16.5" thickBot="1">
      <c r="B279" s="440"/>
      <c r="C279" s="450" t="s">
        <v>288</v>
      </c>
      <c r="D279" s="442" t="s">
        <v>243</v>
      </c>
      <c r="E279" s="404"/>
      <c r="F279" s="417" t="s">
        <v>453</v>
      </c>
      <c r="G279" s="418"/>
      <c r="H279" s="417" t="s">
        <v>453</v>
      </c>
      <c r="I279" s="419"/>
      <c r="J279" s="420"/>
      <c r="K279" s="419"/>
      <c r="L279" s="421"/>
      <c r="M279" s="403"/>
      <c r="O279" s="452" t="s">
        <v>217</v>
      </c>
      <c r="P279" s="420" t="s">
        <v>305</v>
      </c>
      <c r="Q279" s="420"/>
      <c r="R279" s="388" t="s">
        <v>293</v>
      </c>
    </row>
    <row r="280" spans="2:18" ht="16.5" thickBot="1">
      <c r="B280" s="440"/>
      <c r="C280" s="461" t="s">
        <v>292</v>
      </c>
      <c r="D280" s="444"/>
      <c r="E280" s="404"/>
      <c r="F280" s="418"/>
      <c r="G280" s="418"/>
      <c r="H280" s="425" t="s">
        <v>215</v>
      </c>
      <c r="I280" s="419"/>
      <c r="J280" s="426" t="str">
        <f>IF(J279&lt;&gt;"",J279/#REF!,"")</f>
        <v/>
      </c>
      <c r="K280" s="419"/>
      <c r="L280" s="427"/>
      <c r="M280" s="403"/>
      <c r="O280" s="426"/>
      <c r="P280" s="426"/>
      <c r="Q280" s="426" t="str">
        <f>IF(Q279&lt;&gt;"",Q279/#REF!,"")</f>
        <v/>
      </c>
    </row>
    <row r="281" spans="2:18" ht="3.75" customHeight="1" thickBot="1">
      <c r="B281" s="440"/>
      <c r="C281" s="434"/>
      <c r="D281" s="445"/>
      <c r="E281" s="404"/>
      <c r="F281" s="418"/>
      <c r="G281" s="418"/>
      <c r="H281" s="418"/>
      <c r="I281" s="419"/>
      <c r="J281" s="419"/>
      <c r="K281" s="419"/>
      <c r="L281" s="404"/>
      <c r="M281" s="403"/>
      <c r="O281" s="430"/>
      <c r="P281" s="419"/>
      <c r="Q281" s="419"/>
    </row>
    <row r="282" spans="2:18" ht="18.75" thickBot="1">
      <c r="B282" s="440"/>
      <c r="C282" s="446" t="s">
        <v>289</v>
      </c>
      <c r="D282" s="442" t="s">
        <v>243</v>
      </c>
      <c r="E282" s="404"/>
      <c r="F282" s="417" t="s">
        <v>453</v>
      </c>
      <c r="G282" s="418"/>
      <c r="H282" s="417" t="s">
        <v>453</v>
      </c>
      <c r="I282" s="419"/>
      <c r="J282" s="420"/>
      <c r="K282" s="419"/>
      <c r="L282" s="421"/>
      <c r="M282" s="403"/>
      <c r="O282" s="422"/>
      <c r="P282" s="420" t="s">
        <v>231</v>
      </c>
      <c r="Q282" s="420"/>
    </row>
    <row r="283" spans="2:18" ht="16.5" thickBot="1">
      <c r="B283" s="440"/>
      <c r="C283" s="461" t="s">
        <v>292</v>
      </c>
      <c r="D283" s="444"/>
      <c r="E283" s="404"/>
      <c r="F283" s="418"/>
      <c r="G283" s="418"/>
      <c r="H283" s="425" t="s">
        <v>215</v>
      </c>
      <c r="I283" s="419"/>
      <c r="J283" s="426" t="str">
        <f>IF(J282&lt;&gt;"",J282/#REF!,"")</f>
        <v/>
      </c>
      <c r="K283" s="419"/>
      <c r="L283" s="427"/>
      <c r="M283" s="403"/>
      <c r="O283" s="426"/>
      <c r="P283" s="426"/>
      <c r="Q283" s="426"/>
    </row>
    <row r="284" spans="2:18" ht="3.75" customHeight="1" thickBot="1">
      <c r="B284" s="440"/>
      <c r="C284" s="434"/>
      <c r="D284" s="445"/>
      <c r="E284" s="404"/>
      <c r="F284" s="418"/>
      <c r="G284" s="418"/>
      <c r="H284" s="418"/>
      <c r="I284" s="419"/>
      <c r="J284" s="419"/>
      <c r="K284" s="419"/>
      <c r="L284" s="404"/>
      <c r="M284" s="403"/>
      <c r="O284" s="430"/>
      <c r="P284" s="419"/>
      <c r="Q284" s="419"/>
    </row>
    <row r="285" spans="2:18" ht="16.5" thickBot="1">
      <c r="B285" s="440"/>
      <c r="C285" s="449" t="s">
        <v>290</v>
      </c>
      <c r="D285" s="442" t="s">
        <v>243</v>
      </c>
      <c r="E285" s="404"/>
      <c r="F285" s="417" t="s">
        <v>453</v>
      </c>
      <c r="G285" s="418"/>
      <c r="H285" s="417" t="s">
        <v>453</v>
      </c>
      <c r="I285" s="419"/>
      <c r="J285" s="420"/>
      <c r="K285" s="419"/>
      <c r="L285" s="421"/>
      <c r="M285" s="403"/>
      <c r="O285" s="422"/>
      <c r="P285" s="420" t="s">
        <v>231</v>
      </c>
      <c r="Q285" s="420"/>
    </row>
    <row r="286" spans="2:18" ht="16.5" thickBot="1">
      <c r="B286" s="440"/>
      <c r="C286" s="461" t="s">
        <v>292</v>
      </c>
      <c r="D286" s="444"/>
      <c r="E286" s="404"/>
      <c r="F286" s="418"/>
      <c r="G286" s="418"/>
      <c r="H286" s="425" t="s">
        <v>215</v>
      </c>
      <c r="I286" s="419"/>
      <c r="J286" s="426" t="str">
        <f>IF(J285&lt;&gt;"",J285/#REF!,"")</f>
        <v/>
      </c>
      <c r="K286" s="419"/>
      <c r="L286" s="427"/>
      <c r="M286" s="403"/>
      <c r="O286" s="426"/>
      <c r="P286" s="426"/>
      <c r="Q286" s="426" t="str">
        <f>IF(Q285&lt;&gt;"",Q285/#REF!,"")</f>
        <v/>
      </c>
    </row>
    <row r="287" spans="2:18" ht="3.75" customHeight="1" thickBot="1">
      <c r="B287" s="440"/>
      <c r="C287" s="434"/>
      <c r="D287" s="445"/>
      <c r="E287" s="404"/>
      <c r="F287" s="418"/>
      <c r="G287" s="418"/>
      <c r="H287" s="418"/>
      <c r="I287" s="419"/>
      <c r="J287" s="419"/>
      <c r="K287" s="419"/>
      <c r="L287" s="404"/>
      <c r="M287" s="403"/>
      <c r="O287" s="430"/>
      <c r="P287" s="419"/>
      <c r="Q287" s="419"/>
    </row>
    <row r="288" spans="2:18" ht="16.5" thickBot="1">
      <c r="B288" s="440"/>
      <c r="C288" s="462" t="s">
        <v>306</v>
      </c>
      <c r="D288" s="442" t="s">
        <v>243</v>
      </c>
      <c r="E288" s="404"/>
      <c r="F288" s="417" t="s">
        <v>453</v>
      </c>
      <c r="G288" s="418"/>
      <c r="H288" s="417" t="s">
        <v>453</v>
      </c>
      <c r="I288" s="419"/>
      <c r="J288" s="420"/>
      <c r="K288" s="419"/>
      <c r="L288" s="421"/>
      <c r="M288" s="403"/>
      <c r="O288" s="422"/>
      <c r="P288" s="420" t="s">
        <v>231</v>
      </c>
      <c r="Q288" s="420"/>
    </row>
    <row r="289" spans="2:17" ht="16.5" thickBot="1">
      <c r="B289" s="440"/>
      <c r="C289" s="461" t="s">
        <v>292</v>
      </c>
      <c r="D289" s="444"/>
      <c r="E289" s="404"/>
      <c r="F289" s="418"/>
      <c r="G289" s="418"/>
      <c r="H289" s="425" t="s">
        <v>215</v>
      </c>
      <c r="I289" s="419"/>
      <c r="J289" s="426"/>
      <c r="K289" s="419"/>
      <c r="L289" s="427"/>
      <c r="M289" s="403"/>
      <c r="O289" s="426"/>
      <c r="P289" s="426"/>
      <c r="Q289" s="426" t="str">
        <f>IF(Q288&lt;&gt;"",Q288/#REF!,"")</f>
        <v/>
      </c>
    </row>
    <row r="290" spans="2:17" ht="3.75" customHeight="1" thickBot="1">
      <c r="B290" s="440"/>
      <c r="C290" s="434"/>
      <c r="D290" s="445"/>
      <c r="E290" s="404"/>
      <c r="F290" s="418"/>
      <c r="G290" s="418"/>
      <c r="H290" s="418"/>
      <c r="I290" s="419"/>
      <c r="J290" s="419"/>
      <c r="K290" s="419"/>
      <c r="L290" s="404"/>
      <c r="M290" s="403"/>
      <c r="O290" s="430"/>
      <c r="P290" s="419"/>
      <c r="Q290" s="419"/>
    </row>
    <row r="291" spans="2:17" ht="16.5" thickBot="1">
      <c r="B291" s="440"/>
      <c r="C291" s="453"/>
      <c r="D291" s="442" t="s">
        <v>243</v>
      </c>
      <c r="E291" s="404"/>
      <c r="F291" s="417" t="s">
        <v>453</v>
      </c>
      <c r="G291" s="418"/>
      <c r="H291" s="417" t="s">
        <v>453</v>
      </c>
      <c r="I291" s="419"/>
      <c r="J291" s="420"/>
      <c r="K291" s="419"/>
      <c r="L291" s="421"/>
      <c r="M291" s="403"/>
      <c r="O291" s="422"/>
      <c r="P291" s="420" t="s">
        <v>231</v>
      </c>
      <c r="Q291" s="420"/>
    </row>
    <row r="292" spans="2:17" ht="16.5" thickBot="1">
      <c r="B292" s="440"/>
      <c r="C292" s="461" t="s">
        <v>292</v>
      </c>
      <c r="D292" s="444"/>
      <c r="E292" s="404"/>
      <c r="F292" s="418"/>
      <c r="G292" s="418"/>
      <c r="H292" s="425" t="s">
        <v>215</v>
      </c>
      <c r="I292" s="419"/>
      <c r="J292" s="426" t="str">
        <f>IF(J291&lt;&gt;"",J291/#REF!,"")</f>
        <v/>
      </c>
      <c r="K292" s="419"/>
      <c r="L292" s="427"/>
      <c r="M292" s="403"/>
      <c r="O292" s="426"/>
      <c r="P292" s="426"/>
      <c r="Q292" s="426" t="str">
        <f>IF(Q291&lt;&gt;"",Q291/#REF!,"")</f>
        <v/>
      </c>
    </row>
    <row r="293" spans="2:17" ht="3.75" customHeight="1" thickBot="1">
      <c r="B293" s="440"/>
      <c r="C293" s="434"/>
      <c r="D293" s="445"/>
      <c r="E293" s="404"/>
      <c r="F293" s="418"/>
      <c r="G293" s="418"/>
      <c r="H293" s="418"/>
      <c r="I293" s="419"/>
      <c r="J293" s="419"/>
      <c r="K293" s="419"/>
      <c r="L293" s="404"/>
      <c r="M293" s="403"/>
      <c r="O293" s="430"/>
      <c r="P293" s="419"/>
      <c r="Q293" s="419"/>
    </row>
    <row r="294" spans="2:17" ht="16.5" thickBot="1">
      <c r="B294" s="440"/>
      <c r="C294" s="453"/>
      <c r="D294" s="442" t="s">
        <v>243</v>
      </c>
      <c r="E294" s="404"/>
      <c r="F294" s="417" t="s">
        <v>453</v>
      </c>
      <c r="G294" s="418"/>
      <c r="H294" s="417" t="s">
        <v>453</v>
      </c>
      <c r="I294" s="419"/>
      <c r="J294" s="420"/>
      <c r="K294" s="419"/>
      <c r="L294" s="421"/>
      <c r="M294" s="403"/>
      <c r="O294" s="422"/>
      <c r="P294" s="420" t="s">
        <v>231</v>
      </c>
      <c r="Q294" s="420"/>
    </row>
    <row r="295" spans="2:17" ht="16.5" thickBot="1">
      <c r="B295" s="440"/>
      <c r="C295" s="461" t="s">
        <v>292</v>
      </c>
      <c r="D295" s="444"/>
      <c r="E295" s="404"/>
      <c r="F295" s="418"/>
      <c r="G295" s="418"/>
      <c r="H295" s="425" t="s">
        <v>215</v>
      </c>
      <c r="I295" s="419"/>
      <c r="J295" s="426" t="str">
        <f>IF(J294&lt;&gt;"",J294/#REF!,"")</f>
        <v/>
      </c>
      <c r="K295" s="419"/>
      <c r="L295" s="427"/>
      <c r="M295" s="403"/>
      <c r="O295" s="426"/>
      <c r="P295" s="426"/>
      <c r="Q295" s="426" t="str">
        <f>IF(Q294&lt;&gt;"",Q294/#REF!,"")</f>
        <v/>
      </c>
    </row>
    <row r="296" spans="2:17" ht="3.75" customHeight="1" thickBot="1">
      <c r="B296" s="440"/>
      <c r="C296" s="434"/>
      <c r="D296" s="445"/>
      <c r="E296" s="404"/>
      <c r="F296" s="418"/>
      <c r="G296" s="418"/>
      <c r="H296" s="418"/>
      <c r="I296" s="419"/>
      <c r="J296" s="419"/>
      <c r="K296" s="419"/>
      <c r="L296" s="404"/>
      <c r="M296" s="403"/>
      <c r="O296" s="430"/>
      <c r="P296" s="419"/>
      <c r="Q296" s="419"/>
    </row>
    <row r="297" spans="2:17" ht="16.5" thickBot="1">
      <c r="B297" s="440"/>
      <c r="C297" s="453"/>
      <c r="D297" s="442" t="s">
        <v>243</v>
      </c>
      <c r="E297" s="404"/>
      <c r="F297" s="417" t="s">
        <v>453</v>
      </c>
      <c r="G297" s="418"/>
      <c r="H297" s="417" t="s">
        <v>453</v>
      </c>
      <c r="I297" s="419"/>
      <c r="J297" s="420"/>
      <c r="K297" s="419"/>
      <c r="L297" s="421"/>
      <c r="M297" s="403"/>
      <c r="O297" s="422"/>
      <c r="P297" s="420" t="s">
        <v>231</v>
      </c>
      <c r="Q297" s="420"/>
    </row>
    <row r="298" spans="2:17" ht="16.5" thickBot="1">
      <c r="B298" s="440"/>
      <c r="C298" s="461" t="s">
        <v>292</v>
      </c>
      <c r="D298" s="444"/>
      <c r="E298" s="404"/>
      <c r="F298" s="418"/>
      <c r="G298" s="418"/>
      <c r="H298" s="425" t="s">
        <v>215</v>
      </c>
      <c r="I298" s="419"/>
      <c r="J298" s="426"/>
      <c r="K298" s="419"/>
      <c r="L298" s="427"/>
      <c r="M298" s="403"/>
      <c r="O298" s="426"/>
      <c r="P298" s="426"/>
      <c r="Q298" s="426" t="str">
        <f>IF(Q297&lt;&gt;"",Q297/#REF!,"")</f>
        <v/>
      </c>
    </row>
    <row r="299" spans="2:17" ht="3.75" customHeight="1" thickBot="1">
      <c r="B299" s="440"/>
      <c r="C299" s="434"/>
      <c r="D299" s="445"/>
      <c r="E299" s="404"/>
      <c r="F299" s="418"/>
      <c r="G299" s="418"/>
      <c r="H299" s="418"/>
      <c r="I299" s="419"/>
      <c r="J299" s="419"/>
      <c r="K299" s="419"/>
      <c r="L299" s="404"/>
      <c r="M299" s="403"/>
      <c r="O299" s="430"/>
      <c r="P299" s="419"/>
      <c r="Q299" s="419"/>
    </row>
    <row r="300" spans="2:17" ht="16.5" thickBot="1">
      <c r="B300" s="440"/>
      <c r="C300" s="453"/>
      <c r="D300" s="442" t="s">
        <v>243</v>
      </c>
      <c r="E300" s="404"/>
      <c r="F300" s="417" t="s">
        <v>453</v>
      </c>
      <c r="G300" s="418"/>
      <c r="H300" s="417" t="s">
        <v>453</v>
      </c>
      <c r="I300" s="419"/>
      <c r="J300" s="420"/>
      <c r="K300" s="419"/>
      <c r="L300" s="421"/>
      <c r="M300" s="403"/>
      <c r="O300" s="422"/>
      <c r="P300" s="420" t="s">
        <v>231</v>
      </c>
      <c r="Q300" s="420"/>
    </row>
    <row r="301" spans="2:17" ht="16.5" thickBot="1">
      <c r="B301" s="440"/>
      <c r="C301" s="461" t="s">
        <v>292</v>
      </c>
      <c r="D301" s="444"/>
      <c r="E301" s="404"/>
      <c r="F301" s="418"/>
      <c r="G301" s="418"/>
      <c r="H301" s="425" t="s">
        <v>215</v>
      </c>
      <c r="I301" s="419"/>
      <c r="J301" s="426" t="str">
        <f>IF(J300&lt;&gt;"",J300/#REF!,"")</f>
        <v/>
      </c>
      <c r="K301" s="419"/>
      <c r="L301" s="427"/>
      <c r="M301" s="403"/>
      <c r="O301" s="426"/>
      <c r="P301" s="426"/>
      <c r="Q301" s="426" t="str">
        <f>IF(Q300&lt;&gt;"",Q300/#REF!,"")</f>
        <v/>
      </c>
    </row>
    <row r="302" spans="2:17" ht="3.75" customHeight="1" thickBot="1">
      <c r="B302" s="440"/>
      <c r="C302" s="434"/>
      <c r="D302" s="445"/>
      <c r="E302" s="404"/>
      <c r="F302" s="418"/>
      <c r="G302" s="418"/>
      <c r="H302" s="418"/>
      <c r="I302" s="419"/>
      <c r="J302" s="419"/>
      <c r="K302" s="419"/>
      <c r="L302" s="404"/>
      <c r="M302" s="403"/>
      <c r="O302" s="430"/>
      <c r="P302" s="419"/>
      <c r="Q302" s="419"/>
    </row>
    <row r="303" spans="2:17" ht="18" customHeight="1" thickBot="1">
      <c r="B303" s="440"/>
      <c r="C303" s="454" t="s">
        <v>291</v>
      </c>
      <c r="D303" s="455" t="s">
        <v>243</v>
      </c>
      <c r="E303" s="404"/>
      <c r="F303" s="456" t="s">
        <v>453</v>
      </c>
      <c r="G303" s="418"/>
      <c r="H303" s="456" t="s">
        <v>453</v>
      </c>
      <c r="I303" s="419"/>
      <c r="J303" s="456">
        <f>IFERROR(SUM(J189,J192,J195,J198,J201,J204,J207,J210,J213,J216,J219,J222,J225,J228,J231,J234,J237,J240,J243,J246,J249,J252,J255,J258,J261,J264,J267,J270,J273,J276,J279,J282,J285,J288,J291,J294,J297,J300),"")</f>
        <v>0</v>
      </c>
      <c r="K303" s="419"/>
      <c r="L303" s="421"/>
      <c r="M303" s="403"/>
      <c r="O303" s="457"/>
      <c r="P303" s="456"/>
      <c r="Q303" s="456">
        <f>IFERROR(SUM(Q189,Q192,Q195,Q198,Q201,Q204,Q207,Q210,Q213,Q216,Q219,Q222,Q225,Q228,Q231,Q234,Q237,Q240,Q243,Q246,Q249,Q252,Q255,Q258,Q261,Q264,Q267,Q270,Q273,Q276,Q279,Q282,Q285,Q288,Q291,Q294,Q297,Q300),"")</f>
        <v>0</v>
      </c>
    </row>
    <row r="304" spans="2:17" ht="16.5" thickBot="1">
      <c r="B304" s="440"/>
      <c r="C304" s="458" t="s">
        <v>292</v>
      </c>
      <c r="D304" s="459"/>
      <c r="E304" s="404"/>
      <c r="F304" s="418"/>
      <c r="G304" s="418"/>
      <c r="H304" s="425" t="s">
        <v>215</v>
      </c>
      <c r="I304" s="419"/>
      <c r="J304" s="460"/>
      <c r="K304" s="419"/>
      <c r="L304" s="427"/>
      <c r="M304" s="403"/>
      <c r="O304" s="460"/>
      <c r="P304" s="460"/>
      <c r="Q304" s="460"/>
    </row>
    <row r="305" spans="2:18" ht="4.5" customHeight="1" thickBot="1">
      <c r="B305" s="440"/>
      <c r="C305" s="434"/>
      <c r="D305" s="445"/>
      <c r="E305" s="404"/>
      <c r="F305" s="418"/>
      <c r="G305" s="418"/>
      <c r="H305" s="418"/>
      <c r="I305" s="419"/>
      <c r="J305" s="419"/>
      <c r="K305" s="419"/>
      <c r="L305" s="404"/>
      <c r="M305" s="403"/>
      <c r="O305" s="430"/>
      <c r="P305" s="419"/>
      <c r="Q305" s="419"/>
    </row>
    <row r="306" spans="2:18" ht="16.5" thickBot="1">
      <c r="B306" s="440"/>
      <c r="C306" s="415" t="s">
        <v>307</v>
      </c>
      <c r="D306" s="442" t="s">
        <v>243</v>
      </c>
      <c r="E306" s="404"/>
      <c r="F306" s="417" t="s">
        <v>453</v>
      </c>
      <c r="G306" s="418"/>
      <c r="H306" s="417" t="s">
        <v>453</v>
      </c>
      <c r="I306" s="419"/>
      <c r="J306" s="420"/>
      <c r="K306" s="419"/>
      <c r="L306" s="421"/>
      <c r="M306" s="403"/>
      <c r="O306" s="422" t="s">
        <v>220</v>
      </c>
      <c r="P306" s="420" t="s">
        <v>308</v>
      </c>
      <c r="Q306" s="420"/>
      <c r="R306" s="388" t="s">
        <v>309</v>
      </c>
    </row>
    <row r="307" spans="2:18" ht="16.5" thickBot="1">
      <c r="B307" s="440"/>
      <c r="C307" s="463" t="s">
        <v>310</v>
      </c>
      <c r="D307" s="444"/>
      <c r="E307" s="404"/>
      <c r="F307" s="418"/>
      <c r="G307" s="418"/>
      <c r="H307" s="425" t="s">
        <v>215</v>
      </c>
      <c r="I307" s="419"/>
      <c r="J307" s="426"/>
      <c r="K307" s="419"/>
      <c r="L307" s="427"/>
      <c r="M307" s="403"/>
      <c r="O307" s="426"/>
      <c r="P307" s="426"/>
      <c r="Q307" s="426"/>
    </row>
    <row r="308" spans="2:18" ht="3.75" customHeight="1" thickBot="1">
      <c r="B308" s="440"/>
      <c r="C308" s="434"/>
      <c r="D308" s="445"/>
      <c r="E308" s="404"/>
      <c r="F308" s="418"/>
      <c r="G308" s="418"/>
      <c r="H308" s="418"/>
      <c r="I308" s="419"/>
      <c r="J308" s="419"/>
      <c r="K308" s="419"/>
      <c r="L308" s="404"/>
      <c r="M308" s="403"/>
      <c r="O308" s="430"/>
      <c r="P308" s="419"/>
      <c r="Q308" s="419"/>
    </row>
    <row r="309" spans="2:18" ht="16.5" thickBot="1">
      <c r="B309" s="440"/>
      <c r="C309" s="415" t="s">
        <v>311</v>
      </c>
      <c r="D309" s="442" t="s">
        <v>243</v>
      </c>
      <c r="E309" s="404"/>
      <c r="F309" s="417" t="s">
        <v>453</v>
      </c>
      <c r="G309" s="418"/>
      <c r="H309" s="417" t="s">
        <v>453</v>
      </c>
      <c r="I309" s="419"/>
      <c r="J309" s="420"/>
      <c r="K309" s="419"/>
      <c r="L309" s="421"/>
      <c r="M309" s="403"/>
      <c r="O309" s="422"/>
      <c r="P309" s="420" t="s">
        <v>231</v>
      </c>
      <c r="Q309" s="420"/>
    </row>
    <row r="310" spans="2:18" ht="16.5" thickBot="1">
      <c r="B310" s="440"/>
      <c r="C310" s="463" t="s">
        <v>310</v>
      </c>
      <c r="D310" s="444"/>
      <c r="E310" s="404"/>
      <c r="F310" s="418"/>
      <c r="G310" s="418"/>
      <c r="H310" s="425" t="s">
        <v>215</v>
      </c>
      <c r="I310" s="419"/>
      <c r="J310" s="426" t="str">
        <f>IF(J309&lt;&gt;"",J309/#REF!,"")</f>
        <v/>
      </c>
      <c r="K310" s="419"/>
      <c r="L310" s="427"/>
      <c r="M310" s="403"/>
      <c r="O310" s="426"/>
      <c r="P310" s="426"/>
      <c r="Q310" s="426" t="str">
        <f>IF(Q309&lt;&gt;"",Q309/#REF!,"")</f>
        <v/>
      </c>
    </row>
    <row r="311" spans="2:18" ht="3.75" customHeight="1" thickBot="1">
      <c r="B311" s="440"/>
      <c r="C311" s="434"/>
      <c r="D311" s="445"/>
      <c r="E311" s="404"/>
      <c r="F311" s="418"/>
      <c r="G311" s="418"/>
      <c r="H311" s="418"/>
      <c r="I311" s="419"/>
      <c r="J311" s="419"/>
      <c r="K311" s="419"/>
      <c r="L311" s="404"/>
      <c r="M311" s="403"/>
      <c r="O311" s="430"/>
      <c r="P311" s="419"/>
      <c r="Q311" s="419"/>
    </row>
    <row r="312" spans="2:18" ht="16.5" thickBot="1">
      <c r="B312" s="440"/>
      <c r="C312" s="415" t="s">
        <v>312</v>
      </c>
      <c r="D312" s="442" t="s">
        <v>243</v>
      </c>
      <c r="E312" s="404"/>
      <c r="F312" s="417" t="s">
        <v>453</v>
      </c>
      <c r="G312" s="418"/>
      <c r="H312" s="417" t="s">
        <v>453</v>
      </c>
      <c r="I312" s="419"/>
      <c r="J312" s="420"/>
      <c r="K312" s="419"/>
      <c r="L312" s="421"/>
      <c r="M312" s="403"/>
      <c r="O312" s="422"/>
      <c r="P312" s="420" t="s">
        <v>231</v>
      </c>
      <c r="Q312" s="420"/>
    </row>
    <row r="313" spans="2:18" ht="16.5" thickBot="1">
      <c r="B313" s="440"/>
      <c r="C313" s="463" t="s">
        <v>310</v>
      </c>
      <c r="D313" s="444"/>
      <c r="E313" s="404"/>
      <c r="F313" s="418"/>
      <c r="G313" s="418"/>
      <c r="H313" s="425" t="s">
        <v>215</v>
      </c>
      <c r="I313" s="419"/>
      <c r="J313" s="426" t="str">
        <f>IF(J312&lt;&gt;"",J312/#REF!,"")</f>
        <v/>
      </c>
      <c r="K313" s="419"/>
      <c r="L313" s="427"/>
      <c r="M313" s="403"/>
      <c r="O313" s="426"/>
      <c r="P313" s="426"/>
      <c r="Q313" s="426" t="str">
        <f>IF(Q312&lt;&gt;"",Q312/#REF!,"")</f>
        <v/>
      </c>
    </row>
    <row r="314" spans="2:18" ht="3.75" customHeight="1" thickBot="1">
      <c r="B314" s="440"/>
      <c r="C314" s="434"/>
      <c r="D314" s="445"/>
      <c r="E314" s="404"/>
      <c r="F314" s="418"/>
      <c r="G314" s="418"/>
      <c r="H314" s="418"/>
      <c r="I314" s="419"/>
      <c r="J314" s="419"/>
      <c r="K314" s="419"/>
      <c r="L314" s="404"/>
      <c r="M314" s="403"/>
      <c r="O314" s="430"/>
      <c r="P314" s="419"/>
      <c r="Q314" s="419"/>
    </row>
    <row r="315" spans="2:18" ht="16.5" thickBot="1">
      <c r="B315" s="440"/>
      <c r="C315" s="454" t="s">
        <v>291</v>
      </c>
      <c r="D315" s="455" t="s">
        <v>243</v>
      </c>
      <c r="E315" s="404"/>
      <c r="F315" s="456" t="s">
        <v>453</v>
      </c>
      <c r="G315" s="418"/>
      <c r="H315" s="456" t="s">
        <v>453</v>
      </c>
      <c r="I315" s="419"/>
      <c r="J315" s="456">
        <f>SUM(J306,J309,J312)</f>
        <v>0</v>
      </c>
      <c r="K315" s="419"/>
      <c r="L315" s="421"/>
      <c r="M315" s="403"/>
      <c r="O315" s="457"/>
      <c r="P315" s="456"/>
      <c r="Q315" s="456">
        <f>SUM(Q306,Q309,Q312)</f>
        <v>0</v>
      </c>
    </row>
    <row r="316" spans="2:18" ht="16.5" thickBot="1">
      <c r="B316" s="440"/>
      <c r="C316" s="458" t="s">
        <v>310</v>
      </c>
      <c r="D316" s="459"/>
      <c r="E316" s="404"/>
      <c r="F316" s="418"/>
      <c r="G316" s="418"/>
      <c r="H316" s="425" t="s">
        <v>215</v>
      </c>
      <c r="I316" s="419"/>
      <c r="J316" s="460"/>
      <c r="K316" s="419"/>
      <c r="L316" s="427"/>
      <c r="M316" s="403"/>
      <c r="O316" s="460"/>
      <c r="P316" s="460"/>
      <c r="Q316" s="460"/>
    </row>
    <row r="317" spans="2:18" ht="3.75" customHeight="1" thickBot="1">
      <c r="B317" s="440"/>
      <c r="C317" s="434"/>
      <c r="D317" s="445"/>
      <c r="E317" s="404"/>
      <c r="F317" s="418"/>
      <c r="G317" s="418"/>
      <c r="H317" s="418"/>
      <c r="I317" s="419"/>
      <c r="J317" s="419"/>
      <c r="K317" s="419"/>
      <c r="L317" s="404"/>
      <c r="M317" s="403"/>
      <c r="O317" s="430"/>
      <c r="P317" s="419"/>
      <c r="Q317" s="419"/>
    </row>
    <row r="318" spans="2:18" ht="18" customHeight="1" thickBot="1">
      <c r="B318" s="440"/>
      <c r="C318" s="449" t="s">
        <v>246</v>
      </c>
      <c r="D318" s="442" t="s">
        <v>243</v>
      </c>
      <c r="E318" s="404"/>
      <c r="F318" s="417" t="s">
        <v>453</v>
      </c>
      <c r="G318" s="418"/>
      <c r="H318" s="417" t="s">
        <v>453</v>
      </c>
      <c r="I318" s="419"/>
      <c r="J318" s="420"/>
      <c r="K318" s="419"/>
      <c r="L318" s="421"/>
      <c r="M318" s="403"/>
      <c r="O318" s="422" t="s">
        <v>223</v>
      </c>
      <c r="P318" s="420" t="s">
        <v>247</v>
      </c>
      <c r="Q318" s="420"/>
      <c r="R318" s="388" t="s">
        <v>313</v>
      </c>
    </row>
    <row r="319" spans="2:18" ht="16.5" thickBot="1">
      <c r="B319" s="440"/>
      <c r="C319" s="464" t="s">
        <v>314</v>
      </c>
      <c r="D319" s="444"/>
      <c r="E319" s="404"/>
      <c r="F319" s="418"/>
      <c r="G319" s="418"/>
      <c r="H319" s="425" t="s">
        <v>215</v>
      </c>
      <c r="I319" s="419"/>
      <c r="J319" s="426" t="str">
        <f>IF(J318&lt;&gt;"",J318/#REF!,"")</f>
        <v/>
      </c>
      <c r="K319" s="419"/>
      <c r="L319" s="427"/>
      <c r="M319" s="403"/>
      <c r="O319" s="426"/>
      <c r="P319" s="426"/>
      <c r="Q319" s="426" t="str">
        <f>IF(Q318&lt;&gt;"",Q318/#REF!,"")</f>
        <v/>
      </c>
    </row>
    <row r="320" spans="2:18" ht="3.75" customHeight="1" thickBot="1">
      <c r="B320" s="440"/>
      <c r="C320" s="434"/>
      <c r="D320" s="445"/>
      <c r="E320" s="404"/>
      <c r="F320" s="418"/>
      <c r="G320" s="418"/>
      <c r="H320" s="418"/>
      <c r="I320" s="419"/>
      <c r="J320" s="419"/>
      <c r="K320" s="419"/>
      <c r="L320" s="404"/>
      <c r="M320" s="403"/>
      <c r="O320" s="430"/>
      <c r="P320" s="419"/>
      <c r="Q320" s="419"/>
    </row>
    <row r="321" spans="2:18" ht="18" customHeight="1" thickBot="1">
      <c r="B321" s="440"/>
      <c r="C321" s="449" t="s">
        <v>249</v>
      </c>
      <c r="D321" s="442" t="s">
        <v>243</v>
      </c>
      <c r="E321" s="404"/>
      <c r="F321" s="417" t="s">
        <v>453</v>
      </c>
      <c r="G321" s="418"/>
      <c r="H321" s="417" t="s">
        <v>453</v>
      </c>
      <c r="I321" s="419"/>
      <c r="J321" s="420"/>
      <c r="K321" s="419"/>
      <c r="L321" s="421"/>
      <c r="M321" s="403"/>
      <c r="O321" s="422" t="s">
        <v>223</v>
      </c>
      <c r="P321" s="420" t="s">
        <v>250</v>
      </c>
      <c r="Q321" s="420"/>
      <c r="R321" s="388" t="s">
        <v>313</v>
      </c>
    </row>
    <row r="322" spans="2:18" ht="16.5" thickBot="1">
      <c r="B322" s="440"/>
      <c r="C322" s="464" t="s">
        <v>314</v>
      </c>
      <c r="D322" s="444"/>
      <c r="E322" s="404"/>
      <c r="F322" s="418"/>
      <c r="G322" s="418"/>
      <c r="H322" s="425" t="s">
        <v>215</v>
      </c>
      <c r="I322" s="419"/>
      <c r="J322" s="426" t="str">
        <f>IF(J321&lt;&gt;"",J321/#REF!,"")</f>
        <v/>
      </c>
      <c r="K322" s="419"/>
      <c r="L322" s="427"/>
      <c r="M322" s="403"/>
      <c r="O322" s="426"/>
      <c r="P322" s="426"/>
      <c r="Q322" s="426" t="str">
        <f>IF(Q321&lt;&gt;"",Q321/#REF!,"")</f>
        <v/>
      </c>
    </row>
    <row r="323" spans="2:18" ht="3.75" customHeight="1" thickBot="1">
      <c r="B323" s="440"/>
      <c r="C323" s="434"/>
      <c r="D323" s="445"/>
      <c r="E323" s="404"/>
      <c r="F323" s="418"/>
      <c r="G323" s="418"/>
      <c r="H323" s="418"/>
      <c r="I323" s="419"/>
      <c r="J323" s="419"/>
      <c r="K323" s="419"/>
      <c r="L323" s="404"/>
      <c r="M323" s="403"/>
      <c r="O323" s="430"/>
      <c r="P323" s="419"/>
      <c r="Q323" s="419"/>
    </row>
    <row r="324" spans="2:18" ht="18" customHeight="1" thickBot="1">
      <c r="B324" s="440"/>
      <c r="C324" s="449" t="s">
        <v>251</v>
      </c>
      <c r="D324" s="442" t="s">
        <v>243</v>
      </c>
      <c r="E324" s="404"/>
      <c r="F324" s="417" t="s">
        <v>453</v>
      </c>
      <c r="G324" s="418"/>
      <c r="H324" s="417" t="s">
        <v>453</v>
      </c>
      <c r="I324" s="419"/>
      <c r="J324" s="420"/>
      <c r="K324" s="419"/>
      <c r="L324" s="421"/>
      <c r="M324" s="403"/>
      <c r="O324" s="422" t="s">
        <v>223</v>
      </c>
      <c r="P324" s="420" t="s">
        <v>252</v>
      </c>
      <c r="Q324" s="420"/>
      <c r="R324" s="388" t="s">
        <v>313</v>
      </c>
    </row>
    <row r="325" spans="2:18" ht="16.5" thickBot="1">
      <c r="B325" s="440"/>
      <c r="C325" s="464" t="s">
        <v>314</v>
      </c>
      <c r="D325" s="444"/>
      <c r="E325" s="404"/>
      <c r="F325" s="418"/>
      <c r="G325" s="418"/>
      <c r="H325" s="425" t="s">
        <v>215</v>
      </c>
      <c r="I325" s="419"/>
      <c r="J325" s="426" t="str">
        <f>IF(J324&lt;&gt;"",J324/#REF!,"")</f>
        <v/>
      </c>
      <c r="K325" s="419"/>
      <c r="L325" s="427"/>
      <c r="M325" s="403"/>
      <c r="O325" s="426"/>
      <c r="P325" s="426"/>
      <c r="Q325" s="426" t="str">
        <f>IF(Q324&lt;&gt;"",Q324/#REF!,"")</f>
        <v/>
      </c>
    </row>
    <row r="326" spans="2:18" ht="3.75" customHeight="1" thickBot="1">
      <c r="B326" s="440"/>
      <c r="C326" s="434"/>
      <c r="D326" s="445"/>
      <c r="E326" s="404"/>
      <c r="F326" s="418"/>
      <c r="G326" s="418"/>
      <c r="H326" s="418"/>
      <c r="I326" s="419"/>
      <c r="J326" s="419"/>
      <c r="K326" s="419"/>
      <c r="L326" s="404"/>
      <c r="M326" s="403"/>
      <c r="O326" s="430"/>
      <c r="P326" s="419"/>
      <c r="Q326" s="419"/>
    </row>
    <row r="327" spans="2:18" ht="18" customHeight="1" thickBot="1">
      <c r="B327" s="440"/>
      <c r="C327" s="449" t="s">
        <v>253</v>
      </c>
      <c r="D327" s="442" t="s">
        <v>243</v>
      </c>
      <c r="E327" s="404"/>
      <c r="F327" s="417" t="s">
        <v>453</v>
      </c>
      <c r="G327" s="418"/>
      <c r="H327" s="417" t="s">
        <v>453</v>
      </c>
      <c r="I327" s="419"/>
      <c r="J327" s="420"/>
      <c r="K327" s="419"/>
      <c r="L327" s="421"/>
      <c r="M327" s="403"/>
      <c r="O327" s="422" t="s">
        <v>223</v>
      </c>
      <c r="P327" s="420" t="s">
        <v>254</v>
      </c>
      <c r="Q327" s="420"/>
      <c r="R327" s="388" t="s">
        <v>313</v>
      </c>
    </row>
    <row r="328" spans="2:18" ht="16.5" thickBot="1">
      <c r="B328" s="440"/>
      <c r="C328" s="464" t="s">
        <v>314</v>
      </c>
      <c r="D328" s="444"/>
      <c r="E328" s="404"/>
      <c r="F328" s="418"/>
      <c r="G328" s="418"/>
      <c r="H328" s="425" t="s">
        <v>215</v>
      </c>
      <c r="I328" s="419"/>
      <c r="J328" s="426" t="str">
        <f>IF(J327&lt;&gt;"",J327/#REF!,"")</f>
        <v/>
      </c>
      <c r="K328" s="419"/>
      <c r="L328" s="427"/>
      <c r="M328" s="403"/>
      <c r="O328" s="426"/>
      <c r="P328" s="426"/>
      <c r="Q328" s="426" t="str">
        <f>IF(Q327&lt;&gt;"",Q327/#REF!,"")</f>
        <v/>
      </c>
    </row>
    <row r="329" spans="2:18" ht="3.75" customHeight="1" thickBot="1">
      <c r="B329" s="440"/>
      <c r="C329" s="434"/>
      <c r="D329" s="445"/>
      <c r="E329" s="404"/>
      <c r="F329" s="418"/>
      <c r="G329" s="418"/>
      <c r="H329" s="418"/>
      <c r="I329" s="419"/>
      <c r="J329" s="419"/>
      <c r="K329" s="419"/>
      <c r="L329" s="404"/>
      <c r="M329" s="403"/>
      <c r="O329" s="430"/>
      <c r="P329" s="419"/>
      <c r="Q329" s="419"/>
    </row>
    <row r="330" spans="2:18" ht="18" customHeight="1" thickBot="1">
      <c r="B330" s="440"/>
      <c r="C330" s="465" t="s">
        <v>255</v>
      </c>
      <c r="D330" s="442" t="s">
        <v>243</v>
      </c>
      <c r="E330" s="404"/>
      <c r="F330" s="417" t="s">
        <v>453</v>
      </c>
      <c r="G330" s="418"/>
      <c r="H330" s="417" t="s">
        <v>453</v>
      </c>
      <c r="I330" s="419"/>
      <c r="J330" s="420"/>
      <c r="K330" s="419"/>
      <c r="L330" s="421"/>
      <c r="M330" s="403"/>
      <c r="O330" s="422" t="s">
        <v>223</v>
      </c>
      <c r="P330" s="420" t="s">
        <v>256</v>
      </c>
      <c r="Q330" s="420"/>
      <c r="R330" s="388" t="s">
        <v>313</v>
      </c>
    </row>
    <row r="331" spans="2:18" ht="16.5" thickBot="1">
      <c r="B331" s="440"/>
      <c r="C331" s="464" t="s">
        <v>314</v>
      </c>
      <c r="D331" s="444"/>
      <c r="E331" s="404"/>
      <c r="F331" s="418"/>
      <c r="G331" s="418"/>
      <c r="H331" s="425" t="s">
        <v>215</v>
      </c>
      <c r="I331" s="419"/>
      <c r="J331" s="426" t="str">
        <f>IF(J330&lt;&gt;"",J330/#REF!,"")</f>
        <v/>
      </c>
      <c r="K331" s="419"/>
      <c r="L331" s="427"/>
      <c r="M331" s="403"/>
      <c r="O331" s="426"/>
      <c r="P331" s="426"/>
      <c r="Q331" s="426" t="str">
        <f>IF(Q330&lt;&gt;"",Q330/#REF!,"")</f>
        <v/>
      </c>
    </row>
    <row r="332" spans="2:18" ht="3.75" customHeight="1" thickBot="1">
      <c r="B332" s="440"/>
      <c r="C332" s="434"/>
      <c r="D332" s="445"/>
      <c r="E332" s="404"/>
      <c r="F332" s="418"/>
      <c r="G332" s="418"/>
      <c r="H332" s="418"/>
      <c r="I332" s="419"/>
      <c r="J332" s="419"/>
      <c r="K332" s="419"/>
      <c r="L332" s="404"/>
      <c r="M332" s="403"/>
      <c r="O332" s="430"/>
      <c r="P332" s="419"/>
      <c r="Q332" s="419"/>
    </row>
    <row r="333" spans="2:18" ht="18" customHeight="1" thickBot="1">
      <c r="B333" s="440"/>
      <c r="C333" s="449" t="s">
        <v>257</v>
      </c>
      <c r="D333" s="442" t="s">
        <v>243</v>
      </c>
      <c r="E333" s="404"/>
      <c r="F333" s="417" t="s">
        <v>453</v>
      </c>
      <c r="G333" s="418"/>
      <c r="H333" s="417" t="s">
        <v>453</v>
      </c>
      <c r="I333" s="419"/>
      <c r="J333" s="420"/>
      <c r="K333" s="419"/>
      <c r="L333" s="421"/>
      <c r="M333" s="403"/>
      <c r="O333" s="422" t="s">
        <v>223</v>
      </c>
      <c r="P333" s="420" t="s">
        <v>258</v>
      </c>
      <c r="Q333" s="420"/>
      <c r="R333" s="388" t="s">
        <v>313</v>
      </c>
    </row>
    <row r="334" spans="2:18" ht="16.5" thickBot="1">
      <c r="B334" s="440"/>
      <c r="C334" s="464" t="s">
        <v>314</v>
      </c>
      <c r="D334" s="444"/>
      <c r="E334" s="404"/>
      <c r="F334" s="418"/>
      <c r="G334" s="418"/>
      <c r="H334" s="425" t="s">
        <v>215</v>
      </c>
      <c r="I334" s="419"/>
      <c r="J334" s="426" t="str">
        <f>IF(J333&lt;&gt;"",J333/#REF!,"")</f>
        <v/>
      </c>
      <c r="K334" s="419"/>
      <c r="L334" s="427"/>
      <c r="M334" s="403"/>
      <c r="O334" s="426"/>
      <c r="P334" s="426"/>
      <c r="Q334" s="426" t="str">
        <f>IF(Q333&lt;&gt;"",Q333/#REF!,"")</f>
        <v/>
      </c>
    </row>
    <row r="335" spans="2:18" ht="3.75" customHeight="1" thickBot="1">
      <c r="B335" s="440"/>
      <c r="C335" s="434"/>
      <c r="D335" s="445"/>
      <c r="E335" s="404"/>
      <c r="F335" s="418"/>
      <c r="G335" s="418"/>
      <c r="H335" s="418"/>
      <c r="I335" s="419"/>
      <c r="J335" s="419"/>
      <c r="K335" s="419"/>
      <c r="L335" s="404"/>
      <c r="M335" s="403"/>
      <c r="O335" s="430"/>
      <c r="P335" s="419"/>
      <c r="Q335" s="419"/>
    </row>
    <row r="336" spans="2:18" ht="18" customHeight="1" thickBot="1">
      <c r="B336" s="440"/>
      <c r="C336" s="449" t="s">
        <v>315</v>
      </c>
      <c r="D336" s="442" t="s">
        <v>243</v>
      </c>
      <c r="E336" s="404"/>
      <c r="F336" s="417" t="s">
        <v>453</v>
      </c>
      <c r="G336" s="418"/>
      <c r="H336" s="417" t="s">
        <v>453</v>
      </c>
      <c r="I336" s="419"/>
      <c r="J336" s="420"/>
      <c r="K336" s="419"/>
      <c r="L336" s="421"/>
      <c r="M336" s="403"/>
      <c r="O336" s="422" t="s">
        <v>223</v>
      </c>
      <c r="P336" s="420" t="s">
        <v>316</v>
      </c>
      <c r="Q336" s="420"/>
      <c r="R336" s="388" t="s">
        <v>317</v>
      </c>
    </row>
    <row r="337" spans="2:18" ht="16.5" thickBot="1">
      <c r="B337" s="440"/>
      <c r="C337" s="464" t="s">
        <v>314</v>
      </c>
      <c r="D337" s="444"/>
      <c r="E337" s="404"/>
      <c r="F337" s="418"/>
      <c r="G337" s="418"/>
      <c r="H337" s="425" t="s">
        <v>215</v>
      </c>
      <c r="I337" s="419"/>
      <c r="J337" s="426" t="str">
        <f>IF(J336&lt;&gt;"",J336/#REF!,"")</f>
        <v/>
      </c>
      <c r="K337" s="419"/>
      <c r="L337" s="427"/>
      <c r="M337" s="403"/>
      <c r="O337" s="426"/>
      <c r="P337" s="426"/>
      <c r="Q337" s="426" t="str">
        <f>IF(Q336&lt;&gt;"",Q336/#REF!,"")</f>
        <v/>
      </c>
    </row>
    <row r="338" spans="2:18" ht="3.75" customHeight="1" thickBot="1">
      <c r="B338" s="440"/>
      <c r="C338" s="434"/>
      <c r="D338" s="445"/>
      <c r="E338" s="404"/>
      <c r="F338" s="418"/>
      <c r="G338" s="418"/>
      <c r="H338" s="418"/>
      <c r="I338" s="419"/>
      <c r="J338" s="419"/>
      <c r="K338" s="419"/>
      <c r="L338" s="404"/>
      <c r="M338" s="403"/>
      <c r="O338" s="430"/>
      <c r="P338" s="419"/>
      <c r="Q338" s="419"/>
    </row>
    <row r="339" spans="2:18" ht="18" customHeight="1" thickBot="1">
      <c r="B339" s="440"/>
      <c r="C339" s="449" t="s">
        <v>260</v>
      </c>
      <c r="D339" s="442" t="s">
        <v>243</v>
      </c>
      <c r="E339" s="404"/>
      <c r="F339" s="417" t="s">
        <v>453</v>
      </c>
      <c r="G339" s="418"/>
      <c r="H339" s="417" t="s">
        <v>453</v>
      </c>
      <c r="I339" s="419"/>
      <c r="J339" s="420"/>
      <c r="K339" s="419"/>
      <c r="L339" s="421"/>
      <c r="M339" s="403"/>
      <c r="O339" s="422" t="s">
        <v>223</v>
      </c>
      <c r="P339" s="420" t="s">
        <v>261</v>
      </c>
      <c r="Q339" s="420"/>
      <c r="R339" s="388" t="s">
        <v>313</v>
      </c>
    </row>
    <row r="340" spans="2:18" ht="16.5" thickBot="1">
      <c r="B340" s="440"/>
      <c r="C340" s="464" t="s">
        <v>314</v>
      </c>
      <c r="D340" s="444"/>
      <c r="E340" s="404"/>
      <c r="F340" s="418"/>
      <c r="G340" s="418"/>
      <c r="H340" s="425" t="s">
        <v>215</v>
      </c>
      <c r="I340" s="419"/>
      <c r="J340" s="426" t="str">
        <f>IF(J339&lt;&gt;"",J339/#REF!,"")</f>
        <v/>
      </c>
      <c r="K340" s="419"/>
      <c r="L340" s="427"/>
      <c r="M340" s="403"/>
      <c r="O340" s="426"/>
      <c r="P340" s="426"/>
      <c r="Q340" s="426" t="str">
        <f>IF(Q339&lt;&gt;"",Q339/#REF!,"")</f>
        <v/>
      </c>
    </row>
    <row r="341" spans="2:18" ht="3.75" customHeight="1" thickBot="1">
      <c r="B341" s="440"/>
      <c r="C341" s="434"/>
      <c r="D341" s="445"/>
      <c r="E341" s="404"/>
      <c r="F341" s="418"/>
      <c r="G341" s="418"/>
      <c r="H341" s="418"/>
      <c r="I341" s="419"/>
      <c r="J341" s="419"/>
      <c r="K341" s="419"/>
      <c r="L341" s="404"/>
      <c r="M341" s="403"/>
      <c r="O341" s="430"/>
      <c r="P341" s="419"/>
      <c r="Q341" s="419"/>
    </row>
    <row r="342" spans="2:18" ht="18" customHeight="1" thickBot="1">
      <c r="B342" s="440"/>
      <c r="C342" s="449" t="s">
        <v>262</v>
      </c>
      <c r="D342" s="442" t="s">
        <v>243</v>
      </c>
      <c r="E342" s="404"/>
      <c r="F342" s="417" t="s">
        <v>453</v>
      </c>
      <c r="G342" s="418"/>
      <c r="H342" s="417" t="s">
        <v>453</v>
      </c>
      <c r="I342" s="419"/>
      <c r="J342" s="420"/>
      <c r="K342" s="419"/>
      <c r="L342" s="421"/>
      <c r="M342" s="403"/>
      <c r="O342" s="422" t="s">
        <v>223</v>
      </c>
      <c r="P342" s="420" t="s">
        <v>263</v>
      </c>
      <c r="Q342" s="448"/>
      <c r="R342" s="388" t="s">
        <v>313</v>
      </c>
    </row>
    <row r="343" spans="2:18" ht="16.5" thickBot="1">
      <c r="B343" s="440"/>
      <c r="C343" s="464" t="s">
        <v>314</v>
      </c>
      <c r="D343" s="444"/>
      <c r="E343" s="404"/>
      <c r="F343" s="418"/>
      <c r="G343" s="418"/>
      <c r="H343" s="425" t="s">
        <v>215</v>
      </c>
      <c r="I343" s="419"/>
      <c r="J343" s="426" t="str">
        <f>IF(J342&lt;&gt;"",J342/#REF!,"")</f>
        <v/>
      </c>
      <c r="K343" s="419"/>
      <c r="L343" s="427"/>
      <c r="M343" s="403"/>
      <c r="O343" s="426"/>
      <c r="P343" s="426"/>
      <c r="Q343" s="426" t="str">
        <f>IF(Q342&lt;&gt;"",Q342/#REF!,"")</f>
        <v/>
      </c>
    </row>
    <row r="344" spans="2:18" ht="3.75" customHeight="1" thickBot="1">
      <c r="B344" s="440"/>
      <c r="C344" s="434"/>
      <c r="D344" s="445"/>
      <c r="E344" s="404"/>
      <c r="F344" s="418"/>
      <c r="G344" s="418"/>
      <c r="H344" s="418"/>
      <c r="I344" s="419"/>
      <c r="J344" s="419"/>
      <c r="K344" s="419"/>
      <c r="L344" s="404"/>
      <c r="M344" s="403"/>
      <c r="O344" s="430"/>
      <c r="P344" s="419"/>
      <c r="Q344" s="419"/>
    </row>
    <row r="345" spans="2:18" ht="18" customHeight="1" thickBot="1">
      <c r="B345" s="440"/>
      <c r="C345" s="449" t="s">
        <v>318</v>
      </c>
      <c r="D345" s="442" t="s">
        <v>243</v>
      </c>
      <c r="E345" s="404"/>
      <c r="F345" s="417" t="s">
        <v>453</v>
      </c>
      <c r="G345" s="418"/>
      <c r="H345" s="417" t="s">
        <v>453</v>
      </c>
      <c r="I345" s="419"/>
      <c r="J345" s="420"/>
      <c r="K345" s="419"/>
      <c r="L345" s="421"/>
      <c r="M345" s="403"/>
      <c r="O345" s="422" t="s">
        <v>223</v>
      </c>
      <c r="P345" s="420" t="s">
        <v>319</v>
      </c>
      <c r="Q345" s="420"/>
      <c r="R345" s="388" t="s">
        <v>317</v>
      </c>
    </row>
    <row r="346" spans="2:18" ht="16.5" thickBot="1">
      <c r="B346" s="440"/>
      <c r="C346" s="464" t="s">
        <v>314</v>
      </c>
      <c r="D346" s="444"/>
      <c r="E346" s="404"/>
      <c r="F346" s="418"/>
      <c r="G346" s="418"/>
      <c r="H346" s="425" t="s">
        <v>215</v>
      </c>
      <c r="I346" s="419"/>
      <c r="J346" s="426" t="str">
        <f>IF(J345&lt;&gt;"",J345/#REF!,"")</f>
        <v/>
      </c>
      <c r="K346" s="419"/>
      <c r="L346" s="427"/>
      <c r="M346" s="403"/>
      <c r="O346" s="426"/>
      <c r="P346" s="426"/>
      <c r="Q346" s="426" t="str">
        <f>IF(Q345&lt;&gt;"",Q345/#REF!,"")</f>
        <v/>
      </c>
    </row>
    <row r="347" spans="2:18" ht="3.75" customHeight="1" thickBot="1">
      <c r="B347" s="440"/>
      <c r="C347" s="434"/>
      <c r="D347" s="445"/>
      <c r="E347" s="404"/>
      <c r="F347" s="418"/>
      <c r="G347" s="418"/>
      <c r="H347" s="418"/>
      <c r="I347" s="419"/>
      <c r="J347" s="419"/>
      <c r="K347" s="419"/>
      <c r="L347" s="404"/>
      <c r="M347" s="403"/>
      <c r="O347" s="430"/>
      <c r="P347" s="419"/>
      <c r="Q347" s="419"/>
    </row>
    <row r="348" spans="2:18" ht="18" customHeight="1" thickBot="1">
      <c r="B348" s="440"/>
      <c r="C348" s="449" t="s">
        <v>320</v>
      </c>
      <c r="D348" s="442" t="s">
        <v>243</v>
      </c>
      <c r="E348" s="404"/>
      <c r="F348" s="417" t="s">
        <v>453</v>
      </c>
      <c r="G348" s="418"/>
      <c r="H348" s="417" t="s">
        <v>453</v>
      </c>
      <c r="I348" s="419"/>
      <c r="J348" s="420"/>
      <c r="K348" s="419"/>
      <c r="L348" s="421"/>
      <c r="M348" s="403"/>
      <c r="O348" s="422"/>
      <c r="P348" s="420" t="s">
        <v>231</v>
      </c>
      <c r="Q348" s="420"/>
    </row>
    <row r="349" spans="2:18" ht="16.5" thickBot="1">
      <c r="B349" s="440"/>
      <c r="C349" s="464" t="s">
        <v>314</v>
      </c>
      <c r="D349" s="444"/>
      <c r="E349" s="404"/>
      <c r="F349" s="418"/>
      <c r="G349" s="418"/>
      <c r="H349" s="425" t="s">
        <v>215</v>
      </c>
      <c r="I349" s="419"/>
      <c r="J349" s="426" t="str">
        <f>IF(J348&lt;&gt;"",J348/#REF!,"")</f>
        <v/>
      </c>
      <c r="K349" s="419"/>
      <c r="L349" s="427"/>
      <c r="M349" s="403"/>
      <c r="O349" s="426"/>
      <c r="P349" s="426"/>
      <c r="Q349" s="426" t="str">
        <f>IF(Q348&lt;&gt;"",Q348/#REF!,"")</f>
        <v/>
      </c>
    </row>
    <row r="350" spans="2:18" ht="3.75" customHeight="1" thickBot="1">
      <c r="B350" s="440"/>
      <c r="C350" s="434"/>
      <c r="D350" s="445"/>
      <c r="E350" s="404"/>
      <c r="F350" s="418"/>
      <c r="G350" s="418"/>
      <c r="H350" s="418"/>
      <c r="I350" s="419"/>
      <c r="J350" s="419"/>
      <c r="K350" s="419"/>
      <c r="L350" s="404"/>
      <c r="M350" s="403"/>
      <c r="O350" s="430"/>
      <c r="P350" s="419"/>
      <c r="Q350" s="419"/>
    </row>
    <row r="351" spans="2:18" ht="18" customHeight="1" thickBot="1">
      <c r="B351" s="440"/>
      <c r="C351" s="449" t="s">
        <v>321</v>
      </c>
      <c r="D351" s="442" t="s">
        <v>243</v>
      </c>
      <c r="E351" s="404"/>
      <c r="F351" s="417" t="s">
        <v>453</v>
      </c>
      <c r="G351" s="418"/>
      <c r="H351" s="417" t="s">
        <v>453</v>
      </c>
      <c r="I351" s="419"/>
      <c r="J351" s="420"/>
      <c r="K351" s="419"/>
      <c r="L351" s="421"/>
      <c r="M351" s="403"/>
      <c r="O351" s="422" t="s">
        <v>223</v>
      </c>
      <c r="P351" s="420" t="s">
        <v>268</v>
      </c>
      <c r="Q351" s="420"/>
      <c r="R351" s="388" t="s">
        <v>313</v>
      </c>
    </row>
    <row r="352" spans="2:18" ht="16.5" thickBot="1">
      <c r="B352" s="440"/>
      <c r="C352" s="464" t="s">
        <v>314</v>
      </c>
      <c r="D352" s="444"/>
      <c r="E352" s="404"/>
      <c r="F352" s="418"/>
      <c r="G352" s="418"/>
      <c r="H352" s="425" t="s">
        <v>215</v>
      </c>
      <c r="I352" s="419"/>
      <c r="J352" s="426" t="str">
        <f>IF(J351&lt;&gt;"",J351/#REF!,"")</f>
        <v/>
      </c>
      <c r="K352" s="419"/>
      <c r="L352" s="427"/>
      <c r="M352" s="403"/>
      <c r="O352" s="426"/>
      <c r="P352" s="426"/>
      <c r="Q352" s="426" t="str">
        <f>IF(Q351&lt;&gt;"",Q351/#REF!,"")</f>
        <v/>
      </c>
    </row>
    <row r="353" spans="2:17" ht="3.75" customHeight="1" thickBot="1">
      <c r="B353" s="440"/>
      <c r="C353" s="434"/>
      <c r="D353" s="445"/>
      <c r="E353" s="404"/>
      <c r="F353" s="418"/>
      <c r="G353" s="418"/>
      <c r="H353" s="418"/>
      <c r="I353" s="419"/>
      <c r="J353" s="419"/>
      <c r="K353" s="419"/>
      <c r="L353" s="404"/>
      <c r="M353" s="403"/>
      <c r="O353" s="430"/>
      <c r="P353" s="419"/>
      <c r="Q353" s="419"/>
    </row>
    <row r="354" spans="2:17" ht="18" customHeight="1" thickBot="1">
      <c r="B354" s="440"/>
      <c r="C354" s="449" t="s">
        <v>269</v>
      </c>
      <c r="D354" s="442" t="s">
        <v>243</v>
      </c>
      <c r="E354" s="404"/>
      <c r="F354" s="417" t="s">
        <v>453</v>
      </c>
      <c r="G354" s="418"/>
      <c r="H354" s="417" t="s">
        <v>453</v>
      </c>
      <c r="I354" s="419"/>
      <c r="J354" s="420"/>
      <c r="K354" s="419"/>
      <c r="L354" s="421"/>
      <c r="M354" s="403"/>
      <c r="O354" s="422"/>
      <c r="P354" s="420" t="s">
        <v>231</v>
      </c>
      <c r="Q354" s="420"/>
    </row>
    <row r="355" spans="2:17" ht="16.5" thickBot="1">
      <c r="B355" s="440"/>
      <c r="C355" s="464" t="s">
        <v>314</v>
      </c>
      <c r="D355" s="444"/>
      <c r="E355" s="404"/>
      <c r="F355" s="418"/>
      <c r="G355" s="418"/>
      <c r="H355" s="425" t="s">
        <v>215</v>
      </c>
      <c r="I355" s="419"/>
      <c r="J355" s="426" t="str">
        <f>IF(J354&lt;&gt;"",J354/#REF!,"")</f>
        <v/>
      </c>
      <c r="K355" s="419"/>
      <c r="L355" s="427"/>
      <c r="M355" s="403"/>
      <c r="O355" s="426"/>
      <c r="P355" s="426"/>
      <c r="Q355" s="426" t="str">
        <f>IF(Q354&lt;&gt;"",Q354/#REF!,"")</f>
        <v/>
      </c>
    </row>
    <row r="356" spans="2:17" ht="3.75" customHeight="1" thickBot="1">
      <c r="B356" s="440"/>
      <c r="C356" s="434"/>
      <c r="D356" s="445"/>
      <c r="E356" s="404"/>
      <c r="F356" s="418"/>
      <c r="G356" s="418"/>
      <c r="H356" s="418"/>
      <c r="I356" s="419"/>
      <c r="J356" s="419"/>
      <c r="K356" s="419"/>
      <c r="L356" s="404"/>
      <c r="M356" s="403"/>
      <c r="O356" s="430"/>
      <c r="P356" s="419"/>
      <c r="Q356" s="419"/>
    </row>
    <row r="357" spans="2:17" ht="18" customHeight="1" thickBot="1">
      <c r="B357" s="440"/>
      <c r="C357" s="449" t="s">
        <v>270</v>
      </c>
      <c r="D357" s="442" t="s">
        <v>243</v>
      </c>
      <c r="E357" s="404"/>
      <c r="F357" s="417" t="s">
        <v>453</v>
      </c>
      <c r="G357" s="418"/>
      <c r="H357" s="417" t="s">
        <v>453</v>
      </c>
      <c r="I357" s="419"/>
      <c r="J357" s="420"/>
      <c r="K357" s="419"/>
      <c r="L357" s="421"/>
      <c r="M357" s="403"/>
      <c r="O357" s="422"/>
      <c r="P357" s="420" t="s">
        <v>231</v>
      </c>
      <c r="Q357" s="420"/>
    </row>
    <row r="358" spans="2:17" ht="16.5" thickBot="1">
      <c r="B358" s="440"/>
      <c r="C358" s="464" t="s">
        <v>314</v>
      </c>
      <c r="D358" s="444"/>
      <c r="E358" s="404"/>
      <c r="F358" s="418"/>
      <c r="G358" s="418"/>
      <c r="H358" s="425" t="s">
        <v>215</v>
      </c>
      <c r="I358" s="419"/>
      <c r="J358" s="426" t="str">
        <f>IF(J357&lt;&gt;"",J357/#REF!,"")</f>
        <v/>
      </c>
      <c r="K358" s="419"/>
      <c r="L358" s="427"/>
      <c r="M358" s="403"/>
      <c r="O358" s="426"/>
      <c r="P358" s="426"/>
      <c r="Q358" s="426" t="str">
        <f>IF(Q357&lt;&gt;"",Q357/#REF!,"")</f>
        <v/>
      </c>
    </row>
    <row r="359" spans="2:17" ht="3.75" customHeight="1" thickBot="1">
      <c r="B359" s="440"/>
      <c r="C359" s="434"/>
      <c r="D359" s="445"/>
      <c r="E359" s="404"/>
      <c r="F359" s="418"/>
      <c r="G359" s="418"/>
      <c r="H359" s="418"/>
      <c r="I359" s="419"/>
      <c r="J359" s="419"/>
      <c r="K359" s="419"/>
      <c r="L359" s="404"/>
      <c r="M359" s="403"/>
      <c r="O359" s="430"/>
      <c r="P359" s="419"/>
      <c r="Q359" s="419"/>
    </row>
    <row r="360" spans="2:17" ht="18" customHeight="1" thickBot="1">
      <c r="B360" s="440"/>
      <c r="C360" s="449" t="s">
        <v>271</v>
      </c>
      <c r="D360" s="442" t="s">
        <v>243</v>
      </c>
      <c r="E360" s="404"/>
      <c r="F360" s="417" t="s">
        <v>453</v>
      </c>
      <c r="G360" s="418"/>
      <c r="H360" s="417" t="s">
        <v>453</v>
      </c>
      <c r="I360" s="419"/>
      <c r="J360" s="420"/>
      <c r="K360" s="419"/>
      <c r="L360" s="421"/>
      <c r="M360" s="403"/>
      <c r="O360" s="422"/>
      <c r="P360" s="420" t="s">
        <v>231</v>
      </c>
      <c r="Q360" s="420"/>
    </row>
    <row r="361" spans="2:17" ht="16.5" thickBot="1">
      <c r="B361" s="440"/>
      <c r="C361" s="464" t="s">
        <v>314</v>
      </c>
      <c r="D361" s="444"/>
      <c r="E361" s="404"/>
      <c r="F361" s="418"/>
      <c r="G361" s="418"/>
      <c r="H361" s="425" t="s">
        <v>215</v>
      </c>
      <c r="I361" s="419"/>
      <c r="J361" s="426" t="str">
        <f>IF(J360&lt;&gt;"",J360/#REF!,"")</f>
        <v/>
      </c>
      <c r="K361" s="419"/>
      <c r="L361" s="427"/>
      <c r="M361" s="403"/>
      <c r="O361" s="426"/>
      <c r="P361" s="426"/>
      <c r="Q361" s="426" t="str">
        <f>IF(Q360&lt;&gt;"",Q360/#REF!,"")</f>
        <v/>
      </c>
    </row>
    <row r="362" spans="2:17" ht="3.75" customHeight="1" thickBot="1">
      <c r="B362" s="440"/>
      <c r="C362" s="434"/>
      <c r="D362" s="445"/>
      <c r="E362" s="404"/>
      <c r="F362" s="418"/>
      <c r="G362" s="418"/>
      <c r="H362" s="418"/>
      <c r="I362" s="419"/>
      <c r="J362" s="419"/>
      <c r="K362" s="419"/>
      <c r="L362" s="404"/>
      <c r="M362" s="403"/>
      <c r="O362" s="430"/>
      <c r="P362" s="419"/>
      <c r="Q362" s="419"/>
    </row>
    <row r="363" spans="2:17" ht="18" customHeight="1" thickBot="1">
      <c r="B363" s="440"/>
      <c r="C363" s="449" t="s">
        <v>272</v>
      </c>
      <c r="D363" s="442" t="s">
        <v>243</v>
      </c>
      <c r="E363" s="404"/>
      <c r="F363" s="417" t="s">
        <v>453</v>
      </c>
      <c r="G363" s="418"/>
      <c r="H363" s="417" t="s">
        <v>453</v>
      </c>
      <c r="I363" s="419"/>
      <c r="J363" s="420"/>
      <c r="K363" s="419"/>
      <c r="L363" s="421"/>
      <c r="M363" s="403"/>
      <c r="O363" s="422"/>
      <c r="P363" s="420" t="s">
        <v>231</v>
      </c>
      <c r="Q363" s="420"/>
    </row>
    <row r="364" spans="2:17" ht="16.5" thickBot="1">
      <c r="B364" s="440"/>
      <c r="C364" s="464" t="s">
        <v>314</v>
      </c>
      <c r="D364" s="444"/>
      <c r="E364" s="404"/>
      <c r="F364" s="418"/>
      <c r="G364" s="418"/>
      <c r="H364" s="425" t="s">
        <v>215</v>
      </c>
      <c r="I364" s="419"/>
      <c r="J364" s="426" t="str">
        <f>IF(J363&lt;&gt;"",J363/#REF!,"")</f>
        <v/>
      </c>
      <c r="K364" s="419"/>
      <c r="L364" s="427"/>
      <c r="M364" s="403"/>
      <c r="O364" s="426"/>
      <c r="P364" s="426"/>
      <c r="Q364" s="426" t="str">
        <f>IF(Q363&lt;&gt;"",Q363/#REF!,"")</f>
        <v/>
      </c>
    </row>
    <row r="365" spans="2:17" ht="3.75" customHeight="1" thickBot="1">
      <c r="B365" s="440"/>
      <c r="C365" s="434"/>
      <c r="D365" s="445"/>
      <c r="E365" s="404"/>
      <c r="F365" s="418"/>
      <c r="G365" s="418"/>
      <c r="H365" s="418"/>
      <c r="I365" s="419"/>
      <c r="J365" s="419"/>
      <c r="K365" s="419"/>
      <c r="L365" s="404"/>
      <c r="M365" s="403"/>
      <c r="O365" s="430"/>
      <c r="P365" s="419"/>
      <c r="Q365" s="419"/>
    </row>
    <row r="366" spans="2:17" ht="18" customHeight="1" thickBot="1">
      <c r="B366" s="440"/>
      <c r="C366" s="466" t="s">
        <v>273</v>
      </c>
      <c r="D366" s="442" t="s">
        <v>243</v>
      </c>
      <c r="E366" s="404"/>
      <c r="F366" s="417" t="s">
        <v>453</v>
      </c>
      <c r="G366" s="418"/>
      <c r="H366" s="417" t="s">
        <v>453</v>
      </c>
      <c r="I366" s="419"/>
      <c r="J366" s="420"/>
      <c r="K366" s="419"/>
      <c r="L366" s="421"/>
      <c r="M366" s="403"/>
      <c r="O366" s="422"/>
      <c r="P366" s="420" t="s">
        <v>231</v>
      </c>
      <c r="Q366" s="420"/>
    </row>
    <row r="367" spans="2:17" ht="16.5" thickBot="1">
      <c r="B367" s="440"/>
      <c r="C367" s="464" t="s">
        <v>314</v>
      </c>
      <c r="D367" s="444"/>
      <c r="E367" s="404"/>
      <c r="F367" s="418"/>
      <c r="G367" s="418"/>
      <c r="H367" s="425" t="s">
        <v>215</v>
      </c>
      <c r="I367" s="419"/>
      <c r="J367" s="426" t="str">
        <f>IF(J366&lt;&gt;"",J366/#REF!,"")</f>
        <v/>
      </c>
      <c r="K367" s="419"/>
      <c r="L367" s="427"/>
      <c r="M367" s="403"/>
      <c r="O367" s="426"/>
      <c r="P367" s="426"/>
      <c r="Q367" s="426" t="str">
        <f>IF(Q366&lt;&gt;"",Q366/#REF!,"")</f>
        <v/>
      </c>
    </row>
    <row r="368" spans="2:17" ht="3.75" customHeight="1" thickBot="1">
      <c r="B368" s="440"/>
      <c r="C368" s="434"/>
      <c r="D368" s="445"/>
      <c r="E368" s="404"/>
      <c r="F368" s="418"/>
      <c r="G368" s="418"/>
      <c r="H368" s="418"/>
      <c r="I368" s="419"/>
      <c r="J368" s="419"/>
      <c r="K368" s="419"/>
      <c r="L368" s="404"/>
      <c r="M368" s="403"/>
      <c r="O368" s="430"/>
      <c r="P368" s="419"/>
      <c r="Q368" s="419"/>
    </row>
    <row r="369" spans="2:18" ht="18" customHeight="1" thickBot="1">
      <c r="B369" s="440"/>
      <c r="C369" s="415" t="s">
        <v>322</v>
      </c>
      <c r="D369" s="442" t="s">
        <v>243</v>
      </c>
      <c r="E369" s="404"/>
      <c r="F369" s="417" t="s">
        <v>453</v>
      </c>
      <c r="G369" s="418"/>
      <c r="H369" s="417" t="s">
        <v>453</v>
      </c>
      <c r="I369" s="419"/>
      <c r="J369" s="420"/>
      <c r="K369" s="419"/>
      <c r="L369" s="421"/>
      <c r="M369" s="403"/>
      <c r="O369" s="422" t="s">
        <v>223</v>
      </c>
      <c r="P369" s="420" t="s">
        <v>323</v>
      </c>
      <c r="Q369" s="420"/>
      <c r="R369" s="388" t="s">
        <v>313</v>
      </c>
    </row>
    <row r="370" spans="2:18" ht="16.5" thickBot="1">
      <c r="B370" s="440"/>
      <c r="C370" s="464" t="s">
        <v>314</v>
      </c>
      <c r="D370" s="444"/>
      <c r="E370" s="404"/>
      <c r="F370" s="418"/>
      <c r="G370" s="418"/>
      <c r="H370" s="425" t="s">
        <v>215</v>
      </c>
      <c r="I370" s="419"/>
      <c r="J370" s="426" t="str">
        <f>IF(J369&lt;&gt;"",J369/#REF!,"")</f>
        <v/>
      </c>
      <c r="K370" s="419"/>
      <c r="L370" s="427"/>
      <c r="M370" s="403"/>
      <c r="O370" s="426"/>
      <c r="P370" s="426"/>
      <c r="Q370" s="426" t="str">
        <f>IF(Q369&lt;&gt;"",Q369/#REF!,"")</f>
        <v/>
      </c>
    </row>
    <row r="371" spans="2:18" ht="3.75" customHeight="1" thickBot="1">
      <c r="B371" s="440"/>
      <c r="C371" s="434"/>
      <c r="D371" s="445"/>
      <c r="E371" s="404"/>
      <c r="F371" s="418"/>
      <c r="G371" s="418"/>
      <c r="H371" s="418"/>
      <c r="I371" s="419"/>
      <c r="J371" s="419"/>
      <c r="K371" s="419"/>
      <c r="L371" s="404"/>
      <c r="M371" s="403"/>
      <c r="O371" s="430"/>
      <c r="P371" s="419"/>
      <c r="Q371" s="419"/>
    </row>
    <row r="372" spans="2:18" ht="18" customHeight="1" thickBot="1">
      <c r="B372" s="440"/>
      <c r="C372" s="415" t="s">
        <v>324</v>
      </c>
      <c r="D372" s="442" t="s">
        <v>243</v>
      </c>
      <c r="E372" s="404"/>
      <c r="F372" s="417" t="s">
        <v>453</v>
      </c>
      <c r="G372" s="418"/>
      <c r="H372" s="417" t="s">
        <v>453</v>
      </c>
      <c r="I372" s="419"/>
      <c r="J372" s="420"/>
      <c r="K372" s="419"/>
      <c r="L372" s="421"/>
      <c r="M372" s="403"/>
      <c r="O372" s="422"/>
      <c r="P372" s="420" t="s">
        <v>231</v>
      </c>
      <c r="Q372" s="420"/>
    </row>
    <row r="373" spans="2:18" ht="16.5" thickBot="1">
      <c r="B373" s="440"/>
      <c r="C373" s="464" t="s">
        <v>314</v>
      </c>
      <c r="D373" s="444"/>
      <c r="E373" s="404"/>
      <c r="F373" s="418"/>
      <c r="G373" s="418"/>
      <c r="H373" s="425" t="s">
        <v>215</v>
      </c>
      <c r="I373" s="419"/>
      <c r="J373" s="426" t="str">
        <f>IF(J372&lt;&gt;"",J372/#REF!,"")</f>
        <v/>
      </c>
      <c r="K373" s="419"/>
      <c r="L373" s="427"/>
      <c r="M373" s="403"/>
      <c r="O373" s="426"/>
      <c r="P373" s="426"/>
      <c r="Q373" s="426" t="str">
        <f>IF(Q372&lt;&gt;"",Q372/#REF!,"")</f>
        <v/>
      </c>
    </row>
    <row r="374" spans="2:18" ht="3.75" customHeight="1" thickBot="1">
      <c r="B374" s="440"/>
      <c r="C374" s="434"/>
      <c r="D374" s="445"/>
      <c r="E374" s="404"/>
      <c r="F374" s="418"/>
      <c r="G374" s="418"/>
      <c r="H374" s="418"/>
      <c r="I374" s="419"/>
      <c r="J374" s="419"/>
      <c r="K374" s="419"/>
      <c r="L374" s="404"/>
      <c r="M374" s="403"/>
      <c r="O374" s="430"/>
      <c r="P374" s="419"/>
      <c r="Q374" s="419"/>
    </row>
    <row r="375" spans="2:18" ht="18" customHeight="1" thickBot="1">
      <c r="B375" s="440"/>
      <c r="C375" s="415" t="s">
        <v>325</v>
      </c>
      <c r="D375" s="442" t="s">
        <v>243</v>
      </c>
      <c r="E375" s="404"/>
      <c r="F375" s="417" t="s">
        <v>453</v>
      </c>
      <c r="G375" s="418"/>
      <c r="H375" s="417" t="s">
        <v>453</v>
      </c>
      <c r="I375" s="419"/>
      <c r="J375" s="420"/>
      <c r="K375" s="419"/>
      <c r="L375" s="421"/>
      <c r="M375" s="403"/>
      <c r="O375" s="422"/>
      <c r="P375" s="420" t="s">
        <v>231</v>
      </c>
      <c r="Q375" s="420"/>
    </row>
    <row r="376" spans="2:18" ht="16.5" thickBot="1">
      <c r="B376" s="440"/>
      <c r="C376" s="464" t="s">
        <v>314</v>
      </c>
      <c r="D376" s="444"/>
      <c r="E376" s="404"/>
      <c r="F376" s="418"/>
      <c r="G376" s="418"/>
      <c r="H376" s="425" t="s">
        <v>215</v>
      </c>
      <c r="I376" s="419"/>
      <c r="J376" s="426" t="str">
        <f>IF(J375&lt;&gt;"",J375/#REF!,"")</f>
        <v/>
      </c>
      <c r="K376" s="419"/>
      <c r="L376" s="427"/>
      <c r="M376" s="403"/>
      <c r="O376" s="426"/>
      <c r="P376" s="426"/>
      <c r="Q376" s="426" t="str">
        <f>IF(Q375&lt;&gt;"",Q375/#REF!,"")</f>
        <v/>
      </c>
    </row>
    <row r="377" spans="2:18" ht="3.75" customHeight="1" thickBot="1">
      <c r="B377" s="440"/>
      <c r="C377" s="434"/>
      <c r="D377" s="445"/>
      <c r="E377" s="404"/>
      <c r="F377" s="418"/>
      <c r="G377" s="418"/>
      <c r="H377" s="418"/>
      <c r="I377" s="419"/>
      <c r="J377" s="419"/>
      <c r="K377" s="419"/>
      <c r="L377" s="404"/>
      <c r="M377" s="403"/>
      <c r="O377" s="430"/>
      <c r="P377" s="419"/>
      <c r="Q377" s="419"/>
    </row>
    <row r="378" spans="2:18" ht="18" customHeight="1" thickBot="1">
      <c r="B378" s="440"/>
      <c r="C378" s="415" t="s">
        <v>326</v>
      </c>
      <c r="D378" s="442" t="s">
        <v>243</v>
      </c>
      <c r="E378" s="404"/>
      <c r="F378" s="417" t="s">
        <v>453</v>
      </c>
      <c r="G378" s="418"/>
      <c r="H378" s="417" t="s">
        <v>453</v>
      </c>
      <c r="I378" s="419"/>
      <c r="J378" s="420"/>
      <c r="K378" s="419"/>
      <c r="L378" s="421"/>
      <c r="M378" s="403"/>
      <c r="O378" s="422"/>
      <c r="P378" s="420" t="s">
        <v>231</v>
      </c>
      <c r="Q378" s="420"/>
    </row>
    <row r="379" spans="2:18" ht="16.5" thickBot="1">
      <c r="B379" s="440"/>
      <c r="C379" s="464" t="s">
        <v>314</v>
      </c>
      <c r="D379" s="444"/>
      <c r="E379" s="404"/>
      <c r="F379" s="418"/>
      <c r="G379" s="418"/>
      <c r="H379" s="425" t="s">
        <v>215</v>
      </c>
      <c r="I379" s="419"/>
      <c r="J379" s="426" t="str">
        <f>IF(J378&lt;&gt;"",J378/#REF!,"")</f>
        <v/>
      </c>
      <c r="K379" s="419"/>
      <c r="L379" s="427"/>
      <c r="M379" s="403"/>
      <c r="O379" s="426"/>
      <c r="P379" s="426"/>
      <c r="Q379" s="426" t="str">
        <f>IF(Q378&lt;&gt;"",Q378/#REF!,"")</f>
        <v/>
      </c>
    </row>
    <row r="380" spans="2:18" ht="3.75" customHeight="1" thickBot="1">
      <c r="B380" s="440"/>
      <c r="C380" s="434"/>
      <c r="D380" s="445"/>
      <c r="E380" s="404"/>
      <c r="F380" s="418"/>
      <c r="G380" s="418"/>
      <c r="H380" s="418"/>
      <c r="I380" s="419"/>
      <c r="J380" s="419"/>
      <c r="K380" s="419"/>
      <c r="L380" s="404"/>
      <c r="M380" s="403"/>
      <c r="O380" s="430"/>
      <c r="P380" s="419"/>
      <c r="Q380" s="419"/>
    </row>
    <row r="381" spans="2:18" ht="18" customHeight="1" thickBot="1">
      <c r="B381" s="440"/>
      <c r="C381" s="467" t="s">
        <v>327</v>
      </c>
      <c r="D381" s="442" t="s">
        <v>243</v>
      </c>
      <c r="E381" s="404"/>
      <c r="F381" s="417" t="s">
        <v>453</v>
      </c>
      <c r="G381" s="418"/>
      <c r="H381" s="417" t="s">
        <v>453</v>
      </c>
      <c r="I381" s="419"/>
      <c r="J381" s="420"/>
      <c r="K381" s="419"/>
      <c r="L381" s="421"/>
      <c r="M381" s="403"/>
      <c r="O381" s="422"/>
      <c r="P381" s="420" t="s">
        <v>231</v>
      </c>
      <c r="Q381" s="420"/>
    </row>
    <row r="382" spans="2:18" ht="16.5" thickBot="1">
      <c r="B382" s="440"/>
      <c r="C382" s="464" t="s">
        <v>314</v>
      </c>
      <c r="D382" s="444"/>
      <c r="E382" s="404"/>
      <c r="F382" s="418"/>
      <c r="G382" s="418"/>
      <c r="H382" s="425" t="s">
        <v>215</v>
      </c>
      <c r="I382" s="419"/>
      <c r="J382" s="426" t="str">
        <f>IF(J381&lt;&gt;"",J381/#REF!,"")</f>
        <v/>
      </c>
      <c r="K382" s="419"/>
      <c r="L382" s="427"/>
      <c r="M382" s="403"/>
      <c r="O382" s="426"/>
      <c r="P382" s="426"/>
      <c r="Q382" s="426" t="str">
        <f>IF(Q381&lt;&gt;"",Q381/#REF!,"")</f>
        <v/>
      </c>
    </row>
    <row r="383" spans="2:18" ht="3.75" customHeight="1" thickBot="1">
      <c r="B383" s="440"/>
      <c r="C383" s="434"/>
      <c r="D383" s="445"/>
      <c r="E383" s="404"/>
      <c r="F383" s="418"/>
      <c r="G383" s="418"/>
      <c r="H383" s="418"/>
      <c r="I383" s="419"/>
      <c r="J383" s="419"/>
      <c r="K383" s="419"/>
      <c r="L383" s="404"/>
      <c r="M383" s="403"/>
      <c r="O383" s="430"/>
      <c r="P383" s="419"/>
      <c r="Q383" s="419"/>
    </row>
    <row r="384" spans="2:18" ht="18" customHeight="1" thickBot="1">
      <c r="B384" s="440"/>
      <c r="C384" s="415" t="s">
        <v>328</v>
      </c>
      <c r="D384" s="442" t="s">
        <v>243</v>
      </c>
      <c r="E384" s="404"/>
      <c r="F384" s="417" t="s">
        <v>453</v>
      </c>
      <c r="G384" s="418"/>
      <c r="H384" s="417" t="s">
        <v>453</v>
      </c>
      <c r="I384" s="419"/>
      <c r="J384" s="420"/>
      <c r="K384" s="419"/>
      <c r="L384" s="421"/>
      <c r="M384" s="403"/>
      <c r="O384" s="422"/>
      <c r="P384" s="420" t="s">
        <v>231</v>
      </c>
      <c r="Q384" s="420"/>
    </row>
    <row r="385" spans="2:18" ht="16.5" thickBot="1">
      <c r="B385" s="440"/>
      <c r="C385" s="464" t="s">
        <v>314</v>
      </c>
      <c r="D385" s="444"/>
      <c r="E385" s="404"/>
      <c r="F385" s="418"/>
      <c r="G385" s="418"/>
      <c r="H385" s="425" t="s">
        <v>215</v>
      </c>
      <c r="I385" s="419"/>
      <c r="J385" s="426" t="str">
        <f>IF(J384&lt;&gt;"",J384/#REF!,"")</f>
        <v/>
      </c>
      <c r="K385" s="419"/>
      <c r="L385" s="427"/>
      <c r="M385" s="403"/>
      <c r="O385" s="426"/>
      <c r="P385" s="426"/>
      <c r="Q385" s="426" t="str">
        <f>IF(Q384&lt;&gt;"",Q384/#REF!,"")</f>
        <v/>
      </c>
    </row>
    <row r="386" spans="2:18" ht="3.75" customHeight="1" thickBot="1">
      <c r="B386" s="440"/>
      <c r="C386" s="434"/>
      <c r="D386" s="445"/>
      <c r="E386" s="404"/>
      <c r="F386" s="418"/>
      <c r="G386" s="418"/>
      <c r="H386" s="418"/>
      <c r="I386" s="419"/>
      <c r="J386" s="419"/>
      <c r="K386" s="419"/>
      <c r="L386" s="404"/>
      <c r="M386" s="403"/>
      <c r="O386" s="430"/>
      <c r="P386" s="419"/>
      <c r="Q386" s="419"/>
    </row>
    <row r="387" spans="2:18" ht="18" customHeight="1" thickBot="1">
      <c r="B387" s="440"/>
      <c r="C387" s="415" t="s">
        <v>329</v>
      </c>
      <c r="D387" s="442" t="s">
        <v>243</v>
      </c>
      <c r="E387" s="404"/>
      <c r="F387" s="417" t="s">
        <v>453</v>
      </c>
      <c r="G387" s="418"/>
      <c r="H387" s="417" t="s">
        <v>453</v>
      </c>
      <c r="I387" s="419"/>
      <c r="J387" s="420"/>
      <c r="K387" s="419"/>
      <c r="L387" s="421"/>
      <c r="M387" s="403"/>
      <c r="O387" s="422"/>
      <c r="P387" s="420" t="s">
        <v>231</v>
      </c>
      <c r="Q387" s="420"/>
    </row>
    <row r="388" spans="2:18" ht="16.5" thickBot="1">
      <c r="B388" s="440"/>
      <c r="C388" s="464" t="s">
        <v>314</v>
      </c>
      <c r="D388" s="444"/>
      <c r="E388" s="404"/>
      <c r="F388" s="418"/>
      <c r="G388" s="418"/>
      <c r="H388" s="425" t="s">
        <v>215</v>
      </c>
      <c r="I388" s="419"/>
      <c r="J388" s="426" t="str">
        <f>IF(J387&lt;&gt;"",J387/#REF!,"")</f>
        <v/>
      </c>
      <c r="K388" s="419"/>
      <c r="L388" s="427"/>
      <c r="M388" s="403"/>
      <c r="O388" s="426"/>
      <c r="P388" s="426"/>
      <c r="Q388" s="426" t="str">
        <f>IF(Q387&lt;&gt;"",Q387/#REF!,"")</f>
        <v/>
      </c>
    </row>
    <row r="389" spans="2:18" ht="3.75" customHeight="1" thickBot="1">
      <c r="B389" s="440"/>
      <c r="C389" s="434"/>
      <c r="D389" s="445"/>
      <c r="E389" s="404"/>
      <c r="F389" s="418"/>
      <c r="G389" s="418"/>
      <c r="H389" s="418"/>
      <c r="I389" s="419"/>
      <c r="J389" s="419"/>
      <c r="K389" s="419"/>
      <c r="L389" s="404"/>
      <c r="M389" s="403"/>
      <c r="O389" s="430"/>
      <c r="P389" s="419"/>
      <c r="Q389" s="419"/>
    </row>
    <row r="390" spans="2:18" ht="18" customHeight="1" thickBot="1">
      <c r="B390" s="440"/>
      <c r="C390" s="415" t="s">
        <v>330</v>
      </c>
      <c r="D390" s="442" t="s">
        <v>243</v>
      </c>
      <c r="E390" s="404"/>
      <c r="F390" s="417" t="s">
        <v>453</v>
      </c>
      <c r="G390" s="418"/>
      <c r="H390" s="417" t="s">
        <v>453</v>
      </c>
      <c r="I390" s="419"/>
      <c r="J390" s="420"/>
      <c r="K390" s="419"/>
      <c r="L390" s="421"/>
      <c r="M390" s="403"/>
      <c r="O390" s="422" t="s">
        <v>223</v>
      </c>
      <c r="P390" s="420" t="s">
        <v>331</v>
      </c>
      <c r="Q390" s="420"/>
      <c r="R390" s="388" t="s">
        <v>313</v>
      </c>
    </row>
    <row r="391" spans="2:18" ht="16.5" thickBot="1">
      <c r="B391" s="440"/>
      <c r="C391" s="464" t="s">
        <v>314</v>
      </c>
      <c r="D391" s="444"/>
      <c r="E391" s="404"/>
      <c r="F391" s="418"/>
      <c r="G391" s="418"/>
      <c r="H391" s="425" t="s">
        <v>215</v>
      </c>
      <c r="I391" s="419"/>
      <c r="J391" s="426" t="str">
        <f>IF(J390&lt;&gt;"",J390/#REF!,"")</f>
        <v/>
      </c>
      <c r="K391" s="419"/>
      <c r="L391" s="427"/>
      <c r="M391" s="403"/>
      <c r="O391" s="426"/>
      <c r="P391" s="426"/>
      <c r="Q391" s="426" t="str">
        <f>IF(Q390&lt;&gt;"",Q390/#REF!,"")</f>
        <v/>
      </c>
    </row>
    <row r="392" spans="2:18" ht="3.75" customHeight="1" thickBot="1">
      <c r="B392" s="440"/>
      <c r="C392" s="434"/>
      <c r="D392" s="445"/>
      <c r="E392" s="404"/>
      <c r="F392" s="418"/>
      <c r="G392" s="418"/>
      <c r="H392" s="418"/>
      <c r="I392" s="419"/>
      <c r="J392" s="419"/>
      <c r="K392" s="419"/>
      <c r="L392" s="404"/>
      <c r="M392" s="403"/>
      <c r="O392" s="430"/>
      <c r="P392" s="419"/>
      <c r="Q392" s="419"/>
    </row>
    <row r="393" spans="2:18" ht="18" customHeight="1" thickBot="1">
      <c r="B393" s="440"/>
      <c r="C393" s="415" t="s">
        <v>332</v>
      </c>
      <c r="D393" s="442" t="s">
        <v>243</v>
      </c>
      <c r="E393" s="404"/>
      <c r="F393" s="417" t="s">
        <v>453</v>
      </c>
      <c r="G393" s="418"/>
      <c r="H393" s="417" t="s">
        <v>453</v>
      </c>
      <c r="I393" s="419"/>
      <c r="J393" s="420"/>
      <c r="K393" s="419"/>
      <c r="L393" s="421"/>
      <c r="M393" s="403"/>
      <c r="O393" s="422"/>
      <c r="P393" s="420" t="s">
        <v>231</v>
      </c>
      <c r="Q393" s="420"/>
    </row>
    <row r="394" spans="2:18" ht="16.5" thickBot="1">
      <c r="B394" s="440"/>
      <c r="C394" s="464" t="s">
        <v>314</v>
      </c>
      <c r="D394" s="444"/>
      <c r="E394" s="404"/>
      <c r="F394" s="418"/>
      <c r="G394" s="418"/>
      <c r="H394" s="425" t="s">
        <v>215</v>
      </c>
      <c r="I394" s="419"/>
      <c r="J394" s="426" t="str">
        <f>IF(J393&lt;&gt;"",J393/#REF!,"")</f>
        <v/>
      </c>
      <c r="K394" s="419"/>
      <c r="L394" s="427"/>
      <c r="M394" s="403"/>
      <c r="O394" s="426"/>
      <c r="P394" s="426"/>
      <c r="Q394" s="426" t="str">
        <f>IF(Q393&lt;&gt;"",Q393/#REF!,"")</f>
        <v/>
      </c>
    </row>
    <row r="395" spans="2:18" ht="3.75" customHeight="1" thickBot="1">
      <c r="B395" s="440"/>
      <c r="C395" s="434"/>
      <c r="D395" s="445"/>
      <c r="E395" s="404"/>
      <c r="F395" s="418"/>
      <c r="G395" s="418"/>
      <c r="H395" s="418"/>
      <c r="I395" s="419"/>
      <c r="J395" s="419"/>
      <c r="K395" s="419"/>
      <c r="L395" s="404"/>
      <c r="M395" s="403"/>
      <c r="O395" s="430"/>
      <c r="P395" s="419"/>
      <c r="Q395" s="419"/>
    </row>
    <row r="396" spans="2:18" ht="18" customHeight="1" thickBot="1">
      <c r="B396" s="440"/>
      <c r="C396" s="415" t="s">
        <v>333</v>
      </c>
      <c r="D396" s="442" t="s">
        <v>243</v>
      </c>
      <c r="E396" s="404"/>
      <c r="F396" s="417" t="s">
        <v>453</v>
      </c>
      <c r="G396" s="418"/>
      <c r="H396" s="417" t="s">
        <v>453</v>
      </c>
      <c r="I396" s="419"/>
      <c r="J396" s="420"/>
      <c r="K396" s="419"/>
      <c r="L396" s="421"/>
      <c r="M396" s="403"/>
      <c r="O396" s="422" t="s">
        <v>223</v>
      </c>
      <c r="P396" s="420" t="s">
        <v>334</v>
      </c>
      <c r="Q396" s="420"/>
      <c r="R396" s="388" t="s">
        <v>313</v>
      </c>
    </row>
    <row r="397" spans="2:18" ht="16.5" thickBot="1">
      <c r="B397" s="440"/>
      <c r="C397" s="464" t="s">
        <v>314</v>
      </c>
      <c r="D397" s="444"/>
      <c r="E397" s="404"/>
      <c r="F397" s="418"/>
      <c r="G397" s="418"/>
      <c r="H397" s="425" t="s">
        <v>215</v>
      </c>
      <c r="I397" s="419"/>
      <c r="J397" s="426" t="str">
        <f>IF(J396&lt;&gt;"",J396/#REF!,"")</f>
        <v/>
      </c>
      <c r="K397" s="419"/>
      <c r="L397" s="427"/>
      <c r="M397" s="403"/>
      <c r="O397" s="426"/>
      <c r="P397" s="426"/>
      <c r="Q397" s="426" t="str">
        <f>IF(Q396&lt;&gt;"",Q396/#REF!,"")</f>
        <v/>
      </c>
    </row>
    <row r="398" spans="2:18" ht="3.75" customHeight="1" thickBot="1">
      <c r="B398" s="440"/>
      <c r="C398" s="434"/>
      <c r="D398" s="445"/>
      <c r="E398" s="404"/>
      <c r="F398" s="418"/>
      <c r="G398" s="418"/>
      <c r="H398" s="418"/>
      <c r="I398" s="419"/>
      <c r="J398" s="419"/>
      <c r="K398" s="419"/>
      <c r="L398" s="404"/>
      <c r="M398" s="403"/>
      <c r="O398" s="430"/>
      <c r="P398" s="419"/>
      <c r="Q398" s="419"/>
    </row>
    <row r="399" spans="2:18" ht="18" customHeight="1" thickBot="1">
      <c r="B399" s="440"/>
      <c r="C399" s="415" t="s">
        <v>335</v>
      </c>
      <c r="D399" s="442" t="s">
        <v>243</v>
      </c>
      <c r="E399" s="404"/>
      <c r="F399" s="417" t="s">
        <v>453</v>
      </c>
      <c r="G399" s="418"/>
      <c r="H399" s="417" t="s">
        <v>453</v>
      </c>
      <c r="I399" s="419"/>
      <c r="J399" s="420"/>
      <c r="K399" s="419"/>
      <c r="L399" s="421"/>
      <c r="M399" s="403"/>
      <c r="O399" s="422" t="s">
        <v>223</v>
      </c>
      <c r="P399" s="420" t="s">
        <v>336</v>
      </c>
      <c r="Q399" s="420"/>
      <c r="R399" s="388" t="s">
        <v>313</v>
      </c>
    </row>
    <row r="400" spans="2:18" ht="16.5" thickBot="1">
      <c r="B400" s="440"/>
      <c r="C400" s="464" t="s">
        <v>314</v>
      </c>
      <c r="D400" s="444"/>
      <c r="E400" s="404"/>
      <c r="F400" s="418"/>
      <c r="G400" s="418"/>
      <c r="H400" s="425" t="s">
        <v>215</v>
      </c>
      <c r="I400" s="419"/>
      <c r="J400" s="426" t="str">
        <f>IF(J399&lt;&gt;"",J399/#REF!,"")</f>
        <v/>
      </c>
      <c r="K400" s="419"/>
      <c r="L400" s="427"/>
      <c r="M400" s="403"/>
      <c r="O400" s="426"/>
      <c r="P400" s="426"/>
      <c r="Q400" s="426" t="str">
        <f>IF(Q399&lt;&gt;"",Q399/#REF!,"")</f>
        <v/>
      </c>
    </row>
    <row r="401" spans="2:17" ht="3.75" customHeight="1" thickBot="1">
      <c r="B401" s="440"/>
      <c r="C401" s="434"/>
      <c r="D401" s="445"/>
      <c r="E401" s="404"/>
      <c r="F401" s="418"/>
      <c r="G401" s="418"/>
      <c r="H401" s="418"/>
      <c r="I401" s="419"/>
      <c r="J401" s="419"/>
      <c r="K401" s="419"/>
      <c r="L401" s="404"/>
      <c r="M401" s="403"/>
      <c r="O401" s="430"/>
      <c r="P401" s="419"/>
      <c r="Q401" s="419"/>
    </row>
    <row r="402" spans="2:17" ht="18" customHeight="1" thickBot="1">
      <c r="B402" s="440"/>
      <c r="C402" s="441" t="s">
        <v>337</v>
      </c>
      <c r="D402" s="442" t="s">
        <v>243</v>
      </c>
      <c r="E402" s="404"/>
      <c r="F402" s="417" t="s">
        <v>453</v>
      </c>
      <c r="G402" s="418"/>
      <c r="H402" s="417" t="s">
        <v>453</v>
      </c>
      <c r="I402" s="419"/>
      <c r="J402" s="420"/>
      <c r="K402" s="419"/>
      <c r="L402" s="421"/>
      <c r="M402" s="403"/>
      <c r="O402" s="422"/>
      <c r="P402" s="420" t="s">
        <v>231</v>
      </c>
      <c r="Q402" s="420"/>
    </row>
    <row r="403" spans="2:17" ht="16.5" thickBot="1">
      <c r="B403" s="440"/>
      <c r="C403" s="464" t="s">
        <v>314</v>
      </c>
      <c r="D403" s="444"/>
      <c r="E403" s="404"/>
      <c r="F403" s="418"/>
      <c r="G403" s="418"/>
      <c r="H403" s="425" t="s">
        <v>215</v>
      </c>
      <c r="I403" s="419"/>
      <c r="J403" s="426" t="str">
        <f>IF(J402&lt;&gt;"",J402/#REF!,"")</f>
        <v/>
      </c>
      <c r="K403" s="419"/>
      <c r="L403" s="427"/>
      <c r="M403" s="403"/>
      <c r="O403" s="426"/>
      <c r="P403" s="426"/>
      <c r="Q403" s="426" t="str">
        <f>IF(Q402&lt;&gt;"",Q402/#REF!,"")</f>
        <v/>
      </c>
    </row>
    <row r="404" spans="2:17" ht="3.75" customHeight="1" thickBot="1">
      <c r="B404" s="440"/>
      <c r="C404" s="434"/>
      <c r="D404" s="445"/>
      <c r="E404" s="404"/>
      <c r="F404" s="418"/>
      <c r="G404" s="418"/>
      <c r="H404" s="418"/>
      <c r="I404" s="419"/>
      <c r="J404" s="419"/>
      <c r="K404" s="419"/>
      <c r="L404" s="404"/>
      <c r="M404" s="403"/>
      <c r="O404" s="430"/>
      <c r="P404" s="419"/>
      <c r="Q404" s="419"/>
    </row>
    <row r="405" spans="2:17" ht="18" customHeight="1" thickBot="1">
      <c r="B405" s="440"/>
      <c r="C405" s="415" t="s">
        <v>338</v>
      </c>
      <c r="D405" s="442" t="s">
        <v>243</v>
      </c>
      <c r="E405" s="404"/>
      <c r="F405" s="417" t="s">
        <v>453</v>
      </c>
      <c r="G405" s="418"/>
      <c r="H405" s="417" t="s">
        <v>453</v>
      </c>
      <c r="I405" s="419"/>
      <c r="J405" s="420"/>
      <c r="K405" s="419"/>
      <c r="L405" s="421"/>
      <c r="M405" s="403"/>
      <c r="O405" s="422"/>
      <c r="P405" s="420" t="s">
        <v>231</v>
      </c>
      <c r="Q405" s="420"/>
    </row>
    <row r="406" spans="2:17" ht="16.5" thickBot="1">
      <c r="B406" s="440"/>
      <c r="C406" s="464" t="s">
        <v>314</v>
      </c>
      <c r="D406" s="444"/>
      <c r="E406" s="404"/>
      <c r="F406" s="418"/>
      <c r="G406" s="418"/>
      <c r="H406" s="425" t="s">
        <v>215</v>
      </c>
      <c r="I406" s="419"/>
      <c r="J406" s="426" t="str">
        <f>IF(J405&lt;&gt;"",J405/#REF!,"")</f>
        <v/>
      </c>
      <c r="K406" s="419"/>
      <c r="L406" s="427"/>
      <c r="M406" s="403"/>
      <c r="O406" s="426"/>
      <c r="P406" s="426"/>
      <c r="Q406" s="426" t="str">
        <f>IF(Q405&lt;&gt;"",Q405/#REF!,"")</f>
        <v/>
      </c>
    </row>
    <row r="407" spans="2:17" ht="3.75" customHeight="1" thickBot="1">
      <c r="B407" s="440"/>
      <c r="C407" s="434"/>
      <c r="D407" s="445"/>
      <c r="E407" s="404"/>
      <c r="F407" s="418"/>
      <c r="G407" s="418"/>
      <c r="H407" s="418"/>
      <c r="I407" s="419"/>
      <c r="J407" s="419"/>
      <c r="K407" s="419"/>
      <c r="L407" s="404"/>
      <c r="M407" s="403"/>
      <c r="O407" s="430"/>
      <c r="P407" s="419"/>
      <c r="Q407" s="419"/>
    </row>
    <row r="408" spans="2:17" ht="18" customHeight="1" thickBot="1">
      <c r="B408" s="440"/>
      <c r="C408" s="415" t="s">
        <v>339</v>
      </c>
      <c r="D408" s="442" t="s">
        <v>243</v>
      </c>
      <c r="E408" s="404"/>
      <c r="F408" s="417" t="s">
        <v>453</v>
      </c>
      <c r="G408" s="418"/>
      <c r="H408" s="417" t="s">
        <v>453</v>
      </c>
      <c r="I408" s="419"/>
      <c r="J408" s="420"/>
      <c r="K408" s="419"/>
      <c r="L408" s="421"/>
      <c r="M408" s="403"/>
      <c r="O408" s="422"/>
      <c r="P408" s="420" t="s">
        <v>231</v>
      </c>
      <c r="Q408" s="420"/>
    </row>
    <row r="409" spans="2:17" ht="16.5" thickBot="1">
      <c r="B409" s="440"/>
      <c r="C409" s="464" t="s">
        <v>314</v>
      </c>
      <c r="D409" s="444"/>
      <c r="E409" s="404"/>
      <c r="F409" s="418"/>
      <c r="G409" s="418"/>
      <c r="H409" s="425" t="s">
        <v>215</v>
      </c>
      <c r="I409" s="419"/>
      <c r="J409" s="426" t="str">
        <f>IF(J408&lt;&gt;"",J408/#REF!,"")</f>
        <v/>
      </c>
      <c r="K409" s="419"/>
      <c r="L409" s="427"/>
      <c r="M409" s="403"/>
      <c r="O409" s="426"/>
      <c r="P409" s="426"/>
      <c r="Q409" s="426" t="str">
        <f>IF(Q408&lt;&gt;"",Q408/#REF!,"")</f>
        <v/>
      </c>
    </row>
    <row r="410" spans="2:17" ht="3.75" customHeight="1" thickBot="1">
      <c r="B410" s="440"/>
      <c r="C410" s="434"/>
      <c r="D410" s="445"/>
      <c r="E410" s="404"/>
      <c r="F410" s="418"/>
      <c r="G410" s="418"/>
      <c r="H410" s="418"/>
      <c r="I410" s="419"/>
      <c r="J410" s="419"/>
      <c r="K410" s="419"/>
      <c r="L410" s="404"/>
      <c r="M410" s="403"/>
      <c r="O410" s="430"/>
      <c r="P410" s="419"/>
      <c r="Q410" s="419"/>
    </row>
    <row r="411" spans="2:17" ht="18" customHeight="1" thickBot="1">
      <c r="B411" s="440"/>
      <c r="C411" s="415" t="s">
        <v>340</v>
      </c>
      <c r="D411" s="442" t="s">
        <v>243</v>
      </c>
      <c r="E411" s="404"/>
      <c r="F411" s="417" t="s">
        <v>453</v>
      </c>
      <c r="G411" s="418"/>
      <c r="H411" s="417" t="s">
        <v>453</v>
      </c>
      <c r="I411" s="419"/>
      <c r="J411" s="420"/>
      <c r="K411" s="419"/>
      <c r="L411" s="421"/>
      <c r="M411" s="403"/>
      <c r="O411" s="422"/>
      <c r="P411" s="420" t="s">
        <v>231</v>
      </c>
      <c r="Q411" s="420"/>
    </row>
    <row r="412" spans="2:17" ht="16.5" thickBot="1">
      <c r="B412" s="440"/>
      <c r="C412" s="464" t="s">
        <v>314</v>
      </c>
      <c r="D412" s="444"/>
      <c r="E412" s="404"/>
      <c r="F412" s="418"/>
      <c r="G412" s="418"/>
      <c r="H412" s="425" t="s">
        <v>215</v>
      </c>
      <c r="I412" s="419"/>
      <c r="J412" s="426" t="str">
        <f>IF(J411&lt;&gt;"",J411/#REF!,"")</f>
        <v/>
      </c>
      <c r="K412" s="419"/>
      <c r="L412" s="427"/>
      <c r="M412" s="403"/>
      <c r="O412" s="426"/>
      <c r="P412" s="426"/>
      <c r="Q412" s="426" t="str">
        <f>IF(Q411&lt;&gt;"",Q411/#REF!,"")</f>
        <v/>
      </c>
    </row>
    <row r="413" spans="2:17" ht="3.75" customHeight="1" thickBot="1">
      <c r="B413" s="440"/>
      <c r="C413" s="434"/>
      <c r="D413" s="445"/>
      <c r="E413" s="404"/>
      <c r="F413" s="418"/>
      <c r="G413" s="418"/>
      <c r="H413" s="418"/>
      <c r="I413" s="419"/>
      <c r="J413" s="419"/>
      <c r="K413" s="419"/>
      <c r="L413" s="404"/>
      <c r="M413" s="403"/>
      <c r="O413" s="430"/>
      <c r="P413" s="419"/>
      <c r="Q413" s="419"/>
    </row>
    <row r="414" spans="2:17" ht="18" customHeight="1" thickBot="1">
      <c r="B414" s="440"/>
      <c r="C414" s="415" t="s">
        <v>341</v>
      </c>
      <c r="D414" s="442" t="s">
        <v>243</v>
      </c>
      <c r="E414" s="404"/>
      <c r="F414" s="417" t="s">
        <v>453</v>
      </c>
      <c r="G414" s="418"/>
      <c r="H414" s="417" t="s">
        <v>453</v>
      </c>
      <c r="I414" s="419"/>
      <c r="J414" s="420"/>
      <c r="K414" s="419"/>
      <c r="L414" s="421"/>
      <c r="M414" s="403"/>
      <c r="O414" s="422"/>
      <c r="P414" s="420" t="s">
        <v>231</v>
      </c>
      <c r="Q414" s="420"/>
    </row>
    <row r="415" spans="2:17" ht="16.5" thickBot="1">
      <c r="B415" s="440"/>
      <c r="C415" s="464" t="s">
        <v>314</v>
      </c>
      <c r="D415" s="444"/>
      <c r="E415" s="404"/>
      <c r="F415" s="418"/>
      <c r="G415" s="418"/>
      <c r="H415" s="425" t="s">
        <v>215</v>
      </c>
      <c r="I415" s="419"/>
      <c r="J415" s="426" t="str">
        <f>IF(J414&lt;&gt;"",J414/#REF!,"")</f>
        <v/>
      </c>
      <c r="K415" s="419"/>
      <c r="L415" s="427"/>
      <c r="M415" s="403"/>
      <c r="O415" s="426"/>
      <c r="P415" s="426"/>
      <c r="Q415" s="426" t="str">
        <f>IF(Q414&lt;&gt;"",Q414/#REF!,"")</f>
        <v/>
      </c>
    </row>
    <row r="416" spans="2:17" ht="3.75" customHeight="1" thickBot="1">
      <c r="B416" s="440"/>
      <c r="C416" s="434"/>
      <c r="D416" s="445"/>
      <c r="E416" s="404"/>
      <c r="F416" s="418"/>
      <c r="G416" s="418"/>
      <c r="H416" s="418"/>
      <c r="I416" s="419"/>
      <c r="J416" s="419"/>
      <c r="K416" s="419"/>
      <c r="L416" s="404"/>
      <c r="M416" s="403"/>
      <c r="O416" s="430"/>
      <c r="P416" s="419"/>
      <c r="Q416" s="419"/>
    </row>
    <row r="417" spans="2:18" ht="18" customHeight="1" thickBot="1">
      <c r="B417" s="440"/>
      <c r="C417" s="415" t="s">
        <v>342</v>
      </c>
      <c r="D417" s="442" t="s">
        <v>243</v>
      </c>
      <c r="E417" s="404"/>
      <c r="F417" s="417" t="s">
        <v>453</v>
      </c>
      <c r="G417" s="418"/>
      <c r="H417" s="417" t="s">
        <v>453</v>
      </c>
      <c r="I417" s="419"/>
      <c r="J417" s="420"/>
      <c r="K417" s="419"/>
      <c r="L417" s="421"/>
      <c r="M417" s="403"/>
      <c r="O417" s="422"/>
      <c r="P417" s="420" t="s">
        <v>231</v>
      </c>
      <c r="Q417" s="420"/>
    </row>
    <row r="418" spans="2:18" ht="16.5" thickBot="1">
      <c r="B418" s="440"/>
      <c r="C418" s="464" t="s">
        <v>314</v>
      </c>
      <c r="D418" s="444"/>
      <c r="E418" s="404"/>
      <c r="F418" s="418"/>
      <c r="G418" s="418"/>
      <c r="H418" s="425" t="s">
        <v>215</v>
      </c>
      <c r="I418" s="419"/>
      <c r="J418" s="426" t="str">
        <f>IF(J417&lt;&gt;"",J417/#REF!,"")</f>
        <v/>
      </c>
      <c r="K418" s="419"/>
      <c r="L418" s="427"/>
      <c r="M418" s="403"/>
      <c r="O418" s="426"/>
      <c r="P418" s="426"/>
      <c r="Q418" s="426" t="str">
        <f>IF(Q417&lt;&gt;"",Q417/#REF!,"")</f>
        <v/>
      </c>
    </row>
    <row r="419" spans="2:18" ht="3.75" customHeight="1" thickBot="1">
      <c r="B419" s="440"/>
      <c r="C419" s="434"/>
      <c r="D419" s="445"/>
      <c r="E419" s="404"/>
      <c r="F419" s="418"/>
      <c r="G419" s="418"/>
      <c r="H419" s="418"/>
      <c r="I419" s="419"/>
      <c r="J419" s="419"/>
      <c r="K419" s="419"/>
      <c r="L419" s="404"/>
      <c r="M419" s="403"/>
      <c r="O419" s="430"/>
      <c r="P419" s="419"/>
      <c r="Q419" s="419"/>
    </row>
    <row r="420" spans="2:18" ht="18" customHeight="1" thickBot="1">
      <c r="B420" s="440"/>
      <c r="C420" s="415" t="s">
        <v>343</v>
      </c>
      <c r="D420" s="442" t="s">
        <v>243</v>
      </c>
      <c r="E420" s="404"/>
      <c r="F420" s="417" t="s">
        <v>453</v>
      </c>
      <c r="G420" s="418"/>
      <c r="H420" s="417" t="s">
        <v>453</v>
      </c>
      <c r="I420" s="419"/>
      <c r="J420" s="420"/>
      <c r="K420" s="419"/>
      <c r="L420" s="421"/>
      <c r="M420" s="403"/>
      <c r="O420" s="422" t="s">
        <v>223</v>
      </c>
      <c r="P420" s="420" t="s">
        <v>344</v>
      </c>
      <c r="Q420" s="420"/>
      <c r="R420" s="388" t="s">
        <v>317</v>
      </c>
    </row>
    <row r="421" spans="2:18" ht="16.5" thickBot="1">
      <c r="B421" s="440"/>
      <c r="C421" s="464" t="s">
        <v>314</v>
      </c>
      <c r="D421" s="444"/>
      <c r="E421" s="404"/>
      <c r="F421" s="418"/>
      <c r="G421" s="418"/>
      <c r="H421" s="425" t="s">
        <v>215</v>
      </c>
      <c r="I421" s="419"/>
      <c r="J421" s="426" t="str">
        <f>IF(J420&lt;&gt;"",J420/#REF!,"")</f>
        <v/>
      </c>
      <c r="K421" s="419"/>
      <c r="L421" s="427"/>
      <c r="M421" s="403"/>
      <c r="O421" s="426"/>
      <c r="P421" s="426"/>
      <c r="Q421" s="426" t="str">
        <f>IF(Q420&lt;&gt;"",Q420/#REF!,"")</f>
        <v/>
      </c>
    </row>
    <row r="422" spans="2:18" ht="3.75" customHeight="1" thickBot="1">
      <c r="B422" s="440"/>
      <c r="C422" s="434"/>
      <c r="D422" s="445"/>
      <c r="E422" s="404"/>
      <c r="F422" s="418"/>
      <c r="G422" s="418"/>
      <c r="H422" s="418"/>
      <c r="I422" s="419"/>
      <c r="J422" s="419"/>
      <c r="K422" s="419"/>
      <c r="L422" s="404"/>
      <c r="M422" s="403"/>
      <c r="O422" s="430"/>
      <c r="P422" s="419"/>
      <c r="Q422" s="419"/>
    </row>
    <row r="423" spans="2:18" ht="18" customHeight="1" thickBot="1">
      <c r="B423" s="440"/>
      <c r="C423" s="415" t="s">
        <v>345</v>
      </c>
      <c r="D423" s="442" t="s">
        <v>243</v>
      </c>
      <c r="E423" s="404"/>
      <c r="F423" s="417" t="s">
        <v>453</v>
      </c>
      <c r="G423" s="418"/>
      <c r="H423" s="417" t="s">
        <v>453</v>
      </c>
      <c r="I423" s="419"/>
      <c r="J423" s="420"/>
      <c r="K423" s="419"/>
      <c r="L423" s="421"/>
      <c r="M423" s="403"/>
      <c r="O423" s="422"/>
      <c r="P423" s="420" t="s">
        <v>231</v>
      </c>
      <c r="Q423" s="420"/>
    </row>
    <row r="424" spans="2:18" ht="16.5" thickBot="1">
      <c r="B424" s="440"/>
      <c r="C424" s="464" t="s">
        <v>314</v>
      </c>
      <c r="D424" s="444"/>
      <c r="E424" s="404"/>
      <c r="F424" s="418"/>
      <c r="G424" s="418"/>
      <c r="H424" s="425" t="s">
        <v>215</v>
      </c>
      <c r="I424" s="419"/>
      <c r="J424" s="426" t="str">
        <f>IF(J423&lt;&gt;"",J423/#REF!,"")</f>
        <v/>
      </c>
      <c r="K424" s="419"/>
      <c r="L424" s="427"/>
      <c r="M424" s="403"/>
      <c r="O424" s="426"/>
      <c r="P424" s="426"/>
      <c r="Q424" s="426" t="str">
        <f>IF(Q423&lt;&gt;"",Q423/#REF!,"")</f>
        <v/>
      </c>
    </row>
    <row r="425" spans="2:18" ht="3.75" customHeight="1" thickBot="1">
      <c r="B425" s="440"/>
      <c r="C425" s="434"/>
      <c r="D425" s="445"/>
      <c r="E425" s="404"/>
      <c r="F425" s="418"/>
      <c r="G425" s="418"/>
      <c r="H425" s="418"/>
      <c r="I425" s="419"/>
      <c r="J425" s="419"/>
      <c r="K425" s="419"/>
      <c r="L425" s="404"/>
      <c r="M425" s="403"/>
      <c r="O425" s="430"/>
      <c r="P425" s="419"/>
      <c r="Q425" s="419"/>
    </row>
    <row r="426" spans="2:18" ht="18" customHeight="1" thickBot="1">
      <c r="B426" s="440"/>
      <c r="C426" s="415" t="s">
        <v>346</v>
      </c>
      <c r="D426" s="442" t="s">
        <v>243</v>
      </c>
      <c r="E426" s="404"/>
      <c r="F426" s="417" t="s">
        <v>453</v>
      </c>
      <c r="G426" s="418"/>
      <c r="H426" s="417" t="s">
        <v>453</v>
      </c>
      <c r="I426" s="419"/>
      <c r="J426" s="420"/>
      <c r="K426" s="419"/>
      <c r="L426" s="421"/>
      <c r="M426" s="403"/>
      <c r="O426" s="422"/>
      <c r="P426" s="420" t="s">
        <v>231</v>
      </c>
      <c r="Q426" s="420"/>
    </row>
    <row r="427" spans="2:18" ht="16.5" thickBot="1">
      <c r="B427" s="440"/>
      <c r="C427" s="464" t="s">
        <v>314</v>
      </c>
      <c r="D427" s="444"/>
      <c r="E427" s="404"/>
      <c r="F427" s="418"/>
      <c r="G427" s="418"/>
      <c r="H427" s="425" t="s">
        <v>215</v>
      </c>
      <c r="I427" s="419"/>
      <c r="J427" s="426" t="str">
        <f>IF(J426&lt;&gt;"",J426/#REF!,"")</f>
        <v/>
      </c>
      <c r="K427" s="419"/>
      <c r="L427" s="427"/>
      <c r="M427" s="403"/>
      <c r="O427" s="426"/>
      <c r="P427" s="426"/>
      <c r="Q427" s="426" t="str">
        <f>IF(Q426&lt;&gt;"",Q426/#REF!,"")</f>
        <v/>
      </c>
    </row>
    <row r="428" spans="2:18" ht="3.75" customHeight="1" thickBot="1">
      <c r="B428" s="440"/>
      <c r="C428" s="434"/>
      <c r="D428" s="445"/>
      <c r="E428" s="404"/>
      <c r="F428" s="418"/>
      <c r="G428" s="418"/>
      <c r="H428" s="418"/>
      <c r="I428" s="419"/>
      <c r="J428" s="419"/>
      <c r="K428" s="419"/>
      <c r="L428" s="404"/>
      <c r="M428" s="403"/>
      <c r="O428" s="430"/>
      <c r="P428" s="419"/>
      <c r="Q428" s="419"/>
    </row>
    <row r="429" spans="2:18" ht="18" customHeight="1" thickBot="1">
      <c r="B429" s="440"/>
      <c r="C429" s="415" t="s">
        <v>347</v>
      </c>
      <c r="D429" s="442" t="s">
        <v>243</v>
      </c>
      <c r="E429" s="404"/>
      <c r="F429" s="417" t="s">
        <v>453</v>
      </c>
      <c r="G429" s="418"/>
      <c r="H429" s="417" t="s">
        <v>453</v>
      </c>
      <c r="I429" s="419"/>
      <c r="J429" s="420"/>
      <c r="K429" s="419"/>
      <c r="L429" s="421"/>
      <c r="M429" s="403"/>
      <c r="O429" s="422" t="s">
        <v>223</v>
      </c>
      <c r="P429" s="420" t="s">
        <v>348</v>
      </c>
      <c r="Q429" s="420"/>
      <c r="R429" s="388" t="s">
        <v>349</v>
      </c>
    </row>
    <row r="430" spans="2:18" ht="16.5" thickBot="1">
      <c r="B430" s="440"/>
      <c r="C430" s="464" t="s">
        <v>314</v>
      </c>
      <c r="D430" s="444"/>
      <c r="E430" s="404"/>
      <c r="F430" s="418"/>
      <c r="G430" s="418"/>
      <c r="H430" s="425" t="s">
        <v>215</v>
      </c>
      <c r="I430" s="419"/>
      <c r="J430" s="426" t="str">
        <f>IF(J429&lt;&gt;"",J429/#REF!,"")</f>
        <v/>
      </c>
      <c r="K430" s="419"/>
      <c r="L430" s="427"/>
      <c r="M430" s="403"/>
      <c r="O430" s="426"/>
      <c r="P430" s="426"/>
      <c r="Q430" s="426" t="str">
        <f>IF(Q429&lt;&gt;"",Q429/#REF!,"")</f>
        <v/>
      </c>
    </row>
    <row r="431" spans="2:18" ht="3.75" customHeight="1" thickBot="1">
      <c r="B431" s="440"/>
      <c r="C431" s="434"/>
      <c r="D431" s="445"/>
      <c r="E431" s="404"/>
      <c r="F431" s="418"/>
      <c r="G431" s="418"/>
      <c r="H431" s="418"/>
      <c r="I431" s="419"/>
      <c r="J431" s="419"/>
      <c r="K431" s="419"/>
      <c r="L431" s="404"/>
      <c r="M431" s="403"/>
      <c r="O431" s="430"/>
      <c r="P431" s="419"/>
      <c r="Q431" s="419"/>
    </row>
    <row r="432" spans="2:18" ht="18" customHeight="1" thickBot="1">
      <c r="B432" s="440"/>
      <c r="C432" s="415" t="s">
        <v>350</v>
      </c>
      <c r="D432" s="442" t="s">
        <v>243</v>
      </c>
      <c r="E432" s="404"/>
      <c r="F432" s="417" t="s">
        <v>453</v>
      </c>
      <c r="G432" s="418"/>
      <c r="H432" s="417" t="s">
        <v>453</v>
      </c>
      <c r="I432" s="419"/>
      <c r="J432" s="420"/>
      <c r="K432" s="419"/>
      <c r="L432" s="421"/>
      <c r="M432" s="403"/>
      <c r="O432" s="422" t="s">
        <v>223</v>
      </c>
      <c r="P432" s="420" t="s">
        <v>351</v>
      </c>
      <c r="Q432" s="420"/>
      <c r="R432" s="388" t="s">
        <v>349</v>
      </c>
    </row>
    <row r="433" spans="2:18" ht="16.5" thickBot="1">
      <c r="B433" s="440"/>
      <c r="C433" s="464" t="s">
        <v>314</v>
      </c>
      <c r="D433" s="444"/>
      <c r="E433" s="404"/>
      <c r="F433" s="418"/>
      <c r="G433" s="418"/>
      <c r="H433" s="425" t="s">
        <v>215</v>
      </c>
      <c r="I433" s="419"/>
      <c r="J433" s="426" t="str">
        <f>IF(J432&lt;&gt;"",J432/#REF!,"")</f>
        <v/>
      </c>
      <c r="K433" s="419"/>
      <c r="L433" s="427"/>
      <c r="M433" s="403"/>
      <c r="O433" s="426"/>
      <c r="P433" s="426"/>
      <c r="Q433" s="426" t="str">
        <f>IF(Q432&lt;&gt;"",Q432/#REF!,"")</f>
        <v/>
      </c>
    </row>
    <row r="434" spans="2:18" ht="3.75" customHeight="1" thickBot="1">
      <c r="B434" s="440"/>
      <c r="C434" s="434"/>
      <c r="D434" s="445"/>
      <c r="E434" s="404"/>
      <c r="F434" s="418"/>
      <c r="G434" s="418"/>
      <c r="H434" s="418"/>
      <c r="I434" s="419"/>
      <c r="J434" s="419"/>
      <c r="K434" s="419"/>
      <c r="L434" s="404"/>
      <c r="M434" s="403"/>
      <c r="O434" s="430"/>
      <c r="P434" s="419"/>
      <c r="Q434" s="419"/>
    </row>
    <row r="435" spans="2:18" ht="18" customHeight="1" thickBot="1">
      <c r="B435" s="440"/>
      <c r="C435" s="415" t="s">
        <v>352</v>
      </c>
      <c r="D435" s="442" t="s">
        <v>243</v>
      </c>
      <c r="E435" s="404"/>
      <c r="F435" s="417" t="s">
        <v>453</v>
      </c>
      <c r="G435" s="418"/>
      <c r="H435" s="417" t="s">
        <v>453</v>
      </c>
      <c r="I435" s="419"/>
      <c r="J435" s="420"/>
      <c r="K435" s="419"/>
      <c r="L435" s="421"/>
      <c r="M435" s="403"/>
      <c r="O435" s="422" t="s">
        <v>223</v>
      </c>
      <c r="P435" s="420" t="s">
        <v>353</v>
      </c>
      <c r="Q435" s="420"/>
      <c r="R435" s="388" t="s">
        <v>349</v>
      </c>
    </row>
    <row r="436" spans="2:18" ht="16.5" thickBot="1">
      <c r="B436" s="440"/>
      <c r="C436" s="464" t="s">
        <v>314</v>
      </c>
      <c r="D436" s="444"/>
      <c r="E436" s="404"/>
      <c r="F436" s="418"/>
      <c r="G436" s="418"/>
      <c r="H436" s="425" t="s">
        <v>215</v>
      </c>
      <c r="I436" s="419"/>
      <c r="J436" s="426" t="str">
        <f>IF(J435&lt;&gt;"",J435/#REF!,"")</f>
        <v/>
      </c>
      <c r="K436" s="419"/>
      <c r="L436" s="427"/>
      <c r="M436" s="403"/>
      <c r="O436" s="426"/>
      <c r="P436" s="426"/>
      <c r="Q436" s="426" t="str">
        <f>IF(Q435&lt;&gt;"",Q435/#REF!,"")</f>
        <v/>
      </c>
    </row>
    <row r="437" spans="2:18" ht="3.75" customHeight="1" thickBot="1">
      <c r="B437" s="440"/>
      <c r="C437" s="434"/>
      <c r="D437" s="445"/>
      <c r="E437" s="404"/>
      <c r="F437" s="418"/>
      <c r="G437" s="418"/>
      <c r="H437" s="418"/>
      <c r="I437" s="419"/>
      <c r="J437" s="419"/>
      <c r="K437" s="419"/>
      <c r="L437" s="404"/>
      <c r="M437" s="403"/>
      <c r="O437" s="430"/>
      <c r="P437" s="419"/>
      <c r="Q437" s="419"/>
    </row>
    <row r="438" spans="2:18" ht="18" customHeight="1" thickBot="1">
      <c r="B438" s="440"/>
      <c r="C438" s="415" t="s">
        <v>354</v>
      </c>
      <c r="D438" s="442" t="s">
        <v>243</v>
      </c>
      <c r="E438" s="404"/>
      <c r="F438" s="417" t="s">
        <v>453</v>
      </c>
      <c r="G438" s="418"/>
      <c r="H438" s="417" t="s">
        <v>453</v>
      </c>
      <c r="I438" s="419"/>
      <c r="J438" s="420"/>
      <c r="K438" s="419"/>
      <c r="L438" s="421"/>
      <c r="M438" s="403"/>
      <c r="O438" s="422"/>
      <c r="P438" s="420" t="s">
        <v>231</v>
      </c>
      <c r="Q438" s="420"/>
    </row>
    <row r="439" spans="2:18" ht="16.5" thickBot="1">
      <c r="B439" s="440"/>
      <c r="C439" s="464" t="s">
        <v>314</v>
      </c>
      <c r="D439" s="444"/>
      <c r="E439" s="404"/>
      <c r="F439" s="418"/>
      <c r="G439" s="418"/>
      <c r="H439" s="425" t="s">
        <v>215</v>
      </c>
      <c r="I439" s="419"/>
      <c r="J439" s="426" t="str">
        <f>IF(J438&lt;&gt;"",J438/#REF!,"")</f>
        <v/>
      </c>
      <c r="K439" s="419"/>
      <c r="L439" s="427"/>
      <c r="M439" s="403"/>
      <c r="O439" s="426"/>
      <c r="P439" s="426"/>
      <c r="Q439" s="426" t="str">
        <f>IF(Q438&lt;&gt;"",Q438/#REF!,"")</f>
        <v/>
      </c>
    </row>
    <row r="440" spans="2:18" ht="3.75" customHeight="1" thickBot="1">
      <c r="B440" s="440"/>
      <c r="C440" s="434"/>
      <c r="D440" s="445"/>
      <c r="E440" s="404"/>
      <c r="F440" s="418"/>
      <c r="G440" s="418"/>
      <c r="H440" s="418"/>
      <c r="I440" s="419"/>
      <c r="J440" s="419"/>
      <c r="K440" s="419"/>
      <c r="L440" s="404"/>
      <c r="M440" s="403"/>
      <c r="O440" s="430"/>
      <c r="P440" s="419"/>
      <c r="Q440" s="419"/>
    </row>
    <row r="441" spans="2:18" ht="18" customHeight="1" thickBot="1">
      <c r="B441" s="440"/>
      <c r="C441" s="451" t="s">
        <v>355</v>
      </c>
      <c r="D441" s="442" t="s">
        <v>243</v>
      </c>
      <c r="E441" s="404"/>
      <c r="F441" s="417" t="s">
        <v>453</v>
      </c>
      <c r="G441" s="418"/>
      <c r="H441" s="417" t="s">
        <v>453</v>
      </c>
      <c r="I441" s="419"/>
      <c r="J441" s="420"/>
      <c r="K441" s="419"/>
      <c r="L441" s="421"/>
      <c r="M441" s="403"/>
      <c r="O441" s="422"/>
      <c r="P441" s="420" t="s">
        <v>231</v>
      </c>
      <c r="Q441" s="420"/>
    </row>
    <row r="442" spans="2:18" ht="16.5" thickBot="1">
      <c r="B442" s="440"/>
      <c r="C442" s="464" t="s">
        <v>314</v>
      </c>
      <c r="D442" s="444"/>
      <c r="E442" s="404"/>
      <c r="F442" s="418"/>
      <c r="G442" s="418"/>
      <c r="H442" s="425" t="s">
        <v>215</v>
      </c>
      <c r="I442" s="419"/>
      <c r="J442" s="426" t="str">
        <f>IF(J441&lt;&gt;"",J441/#REF!,"")</f>
        <v/>
      </c>
      <c r="K442" s="419"/>
      <c r="L442" s="427"/>
      <c r="M442" s="403"/>
      <c r="O442" s="426"/>
      <c r="P442" s="426"/>
      <c r="Q442" s="426" t="str">
        <f>IF(Q441&lt;&gt;"",Q441/#REF!,"")</f>
        <v/>
      </c>
    </row>
    <row r="443" spans="2:18" ht="3.75" customHeight="1" thickBot="1">
      <c r="B443" s="440"/>
      <c r="C443" s="434"/>
      <c r="D443" s="445"/>
      <c r="E443" s="404"/>
      <c r="F443" s="418"/>
      <c r="G443" s="418"/>
      <c r="H443" s="418"/>
      <c r="I443" s="419"/>
      <c r="J443" s="419"/>
      <c r="K443" s="419"/>
      <c r="L443" s="404"/>
      <c r="M443" s="403"/>
      <c r="O443" s="430"/>
      <c r="P443" s="419"/>
      <c r="Q443" s="419"/>
    </row>
    <row r="444" spans="2:18" ht="18" customHeight="1" thickBot="1">
      <c r="B444" s="440"/>
      <c r="C444" s="441" t="s">
        <v>356</v>
      </c>
      <c r="D444" s="442" t="s">
        <v>243</v>
      </c>
      <c r="E444" s="404"/>
      <c r="F444" s="417" t="s">
        <v>453</v>
      </c>
      <c r="G444" s="418"/>
      <c r="H444" s="417" t="s">
        <v>453</v>
      </c>
      <c r="I444" s="419"/>
      <c r="J444" s="420"/>
      <c r="K444" s="419"/>
      <c r="L444" s="421"/>
      <c r="M444" s="403"/>
      <c r="O444" s="422"/>
      <c r="P444" s="420" t="s">
        <v>231</v>
      </c>
      <c r="Q444" s="420"/>
    </row>
    <row r="445" spans="2:18" ht="16.5" thickBot="1">
      <c r="B445" s="440"/>
      <c r="C445" s="464" t="s">
        <v>314</v>
      </c>
      <c r="D445" s="444"/>
      <c r="E445" s="404"/>
      <c r="F445" s="418"/>
      <c r="G445" s="418"/>
      <c r="H445" s="425" t="s">
        <v>215</v>
      </c>
      <c r="I445" s="419"/>
      <c r="J445" s="426" t="str">
        <f>IF(J444&lt;&gt;"",J444/#REF!,"")</f>
        <v/>
      </c>
      <c r="K445" s="419"/>
      <c r="L445" s="427"/>
      <c r="M445" s="403"/>
      <c r="O445" s="426"/>
      <c r="P445" s="426"/>
      <c r="Q445" s="426" t="str">
        <f>IF(Q444&lt;&gt;"",Q444/#REF!,"")</f>
        <v/>
      </c>
    </row>
    <row r="446" spans="2:18" ht="3.75" customHeight="1" thickBot="1">
      <c r="B446" s="440"/>
      <c r="C446" s="434"/>
      <c r="D446" s="445"/>
      <c r="E446" s="404"/>
      <c r="F446" s="418"/>
      <c r="G446" s="418"/>
      <c r="H446" s="418"/>
      <c r="I446" s="419"/>
      <c r="J446" s="419"/>
      <c r="K446" s="419"/>
      <c r="L446" s="404"/>
      <c r="M446" s="403"/>
      <c r="O446" s="430"/>
      <c r="P446" s="419"/>
      <c r="Q446" s="419"/>
    </row>
    <row r="447" spans="2:18" ht="18" customHeight="1" thickBot="1">
      <c r="B447" s="440"/>
      <c r="C447" s="467" t="s">
        <v>357</v>
      </c>
      <c r="D447" s="442" t="s">
        <v>243</v>
      </c>
      <c r="E447" s="404"/>
      <c r="F447" s="417" t="s">
        <v>453</v>
      </c>
      <c r="G447" s="418"/>
      <c r="H447" s="417" t="s">
        <v>453</v>
      </c>
      <c r="I447" s="419"/>
      <c r="J447" s="420"/>
      <c r="K447" s="419"/>
      <c r="L447" s="421"/>
      <c r="M447" s="403"/>
      <c r="O447" s="422"/>
      <c r="P447" s="420" t="s">
        <v>231</v>
      </c>
      <c r="Q447" s="420"/>
    </row>
    <row r="448" spans="2:18" ht="16.5" thickBot="1">
      <c r="B448" s="440"/>
      <c r="C448" s="464" t="s">
        <v>314</v>
      </c>
      <c r="D448" s="444"/>
      <c r="E448" s="404"/>
      <c r="F448" s="418"/>
      <c r="G448" s="418"/>
      <c r="H448" s="425" t="s">
        <v>215</v>
      </c>
      <c r="I448" s="419"/>
      <c r="J448" s="426" t="str">
        <f>IF(J447&lt;&gt;"",J447/#REF!,"")</f>
        <v/>
      </c>
      <c r="K448" s="419"/>
      <c r="L448" s="427"/>
      <c r="M448" s="403"/>
      <c r="O448" s="426"/>
      <c r="P448" s="426"/>
      <c r="Q448" s="426" t="str">
        <f>IF(Q447&lt;&gt;"",Q447/#REF!,"")</f>
        <v/>
      </c>
    </row>
    <row r="449" spans="2:18" ht="3.75" customHeight="1" thickBot="1">
      <c r="B449" s="440"/>
      <c r="C449" s="434"/>
      <c r="D449" s="445"/>
      <c r="E449" s="404"/>
      <c r="F449" s="418"/>
      <c r="G449" s="418"/>
      <c r="H449" s="418"/>
      <c r="I449" s="419"/>
      <c r="J449" s="419"/>
      <c r="K449" s="419"/>
      <c r="L449" s="404"/>
      <c r="M449" s="403"/>
      <c r="O449" s="430"/>
      <c r="P449" s="419"/>
      <c r="Q449" s="419"/>
    </row>
    <row r="450" spans="2:18" ht="18" customHeight="1" thickBot="1">
      <c r="B450" s="440"/>
      <c r="C450" s="453" t="s">
        <v>280</v>
      </c>
      <c r="D450" s="442" t="s">
        <v>243</v>
      </c>
      <c r="E450" s="404"/>
      <c r="F450" s="417" t="s">
        <v>453</v>
      </c>
      <c r="G450" s="418"/>
      <c r="H450" s="417" t="s">
        <v>453</v>
      </c>
      <c r="I450" s="419"/>
      <c r="J450" s="420"/>
      <c r="K450" s="419"/>
      <c r="L450" s="421"/>
      <c r="M450" s="403"/>
      <c r="O450" s="422" t="s">
        <v>223</v>
      </c>
      <c r="P450" s="420" t="s">
        <v>358</v>
      </c>
      <c r="Q450" s="420"/>
      <c r="R450" s="388" t="s">
        <v>313</v>
      </c>
    </row>
    <row r="451" spans="2:18" ht="16.5" thickBot="1">
      <c r="B451" s="440"/>
      <c r="C451" s="464" t="s">
        <v>314</v>
      </c>
      <c r="D451" s="444"/>
      <c r="E451" s="404"/>
      <c r="F451" s="418"/>
      <c r="G451" s="418"/>
      <c r="H451" s="425" t="s">
        <v>215</v>
      </c>
      <c r="I451" s="419"/>
      <c r="J451" s="426"/>
      <c r="K451" s="419"/>
      <c r="L451" s="427"/>
      <c r="M451" s="403"/>
      <c r="O451" s="426"/>
      <c r="P451" s="426"/>
      <c r="Q451" s="426"/>
    </row>
    <row r="452" spans="2:18" ht="3.75" customHeight="1" thickBot="1">
      <c r="B452" s="440"/>
      <c r="C452" s="434"/>
      <c r="D452" s="445"/>
      <c r="E452" s="404"/>
      <c r="F452" s="418"/>
      <c r="G452" s="418"/>
      <c r="H452" s="418"/>
      <c r="I452" s="419"/>
      <c r="J452" s="419"/>
      <c r="K452" s="419"/>
      <c r="L452" s="404"/>
      <c r="M452" s="403"/>
      <c r="O452" s="430"/>
      <c r="P452" s="419"/>
      <c r="Q452" s="419"/>
    </row>
    <row r="453" spans="2:18" ht="18" customHeight="1" thickBot="1">
      <c r="B453" s="440"/>
      <c r="C453" s="453"/>
      <c r="D453" s="442" t="s">
        <v>243</v>
      </c>
      <c r="E453" s="404"/>
      <c r="F453" s="417" t="s">
        <v>453</v>
      </c>
      <c r="G453" s="418"/>
      <c r="H453" s="417" t="s">
        <v>453</v>
      </c>
      <c r="I453" s="419"/>
      <c r="J453" s="420"/>
      <c r="K453" s="419"/>
      <c r="L453" s="421"/>
      <c r="M453" s="403"/>
      <c r="O453" s="422"/>
      <c r="P453" s="420" t="s">
        <v>231</v>
      </c>
      <c r="Q453" s="420"/>
    </row>
    <row r="454" spans="2:18" ht="16.5" thickBot="1">
      <c r="B454" s="440"/>
      <c r="C454" s="464" t="s">
        <v>314</v>
      </c>
      <c r="D454" s="444"/>
      <c r="E454" s="404"/>
      <c r="F454" s="418"/>
      <c r="G454" s="418"/>
      <c r="H454" s="425" t="s">
        <v>215</v>
      </c>
      <c r="I454" s="419"/>
      <c r="J454" s="426" t="str">
        <f>IF(J453&lt;&gt;"",J453/#REF!,"")</f>
        <v/>
      </c>
      <c r="K454" s="419"/>
      <c r="L454" s="427"/>
      <c r="M454" s="403"/>
      <c r="O454" s="426"/>
      <c r="P454" s="426"/>
      <c r="Q454" s="426" t="str">
        <f>IF(Q453&lt;&gt;"",Q453/#REF!,"")</f>
        <v/>
      </c>
    </row>
    <row r="455" spans="2:18" ht="3.75" customHeight="1" thickBot="1">
      <c r="B455" s="440"/>
      <c r="C455" s="434"/>
      <c r="D455" s="445"/>
      <c r="E455" s="404"/>
      <c r="F455" s="418"/>
      <c r="G455" s="418"/>
      <c r="H455" s="418"/>
      <c r="I455" s="419"/>
      <c r="J455" s="419"/>
      <c r="K455" s="419"/>
      <c r="L455" s="404"/>
      <c r="M455" s="403"/>
      <c r="O455" s="430"/>
      <c r="P455" s="419"/>
      <c r="Q455" s="419"/>
    </row>
    <row r="456" spans="2:18" ht="18" customHeight="1" thickBot="1">
      <c r="B456" s="440"/>
      <c r="C456" s="453"/>
      <c r="D456" s="442" t="s">
        <v>243</v>
      </c>
      <c r="E456" s="404"/>
      <c r="F456" s="417" t="s">
        <v>453</v>
      </c>
      <c r="G456" s="418"/>
      <c r="H456" s="417" t="s">
        <v>453</v>
      </c>
      <c r="I456" s="419"/>
      <c r="J456" s="420"/>
      <c r="K456" s="419"/>
      <c r="L456" s="421"/>
      <c r="M456" s="403"/>
      <c r="O456" s="422"/>
      <c r="P456" s="420" t="s">
        <v>231</v>
      </c>
      <c r="Q456" s="420"/>
    </row>
    <row r="457" spans="2:18" ht="16.5" thickBot="1">
      <c r="B457" s="440"/>
      <c r="C457" s="464" t="s">
        <v>314</v>
      </c>
      <c r="D457" s="444"/>
      <c r="E457" s="404"/>
      <c r="F457" s="418"/>
      <c r="G457" s="418"/>
      <c r="H457" s="425" t="s">
        <v>215</v>
      </c>
      <c r="I457" s="419"/>
      <c r="J457" s="426" t="str">
        <f>IF(J456&lt;&gt;"",J456/#REF!,"")</f>
        <v/>
      </c>
      <c r="K457" s="419"/>
      <c r="L457" s="427"/>
      <c r="M457" s="403"/>
      <c r="O457" s="426"/>
      <c r="P457" s="426"/>
      <c r="Q457" s="426" t="str">
        <f>IF(Q456&lt;&gt;"",Q456/#REF!,"")</f>
        <v/>
      </c>
    </row>
    <row r="458" spans="2:18" ht="3.75" customHeight="1" thickBot="1">
      <c r="B458" s="440"/>
      <c r="C458" s="434"/>
      <c r="D458" s="445"/>
      <c r="E458" s="404"/>
      <c r="F458" s="418"/>
      <c r="G458" s="418"/>
      <c r="H458" s="418"/>
      <c r="I458" s="419"/>
      <c r="J458" s="419"/>
      <c r="K458" s="419"/>
      <c r="L458" s="404"/>
      <c r="M458" s="403"/>
      <c r="O458" s="430"/>
      <c r="P458" s="419"/>
      <c r="Q458" s="419"/>
    </row>
    <row r="459" spans="2:18" ht="18" customHeight="1" thickBot="1">
      <c r="B459" s="440"/>
      <c r="C459" s="453"/>
      <c r="D459" s="442" t="s">
        <v>243</v>
      </c>
      <c r="E459" s="404"/>
      <c r="F459" s="417" t="s">
        <v>453</v>
      </c>
      <c r="G459" s="418"/>
      <c r="H459" s="417" t="s">
        <v>453</v>
      </c>
      <c r="I459" s="419"/>
      <c r="J459" s="420"/>
      <c r="K459" s="419"/>
      <c r="L459" s="421"/>
      <c r="M459" s="403"/>
      <c r="O459" s="422"/>
      <c r="P459" s="420" t="s">
        <v>231</v>
      </c>
      <c r="Q459" s="420"/>
    </row>
    <row r="460" spans="2:18" ht="16.5" thickBot="1">
      <c r="B460" s="440"/>
      <c r="C460" s="464" t="s">
        <v>314</v>
      </c>
      <c r="D460" s="444"/>
      <c r="E460" s="404"/>
      <c r="F460" s="418"/>
      <c r="G460" s="418"/>
      <c r="H460" s="425" t="s">
        <v>215</v>
      </c>
      <c r="I460" s="419"/>
      <c r="J460" s="426" t="str">
        <f>IF(J459&lt;&gt;"",J459/#REF!,"")</f>
        <v/>
      </c>
      <c r="K460" s="419"/>
      <c r="L460" s="427"/>
      <c r="M460" s="403"/>
      <c r="O460" s="426"/>
      <c r="P460" s="426"/>
      <c r="Q460" s="426" t="str">
        <f>IF(Q459&lt;&gt;"",Q459/#REF!,"")</f>
        <v/>
      </c>
    </row>
    <row r="461" spans="2:18" ht="3.75" customHeight="1" thickBot="1">
      <c r="B461" s="440"/>
      <c r="C461" s="434"/>
      <c r="D461" s="445"/>
      <c r="E461" s="404"/>
      <c r="F461" s="418"/>
      <c r="G461" s="418"/>
      <c r="H461" s="418"/>
      <c r="I461" s="419"/>
      <c r="J461" s="419"/>
      <c r="K461" s="419"/>
      <c r="L461" s="404"/>
      <c r="M461" s="403"/>
      <c r="O461" s="430"/>
      <c r="P461" s="419"/>
      <c r="Q461" s="419"/>
    </row>
    <row r="462" spans="2:18" ht="18" customHeight="1" thickBot="1">
      <c r="B462" s="440"/>
      <c r="C462" s="453"/>
      <c r="D462" s="442" t="s">
        <v>243</v>
      </c>
      <c r="E462" s="404"/>
      <c r="F462" s="417" t="s">
        <v>453</v>
      </c>
      <c r="G462" s="418"/>
      <c r="H462" s="417" t="s">
        <v>453</v>
      </c>
      <c r="I462" s="419"/>
      <c r="J462" s="420"/>
      <c r="K462" s="419"/>
      <c r="L462" s="421"/>
      <c r="M462" s="403"/>
      <c r="O462" s="422"/>
      <c r="P462" s="420" t="s">
        <v>231</v>
      </c>
      <c r="Q462" s="420"/>
    </row>
    <row r="463" spans="2:18" ht="16.5" thickBot="1">
      <c r="B463" s="440"/>
      <c r="C463" s="464" t="s">
        <v>314</v>
      </c>
      <c r="D463" s="444"/>
      <c r="E463" s="404"/>
      <c r="F463" s="418"/>
      <c r="G463" s="418"/>
      <c r="H463" s="425" t="s">
        <v>215</v>
      </c>
      <c r="I463" s="419"/>
      <c r="J463" s="426" t="str">
        <f>IF(J462&lt;&gt;"",J462/#REF!,"")</f>
        <v/>
      </c>
      <c r="K463" s="419"/>
      <c r="L463" s="427"/>
      <c r="M463" s="403"/>
      <c r="O463" s="426"/>
      <c r="P463" s="426"/>
      <c r="Q463" s="426" t="str">
        <f>IF(Q462&lt;&gt;"",Q462/#REF!,"")</f>
        <v/>
      </c>
    </row>
    <row r="464" spans="2:18" ht="3.75" customHeight="1" thickBot="1">
      <c r="B464" s="440"/>
      <c r="C464" s="434"/>
      <c r="D464" s="445"/>
      <c r="E464" s="404"/>
      <c r="F464" s="418"/>
      <c r="G464" s="418"/>
      <c r="H464" s="418"/>
      <c r="I464" s="419"/>
      <c r="J464" s="419"/>
      <c r="K464" s="419"/>
      <c r="L464" s="404"/>
      <c r="M464" s="403"/>
      <c r="O464" s="430"/>
      <c r="P464" s="419"/>
      <c r="Q464" s="419"/>
    </row>
    <row r="465" spans="2:18" ht="18" customHeight="1" thickBot="1">
      <c r="B465" s="440"/>
      <c r="C465" s="454" t="s">
        <v>291</v>
      </c>
      <c r="D465" s="455" t="s">
        <v>243</v>
      </c>
      <c r="E465" s="404"/>
      <c r="F465" s="456" t="s">
        <v>453</v>
      </c>
      <c r="G465" s="418"/>
      <c r="H465" s="456" t="s">
        <v>453</v>
      </c>
      <c r="I465" s="419"/>
      <c r="J465" s="456">
        <f>IFERROR(SUM(J318,J321,J324,J327,J330,J333,J336,J339,J342,J345,J348,J351,J354,J357,J360,J363,J366,J369,J372,J375,J378,J381,J384,J387,J390,J393,J396,J399,J402,J405,J408,J411,J414,J417,J420,J423,J426,J429,J432,J435,J438,J441,J444,J447,J450,J453,J456,J459,J462),"")</f>
        <v>0</v>
      </c>
      <c r="K465" s="419"/>
      <c r="L465" s="421"/>
      <c r="M465" s="403"/>
      <c r="O465" s="457"/>
      <c r="P465" s="456"/>
      <c r="Q465" s="456">
        <f>IFERROR(SUM(Q318,Q321,Q324,Q327,Q330,Q333,Q336,Q339,Q342,Q345,Q348,Q351,Q354,Q357,Q360,Q363,Q366,Q369,Q372,Q375,Q378,Q381,Q384,Q387,Q390,Q393,Q396,Q399,Q402,Q405,Q408,Q411,Q414,Q417,Q420,Q423,Q426,Q429,Q432,Q435,Q438,Q441,Q444,Q447,Q450,Q453,Q456,Q459,Q462),"")</f>
        <v>0</v>
      </c>
    </row>
    <row r="466" spans="2:18" ht="16.5" thickBot="1">
      <c r="B466" s="440"/>
      <c r="C466" s="458" t="s">
        <v>314</v>
      </c>
      <c r="D466" s="459"/>
      <c r="E466" s="404"/>
      <c r="F466" s="418"/>
      <c r="G466" s="418"/>
      <c r="H466" s="425" t="s">
        <v>215</v>
      </c>
      <c r="I466" s="419"/>
      <c r="J466" s="460"/>
      <c r="K466" s="419"/>
      <c r="L466" s="427"/>
      <c r="M466" s="403"/>
      <c r="O466" s="460"/>
      <c r="P466" s="460"/>
      <c r="Q466" s="460"/>
    </row>
    <row r="467" spans="2:18" ht="4.5" customHeight="1" thickBot="1">
      <c r="B467" s="440"/>
      <c r="C467" s="434"/>
      <c r="D467" s="445"/>
      <c r="E467" s="404"/>
      <c r="F467" s="418"/>
      <c r="G467" s="418"/>
      <c r="H467" s="418"/>
      <c r="I467" s="419"/>
      <c r="J467" s="419"/>
      <c r="K467" s="419"/>
      <c r="L467" s="404"/>
      <c r="M467" s="403"/>
      <c r="O467" s="430"/>
      <c r="P467" s="419"/>
      <c r="Q467" s="419"/>
    </row>
    <row r="468" spans="2:18" ht="16.5" thickBot="1">
      <c r="B468" s="440"/>
      <c r="C468" s="415" t="s">
        <v>225</v>
      </c>
      <c r="D468" s="442" t="s">
        <v>243</v>
      </c>
      <c r="E468" s="404"/>
      <c r="F468" s="417" t="s">
        <v>453</v>
      </c>
      <c r="G468" s="418"/>
      <c r="H468" s="417" t="s">
        <v>453</v>
      </c>
      <c r="I468" s="419"/>
      <c r="J468" s="420"/>
      <c r="K468" s="419"/>
      <c r="L468" s="421"/>
      <c r="M468" s="403"/>
      <c r="O468" s="422" t="s">
        <v>226</v>
      </c>
      <c r="P468" s="420" t="s">
        <v>359</v>
      </c>
      <c r="Q468" s="420"/>
      <c r="R468" s="388" t="s">
        <v>360</v>
      </c>
    </row>
    <row r="469" spans="2:18" ht="16.5" thickBot="1">
      <c r="B469" s="440"/>
      <c r="C469" s="432" t="s">
        <v>214</v>
      </c>
      <c r="D469" s="444"/>
      <c r="E469" s="404"/>
      <c r="F469" s="418"/>
      <c r="G469" s="418"/>
      <c r="H469" s="425" t="s">
        <v>215</v>
      </c>
      <c r="I469" s="419"/>
      <c r="J469" s="426"/>
      <c r="K469" s="419"/>
      <c r="L469" s="427"/>
      <c r="M469" s="403"/>
      <c r="O469" s="426"/>
      <c r="P469" s="426"/>
      <c r="Q469" s="426"/>
    </row>
    <row r="470" spans="2:18" ht="3.75" customHeight="1" thickBot="1">
      <c r="B470" s="440"/>
      <c r="C470" s="434"/>
      <c r="D470" s="445"/>
      <c r="E470" s="404"/>
      <c r="F470" s="418"/>
      <c r="G470" s="418"/>
      <c r="H470" s="418"/>
      <c r="I470" s="419"/>
      <c r="J470" s="419"/>
      <c r="K470" s="419"/>
      <c r="L470" s="404"/>
      <c r="M470" s="403"/>
      <c r="O470" s="430"/>
      <c r="P470" s="419"/>
      <c r="Q470" s="419"/>
    </row>
    <row r="471" spans="2:18" ht="16.5" thickBot="1">
      <c r="B471" s="440"/>
      <c r="C471" s="415" t="s">
        <v>361</v>
      </c>
      <c r="D471" s="442" t="s">
        <v>243</v>
      </c>
      <c r="E471" s="404"/>
      <c r="F471" s="417" t="s">
        <v>453</v>
      </c>
      <c r="G471" s="418"/>
      <c r="H471" s="417" t="s">
        <v>453</v>
      </c>
      <c r="I471" s="419"/>
      <c r="J471" s="420"/>
      <c r="K471" s="419"/>
      <c r="L471" s="421"/>
      <c r="M471" s="403"/>
      <c r="O471" s="422"/>
      <c r="P471" s="420" t="s">
        <v>231</v>
      </c>
      <c r="Q471" s="420"/>
    </row>
    <row r="472" spans="2:18" ht="16.5" thickBot="1">
      <c r="B472" s="440"/>
      <c r="C472" s="432" t="s">
        <v>214</v>
      </c>
      <c r="D472" s="444"/>
      <c r="E472" s="404"/>
      <c r="F472" s="418"/>
      <c r="G472" s="418"/>
      <c r="H472" s="425" t="s">
        <v>215</v>
      </c>
      <c r="I472" s="419"/>
      <c r="J472" s="426" t="str">
        <f>IF(J471&lt;&gt;"",J471/#REF!,"")</f>
        <v/>
      </c>
      <c r="K472" s="419"/>
      <c r="L472" s="427"/>
      <c r="M472" s="403"/>
      <c r="O472" s="426"/>
      <c r="P472" s="426"/>
      <c r="Q472" s="426" t="str">
        <f>IF(Q471&lt;&gt;"",Q471/#REF!,"")</f>
        <v/>
      </c>
    </row>
    <row r="473" spans="2:18" ht="4.5" customHeight="1" thickBot="1">
      <c r="B473" s="440"/>
      <c r="C473" s="434"/>
      <c r="D473" s="445"/>
      <c r="E473" s="404"/>
      <c r="F473" s="418"/>
      <c r="G473" s="418"/>
      <c r="H473" s="418"/>
      <c r="I473" s="419"/>
      <c r="J473" s="419"/>
      <c r="K473" s="419"/>
      <c r="L473" s="404"/>
      <c r="M473" s="403"/>
      <c r="O473" s="430"/>
      <c r="P473" s="419"/>
      <c r="Q473" s="419"/>
    </row>
    <row r="474" spans="2:18" ht="16.5" thickBot="1">
      <c r="B474" s="440"/>
      <c r="C474" s="415" t="s">
        <v>228</v>
      </c>
      <c r="D474" s="442" t="s">
        <v>243</v>
      </c>
      <c r="E474" s="404"/>
      <c r="F474" s="417" t="s">
        <v>453</v>
      </c>
      <c r="G474" s="418"/>
      <c r="H474" s="417" t="s">
        <v>453</v>
      </c>
      <c r="I474" s="419"/>
      <c r="J474" s="420"/>
      <c r="K474" s="419"/>
      <c r="L474" s="421"/>
      <c r="M474" s="403"/>
      <c r="O474" s="422" t="s">
        <v>229</v>
      </c>
      <c r="P474" s="420" t="s">
        <v>362</v>
      </c>
      <c r="Q474" s="420"/>
      <c r="R474" s="388" t="s">
        <v>360</v>
      </c>
    </row>
    <row r="475" spans="2:18" ht="16.5" thickBot="1">
      <c r="B475" s="440"/>
      <c r="C475" s="432" t="s">
        <v>214</v>
      </c>
      <c r="D475" s="444"/>
      <c r="E475" s="404"/>
      <c r="F475" s="418"/>
      <c r="G475" s="418"/>
      <c r="H475" s="425" t="s">
        <v>215</v>
      </c>
      <c r="I475" s="419"/>
      <c r="J475" s="426"/>
      <c r="K475" s="419"/>
      <c r="L475" s="427"/>
      <c r="M475" s="403"/>
      <c r="O475" s="426"/>
      <c r="P475" s="426"/>
      <c r="Q475" s="426"/>
    </row>
    <row r="476" spans="2:18" ht="3.75" customHeight="1" thickBot="1">
      <c r="B476" s="401"/>
      <c r="C476" s="434"/>
      <c r="D476" s="445"/>
      <c r="E476" s="404"/>
      <c r="F476" s="418"/>
      <c r="G476" s="418"/>
      <c r="H476" s="418"/>
      <c r="I476" s="419"/>
      <c r="J476" s="419"/>
      <c r="K476" s="419"/>
      <c r="L476" s="404"/>
      <c r="M476" s="403"/>
      <c r="O476" s="430"/>
      <c r="P476" s="419"/>
      <c r="Q476" s="419"/>
    </row>
    <row r="477" spans="2:18" ht="18" customHeight="1" thickBot="1">
      <c r="B477" s="468"/>
      <c r="C477" s="469" t="s">
        <v>210</v>
      </c>
      <c r="D477" s="442" t="s">
        <v>243</v>
      </c>
      <c r="E477" s="404"/>
      <c r="F477" s="417" t="s">
        <v>453</v>
      </c>
      <c r="G477" s="418"/>
      <c r="H477" s="417" t="s">
        <v>453</v>
      </c>
      <c r="I477" s="419"/>
      <c r="J477" s="420"/>
      <c r="K477" s="419"/>
      <c r="L477" s="421"/>
      <c r="M477" s="403"/>
      <c r="O477" s="422"/>
      <c r="P477" s="420" t="s">
        <v>231</v>
      </c>
      <c r="Q477" s="420"/>
    </row>
    <row r="478" spans="2:18" ht="16.5" thickBot="1">
      <c r="B478" s="468"/>
      <c r="C478" s="432" t="s">
        <v>232</v>
      </c>
      <c r="D478" s="444"/>
      <c r="E478" s="404"/>
      <c r="F478" s="418"/>
      <c r="G478" s="418"/>
      <c r="H478" s="425" t="s">
        <v>215</v>
      </c>
      <c r="I478" s="419"/>
      <c r="J478" s="426" t="str">
        <f>IF(J477&lt;&gt;"",J477/#REF!,"")</f>
        <v/>
      </c>
      <c r="K478" s="419"/>
      <c r="L478" s="427"/>
      <c r="M478" s="403"/>
      <c r="O478" s="426"/>
      <c r="P478" s="426"/>
      <c r="Q478" s="426" t="str">
        <f>IF(Q477&lt;&gt;"",Q477/#REF!,"")</f>
        <v/>
      </c>
    </row>
    <row r="479" spans="2:18" ht="4.5" customHeight="1" thickBot="1">
      <c r="B479" s="468"/>
      <c r="C479" s="434"/>
      <c r="D479" s="445"/>
      <c r="E479" s="404"/>
      <c r="F479" s="418"/>
      <c r="G479" s="418"/>
      <c r="H479" s="418"/>
      <c r="I479" s="419"/>
      <c r="J479" s="419"/>
      <c r="K479" s="419"/>
      <c r="L479" s="404"/>
      <c r="M479" s="403"/>
      <c r="O479" s="430"/>
      <c r="P479" s="419"/>
      <c r="Q479" s="419"/>
    </row>
    <row r="480" spans="2:18" ht="16.5" thickBot="1">
      <c r="B480" s="468"/>
      <c r="C480" s="470" t="s">
        <v>216</v>
      </c>
      <c r="D480" s="442" t="s">
        <v>243</v>
      </c>
      <c r="E480" s="404"/>
      <c r="F480" s="417" t="s">
        <v>453</v>
      </c>
      <c r="G480" s="418"/>
      <c r="H480" s="417" t="s">
        <v>453</v>
      </c>
      <c r="I480" s="419"/>
      <c r="J480" s="420"/>
      <c r="K480" s="419"/>
      <c r="L480" s="421"/>
      <c r="M480" s="403"/>
      <c r="O480" s="422" t="s">
        <v>217</v>
      </c>
      <c r="P480" s="420" t="s">
        <v>363</v>
      </c>
      <c r="Q480" s="420" t="s">
        <v>235</v>
      </c>
      <c r="R480" s="388" t="s">
        <v>364</v>
      </c>
    </row>
    <row r="481" spans="2:18" ht="16.5" thickBot="1">
      <c r="B481" s="468"/>
      <c r="C481" s="432" t="s">
        <v>232</v>
      </c>
      <c r="D481" s="444"/>
      <c r="E481" s="404"/>
      <c r="F481" s="418"/>
      <c r="G481" s="418"/>
      <c r="H481" s="425" t="s">
        <v>215</v>
      </c>
      <c r="I481" s="419"/>
      <c r="J481" s="426" t="str">
        <f>IF(J480&lt;&gt;"",J480/#REF!,"")</f>
        <v/>
      </c>
      <c r="K481" s="419"/>
      <c r="L481" s="427"/>
      <c r="M481" s="403"/>
      <c r="O481" s="426"/>
      <c r="P481" s="426"/>
      <c r="Q481" s="426" t="e">
        <f>IF(Q480&lt;&gt;"",Q480/#REF!,"")</f>
        <v>#VALUE!</v>
      </c>
    </row>
    <row r="482" spans="2:18" ht="3.75" customHeight="1" thickBot="1">
      <c r="B482" s="468"/>
      <c r="C482" s="434"/>
      <c r="D482" s="445"/>
      <c r="E482" s="404"/>
      <c r="F482" s="418"/>
      <c r="G482" s="418"/>
      <c r="H482" s="418"/>
      <c r="I482" s="419"/>
      <c r="J482" s="419"/>
      <c r="K482" s="419"/>
      <c r="L482" s="404"/>
      <c r="M482" s="403"/>
      <c r="O482" s="430"/>
      <c r="P482" s="419"/>
      <c r="Q482" s="419"/>
    </row>
    <row r="483" spans="2:18" ht="16.5" thickBot="1">
      <c r="B483" s="468"/>
      <c r="C483" s="471" t="s">
        <v>365</v>
      </c>
      <c r="D483" s="442" t="s">
        <v>243</v>
      </c>
      <c r="E483" s="404"/>
      <c r="F483" s="417" t="s">
        <v>453</v>
      </c>
      <c r="G483" s="418"/>
      <c r="H483" s="417" t="s">
        <v>453</v>
      </c>
      <c r="I483" s="419"/>
      <c r="J483" s="420"/>
      <c r="K483" s="419"/>
      <c r="L483" s="421"/>
      <c r="M483" s="403"/>
      <c r="O483" s="422"/>
      <c r="P483" s="420" t="s">
        <v>231</v>
      </c>
      <c r="Q483" s="420"/>
    </row>
    <row r="484" spans="2:18" ht="16.5" thickBot="1">
      <c r="B484" s="468"/>
      <c r="C484" s="432" t="s">
        <v>232</v>
      </c>
      <c r="D484" s="444"/>
      <c r="E484" s="404"/>
      <c r="F484" s="418"/>
      <c r="G484" s="418"/>
      <c r="H484" s="425" t="s">
        <v>215</v>
      </c>
      <c r="I484" s="419"/>
      <c r="J484" s="426" t="str">
        <f>IF(J483&lt;&gt;"",J483/#REF!,"")</f>
        <v/>
      </c>
      <c r="K484" s="419"/>
      <c r="L484" s="427"/>
      <c r="M484" s="403"/>
      <c r="O484" s="426"/>
      <c r="P484" s="426"/>
      <c r="Q484" s="426" t="str">
        <f>IF(Q483&lt;&gt;"",Q483/#REF!,"")</f>
        <v/>
      </c>
    </row>
    <row r="485" spans="2:18" ht="3.75" customHeight="1" thickBot="1">
      <c r="B485" s="468"/>
      <c r="C485" s="434"/>
      <c r="D485" s="445"/>
      <c r="E485" s="404"/>
      <c r="F485" s="418"/>
      <c r="G485" s="418"/>
      <c r="H485" s="418"/>
      <c r="I485" s="419"/>
      <c r="J485" s="419"/>
      <c r="K485" s="419"/>
      <c r="L485" s="404"/>
      <c r="M485" s="403"/>
      <c r="O485" s="430"/>
      <c r="P485" s="419"/>
      <c r="Q485" s="419"/>
    </row>
    <row r="486" spans="2:18" ht="16.5" thickBot="1">
      <c r="B486" s="468"/>
      <c r="C486" s="471" t="s">
        <v>366</v>
      </c>
      <c r="D486" s="442" t="s">
        <v>243</v>
      </c>
      <c r="E486" s="404"/>
      <c r="F486" s="417" t="s">
        <v>453</v>
      </c>
      <c r="G486" s="418"/>
      <c r="H486" s="417" t="s">
        <v>453</v>
      </c>
      <c r="I486" s="419"/>
      <c r="J486" s="420"/>
      <c r="K486" s="419"/>
      <c r="L486" s="421"/>
      <c r="M486" s="403"/>
      <c r="O486" s="422"/>
      <c r="P486" s="420" t="s">
        <v>231</v>
      </c>
      <c r="Q486" s="420"/>
    </row>
    <row r="487" spans="2:18" ht="16.5" thickBot="1">
      <c r="B487" s="468"/>
      <c r="C487" s="432" t="s">
        <v>232</v>
      </c>
      <c r="D487" s="444"/>
      <c r="E487" s="404"/>
      <c r="F487" s="418"/>
      <c r="G487" s="418"/>
      <c r="H487" s="425" t="s">
        <v>215</v>
      </c>
      <c r="I487" s="419"/>
      <c r="J487" s="426" t="str">
        <f>IF(J486&lt;&gt;"",J486/#REF!,"")</f>
        <v/>
      </c>
      <c r="K487" s="419"/>
      <c r="L487" s="427"/>
      <c r="M487" s="403"/>
      <c r="O487" s="426"/>
      <c r="P487" s="426"/>
      <c r="Q487" s="426" t="str">
        <f>IF(Q486&lt;&gt;"",Q486/#REF!,"")</f>
        <v/>
      </c>
    </row>
    <row r="488" spans="2:18" ht="3.75" customHeight="1" thickBot="1">
      <c r="B488" s="468"/>
      <c r="C488" s="434"/>
      <c r="D488" s="445"/>
      <c r="E488" s="404"/>
      <c r="F488" s="418"/>
      <c r="G488" s="418"/>
      <c r="H488" s="418"/>
      <c r="I488" s="419"/>
      <c r="J488" s="419"/>
      <c r="K488" s="419"/>
      <c r="L488" s="404"/>
      <c r="M488" s="403"/>
      <c r="O488" s="430"/>
      <c r="P488" s="419"/>
      <c r="Q488" s="419"/>
    </row>
    <row r="489" spans="2:18" ht="16.5" thickBot="1">
      <c r="B489" s="468"/>
      <c r="C489" s="471" t="s">
        <v>367</v>
      </c>
      <c r="D489" s="442" t="s">
        <v>243</v>
      </c>
      <c r="E489" s="404"/>
      <c r="F489" s="417" t="s">
        <v>453</v>
      </c>
      <c r="G489" s="418"/>
      <c r="H489" s="417" t="s">
        <v>453</v>
      </c>
      <c r="I489" s="419"/>
      <c r="J489" s="420"/>
      <c r="K489" s="419"/>
      <c r="L489" s="421"/>
      <c r="M489" s="403"/>
      <c r="O489" s="422"/>
      <c r="P489" s="420" t="s">
        <v>231</v>
      </c>
      <c r="Q489" s="420"/>
    </row>
    <row r="490" spans="2:18" ht="16.5" thickBot="1">
      <c r="B490" s="468"/>
      <c r="C490" s="432" t="s">
        <v>232</v>
      </c>
      <c r="D490" s="444"/>
      <c r="E490" s="404"/>
      <c r="F490" s="418"/>
      <c r="G490" s="418"/>
      <c r="H490" s="425" t="s">
        <v>215</v>
      </c>
      <c r="I490" s="419"/>
      <c r="J490" s="426" t="str">
        <f>IF(J489&lt;&gt;"",J489/#REF!,"")</f>
        <v/>
      </c>
      <c r="K490" s="419"/>
      <c r="L490" s="427"/>
      <c r="M490" s="403"/>
      <c r="O490" s="426"/>
      <c r="P490" s="426"/>
      <c r="Q490" s="426" t="str">
        <f>IF(Q489&lt;&gt;"",Q489/#REF!,"")</f>
        <v/>
      </c>
    </row>
    <row r="491" spans="2:18" ht="3.75" customHeight="1" thickBot="1">
      <c r="B491" s="468"/>
      <c r="C491" s="434"/>
      <c r="D491" s="445"/>
      <c r="E491" s="404"/>
      <c r="F491" s="418"/>
      <c r="G491" s="418"/>
      <c r="H491" s="418"/>
      <c r="I491" s="419"/>
      <c r="J491" s="419"/>
      <c r="K491" s="419"/>
      <c r="L491" s="404"/>
      <c r="M491" s="403"/>
      <c r="O491" s="430"/>
      <c r="P491" s="419"/>
      <c r="Q491" s="419"/>
    </row>
    <row r="492" spans="2:18" ht="16.5" thickBot="1">
      <c r="B492" s="468"/>
      <c r="C492" s="454" t="s">
        <v>291</v>
      </c>
      <c r="D492" s="455" t="s">
        <v>243</v>
      </c>
      <c r="E492" s="404"/>
      <c r="F492" s="456" t="s">
        <v>453</v>
      </c>
      <c r="G492" s="418"/>
      <c r="H492" s="456" t="s">
        <v>453</v>
      </c>
      <c r="I492" s="419"/>
      <c r="J492" s="456">
        <f>SUM(J483,J486,J489)</f>
        <v>0</v>
      </c>
      <c r="K492" s="419"/>
      <c r="L492" s="421"/>
      <c r="M492" s="403"/>
      <c r="O492" s="457"/>
      <c r="P492" s="456"/>
      <c r="Q492" s="456">
        <f>SUM(Q483,Q486,Q489)</f>
        <v>0</v>
      </c>
    </row>
    <row r="493" spans="2:18" ht="16.5" thickBot="1">
      <c r="B493" s="468"/>
      <c r="C493" s="458" t="s">
        <v>368</v>
      </c>
      <c r="D493" s="459"/>
      <c r="E493" s="404"/>
      <c r="F493" s="418"/>
      <c r="G493" s="418"/>
      <c r="H493" s="425" t="s">
        <v>215</v>
      </c>
      <c r="I493" s="419"/>
      <c r="J493" s="460" t="str">
        <f>IFERROR(J492/#REF!,"")</f>
        <v/>
      </c>
      <c r="K493" s="419"/>
      <c r="L493" s="427"/>
      <c r="M493" s="403"/>
      <c r="O493" s="460"/>
      <c r="P493" s="460"/>
      <c r="Q493" s="460" t="str">
        <f>IFERROR(Q492/#REF!,"")</f>
        <v/>
      </c>
    </row>
    <row r="494" spans="2:18" ht="3.75" customHeight="1" thickBot="1">
      <c r="B494" s="468"/>
      <c r="C494" s="434"/>
      <c r="D494" s="445"/>
      <c r="E494" s="404"/>
      <c r="F494" s="418"/>
      <c r="G494" s="418"/>
      <c r="H494" s="418"/>
      <c r="I494" s="419"/>
      <c r="J494" s="419"/>
      <c r="K494" s="419"/>
      <c r="L494" s="404"/>
      <c r="M494" s="403"/>
      <c r="O494" s="430"/>
      <c r="P494" s="419"/>
      <c r="Q494" s="419"/>
    </row>
    <row r="495" spans="2:18" ht="18" customHeight="1" thickBot="1">
      <c r="B495" s="468"/>
      <c r="C495" s="472" t="s">
        <v>222</v>
      </c>
      <c r="D495" s="442" t="s">
        <v>243</v>
      </c>
      <c r="E495" s="404"/>
      <c r="F495" s="417" t="s">
        <v>453</v>
      </c>
      <c r="G495" s="418"/>
      <c r="H495" s="417" t="s">
        <v>453</v>
      </c>
      <c r="I495" s="419"/>
      <c r="J495" s="420"/>
      <c r="K495" s="419"/>
      <c r="L495" s="421"/>
      <c r="M495" s="403"/>
      <c r="O495" s="422" t="s">
        <v>233</v>
      </c>
      <c r="P495" s="420" t="s">
        <v>369</v>
      </c>
      <c r="Q495" s="420"/>
      <c r="R495" s="388" t="s">
        <v>370</v>
      </c>
    </row>
    <row r="496" spans="2:18" ht="16.5" thickBot="1">
      <c r="B496" s="468"/>
      <c r="C496" s="432" t="s">
        <v>232</v>
      </c>
      <c r="D496" s="444"/>
      <c r="E496" s="404"/>
      <c r="F496" s="418"/>
      <c r="G496" s="418"/>
      <c r="H496" s="425" t="s">
        <v>215</v>
      </c>
      <c r="I496" s="419"/>
      <c r="J496" s="426"/>
      <c r="K496" s="419"/>
      <c r="L496" s="427"/>
      <c r="M496" s="403"/>
      <c r="O496" s="426"/>
      <c r="P496" s="426"/>
      <c r="Q496" s="426"/>
    </row>
    <row r="497" spans="2:17" ht="3.75" customHeight="1" thickBot="1">
      <c r="B497" s="468"/>
      <c r="C497" s="434"/>
      <c r="D497" s="445"/>
      <c r="E497" s="404"/>
      <c r="F497" s="418"/>
      <c r="G497" s="418"/>
      <c r="H497" s="418"/>
      <c r="I497" s="419"/>
      <c r="J497" s="419"/>
      <c r="K497" s="419"/>
      <c r="L497" s="404"/>
      <c r="M497" s="403"/>
      <c r="O497" s="430"/>
      <c r="P497" s="419"/>
      <c r="Q497" s="419"/>
    </row>
    <row r="498" spans="2:17" ht="16.5" thickBot="1">
      <c r="B498" s="468"/>
      <c r="C498" s="415" t="s">
        <v>225</v>
      </c>
      <c r="D498" s="442" t="s">
        <v>243</v>
      </c>
      <c r="E498" s="404"/>
      <c r="F498" s="417" t="s">
        <v>453</v>
      </c>
      <c r="G498" s="418"/>
      <c r="H498" s="417" t="s">
        <v>453</v>
      </c>
      <c r="I498" s="419"/>
      <c r="J498" s="420"/>
      <c r="K498" s="419"/>
      <c r="L498" s="421"/>
      <c r="M498" s="403"/>
      <c r="O498" s="422"/>
      <c r="P498" s="420" t="s">
        <v>231</v>
      </c>
      <c r="Q498" s="420"/>
    </row>
    <row r="499" spans="2:17" ht="16.5" thickBot="1">
      <c r="B499" s="468"/>
      <c r="C499" s="432" t="s">
        <v>232</v>
      </c>
      <c r="D499" s="444"/>
      <c r="E499" s="404"/>
      <c r="F499" s="418"/>
      <c r="G499" s="418"/>
      <c r="H499" s="425" t="s">
        <v>215</v>
      </c>
      <c r="I499" s="419"/>
      <c r="J499" s="426" t="str">
        <f>IF(J498&lt;&gt;"",J498/#REF!,"")</f>
        <v/>
      </c>
      <c r="K499" s="419"/>
      <c r="L499" s="427"/>
      <c r="M499" s="403"/>
      <c r="O499" s="426"/>
      <c r="P499" s="426"/>
      <c r="Q499" s="426" t="str">
        <f>IF(Q498&lt;&gt;"",Q498/#REF!,"")</f>
        <v/>
      </c>
    </row>
    <row r="500" spans="2:17" ht="4.5" customHeight="1" thickBot="1">
      <c r="B500" s="468"/>
      <c r="C500" s="434"/>
      <c r="D500" s="445"/>
      <c r="E500" s="404"/>
      <c r="F500" s="418"/>
      <c r="G500" s="418"/>
      <c r="H500" s="418"/>
      <c r="I500" s="419"/>
      <c r="J500" s="419"/>
      <c r="K500" s="419"/>
      <c r="L500" s="404"/>
      <c r="M500" s="403"/>
      <c r="O500" s="430"/>
      <c r="P500" s="419"/>
      <c r="Q500" s="419"/>
    </row>
    <row r="501" spans="2:17" ht="16.5" thickBot="1">
      <c r="B501" s="468"/>
      <c r="C501" s="415" t="s">
        <v>361</v>
      </c>
      <c r="D501" s="442" t="s">
        <v>243</v>
      </c>
      <c r="E501" s="404"/>
      <c r="F501" s="417" t="s">
        <v>453</v>
      </c>
      <c r="G501" s="418"/>
      <c r="H501" s="417" t="s">
        <v>453</v>
      </c>
      <c r="I501" s="419"/>
      <c r="J501" s="420"/>
      <c r="K501" s="419"/>
      <c r="L501" s="421"/>
      <c r="M501" s="403"/>
      <c r="O501" s="422"/>
      <c r="P501" s="420" t="s">
        <v>231</v>
      </c>
      <c r="Q501" s="420"/>
    </row>
    <row r="502" spans="2:17" ht="16.5" thickBot="1">
      <c r="B502" s="468"/>
      <c r="C502" s="432" t="s">
        <v>232</v>
      </c>
      <c r="D502" s="444"/>
      <c r="E502" s="404"/>
      <c r="F502" s="418"/>
      <c r="G502" s="418"/>
      <c r="H502" s="425" t="s">
        <v>215</v>
      </c>
      <c r="I502" s="419"/>
      <c r="J502" s="426" t="str">
        <f>IF(J501&lt;&gt;"",J501/#REF!,"")</f>
        <v/>
      </c>
      <c r="K502" s="419"/>
      <c r="L502" s="427"/>
      <c r="M502" s="403"/>
      <c r="O502" s="426"/>
      <c r="P502" s="426"/>
      <c r="Q502" s="426" t="str">
        <f>IF(Q501&lt;&gt;"",Q501/#REF!,"")</f>
        <v/>
      </c>
    </row>
    <row r="503" spans="2:17" ht="4.5" customHeight="1" thickBot="1">
      <c r="B503" s="468"/>
      <c r="C503" s="434"/>
      <c r="D503" s="445"/>
      <c r="E503" s="404"/>
      <c r="F503" s="418"/>
      <c r="G503" s="418"/>
      <c r="H503" s="418"/>
      <c r="I503" s="419"/>
      <c r="J503" s="419"/>
      <c r="K503" s="419"/>
      <c r="L503" s="404"/>
      <c r="M503" s="403"/>
      <c r="O503" s="430"/>
      <c r="P503" s="419"/>
      <c r="Q503" s="419"/>
    </row>
    <row r="504" spans="2:17" ht="16.5" thickBot="1">
      <c r="B504" s="468"/>
      <c r="C504" s="415" t="s">
        <v>228</v>
      </c>
      <c r="D504" s="442" t="s">
        <v>243</v>
      </c>
      <c r="E504" s="404"/>
      <c r="F504" s="417" t="s">
        <v>453</v>
      </c>
      <c r="G504" s="418"/>
      <c r="H504" s="417" t="s">
        <v>453</v>
      </c>
      <c r="I504" s="419"/>
      <c r="J504" s="420"/>
      <c r="K504" s="419"/>
      <c r="L504" s="421"/>
      <c r="M504" s="403"/>
      <c r="O504" s="422"/>
      <c r="P504" s="420" t="s">
        <v>231</v>
      </c>
      <c r="Q504" s="420"/>
    </row>
    <row r="505" spans="2:17" ht="16.5" thickBot="1">
      <c r="B505" s="468"/>
      <c r="C505" s="432" t="s">
        <v>232</v>
      </c>
      <c r="D505" s="444"/>
      <c r="E505" s="404"/>
      <c r="F505" s="418"/>
      <c r="G505" s="418"/>
      <c r="H505" s="425" t="s">
        <v>215</v>
      </c>
      <c r="I505" s="419"/>
      <c r="J505" s="426" t="str">
        <f>IF(J504&lt;&gt;"",J504/#REF!,"")</f>
        <v/>
      </c>
      <c r="K505" s="419"/>
      <c r="L505" s="427"/>
      <c r="M505" s="403"/>
      <c r="O505" s="426"/>
      <c r="P505" s="426"/>
      <c r="Q505" s="426" t="str">
        <f>IF(Q504&lt;&gt;"",Q504/#REF!,"")</f>
        <v/>
      </c>
    </row>
    <row r="506" spans="2:17" ht="3.75" customHeight="1" thickBot="1">
      <c r="B506" s="401"/>
      <c r="C506" s="434"/>
      <c r="D506" s="445"/>
      <c r="E506" s="404"/>
      <c r="F506" s="418"/>
      <c r="G506" s="418"/>
      <c r="H506" s="418"/>
      <c r="I506" s="419"/>
      <c r="J506" s="419"/>
      <c r="K506" s="419"/>
      <c r="L506" s="404"/>
      <c r="M506" s="403"/>
      <c r="O506" s="430"/>
      <c r="P506" s="419"/>
      <c r="Q506" s="419"/>
    </row>
    <row r="507" spans="2:17" ht="16.5" thickBot="1">
      <c r="B507" s="473"/>
      <c r="C507" s="415" t="s">
        <v>371</v>
      </c>
      <c r="D507" s="442" t="s">
        <v>243</v>
      </c>
      <c r="E507" s="404"/>
      <c r="F507" s="417" t="s">
        <v>453</v>
      </c>
      <c r="G507" s="418"/>
      <c r="H507" s="417" t="s">
        <v>453</v>
      </c>
      <c r="I507" s="419"/>
      <c r="J507" s="420"/>
      <c r="K507" s="419"/>
      <c r="L507" s="421"/>
      <c r="M507" s="403"/>
      <c r="O507" s="422"/>
      <c r="P507" s="420" t="s">
        <v>231</v>
      </c>
      <c r="Q507" s="420"/>
    </row>
    <row r="508" spans="2:17" ht="16.5" thickBot="1">
      <c r="B508" s="473"/>
      <c r="C508" s="432" t="s">
        <v>372</v>
      </c>
      <c r="D508" s="444"/>
      <c r="E508" s="404"/>
      <c r="F508" s="418"/>
      <c r="G508" s="418"/>
      <c r="H508" s="425" t="s">
        <v>215</v>
      </c>
      <c r="I508" s="419"/>
      <c r="J508" s="426" t="str">
        <f>IF(J507&lt;&gt;"",J507/#REF!,"")</f>
        <v/>
      </c>
      <c r="K508" s="419"/>
      <c r="L508" s="427"/>
      <c r="M508" s="403"/>
      <c r="O508" s="426"/>
      <c r="P508" s="426"/>
      <c r="Q508" s="426" t="str">
        <f>IF(Q507&lt;&gt;"",Q507/#REF!,"")</f>
        <v/>
      </c>
    </row>
    <row r="509" spans="2:17" ht="3.75" customHeight="1" thickBot="1">
      <c r="B509" s="473"/>
      <c r="C509" s="434"/>
      <c r="D509" s="445"/>
      <c r="E509" s="404"/>
      <c r="F509" s="418"/>
      <c r="G509" s="418"/>
      <c r="H509" s="418"/>
      <c r="I509" s="419"/>
      <c r="J509" s="419"/>
      <c r="K509" s="419"/>
      <c r="L509" s="404"/>
      <c r="M509" s="403"/>
      <c r="O509" s="430"/>
      <c r="P509" s="419"/>
      <c r="Q509" s="419"/>
    </row>
    <row r="510" spans="2:17" ht="16.5" thickBot="1">
      <c r="B510" s="473"/>
      <c r="C510" s="415" t="s">
        <v>373</v>
      </c>
      <c r="D510" s="442" t="s">
        <v>243</v>
      </c>
      <c r="E510" s="404"/>
      <c r="F510" s="417" t="s">
        <v>453</v>
      </c>
      <c r="G510" s="418"/>
      <c r="H510" s="417" t="s">
        <v>453</v>
      </c>
      <c r="I510" s="419"/>
      <c r="J510" s="420"/>
      <c r="K510" s="419"/>
      <c r="L510" s="421"/>
      <c r="M510" s="403"/>
      <c r="O510" s="422"/>
      <c r="P510" s="420" t="s">
        <v>231</v>
      </c>
      <c r="Q510" s="420"/>
    </row>
    <row r="511" spans="2:17" ht="16.5" thickBot="1">
      <c r="B511" s="473"/>
      <c r="C511" s="432" t="s">
        <v>372</v>
      </c>
      <c r="D511" s="424"/>
      <c r="E511" s="404"/>
      <c r="F511" s="428"/>
      <c r="G511" s="428"/>
      <c r="H511" s="474" t="s">
        <v>215</v>
      </c>
      <c r="I511" s="404"/>
      <c r="J511" s="426" t="str">
        <f>IF(J510&lt;&gt;"",J510/#REF!,"")</f>
        <v/>
      </c>
      <c r="K511" s="404"/>
      <c r="L511" s="427"/>
      <c r="M511" s="403"/>
      <c r="O511" s="426"/>
      <c r="P511" s="426"/>
      <c r="Q511" s="426" t="str">
        <f>IF(Q510&lt;&gt;"",Q510/#REF!,"")</f>
        <v/>
      </c>
    </row>
    <row r="512" spans="2:17" ht="3.75" customHeight="1" thickBot="1">
      <c r="B512" s="401"/>
      <c r="C512" s="434"/>
      <c r="D512" s="429"/>
      <c r="E512" s="404"/>
      <c r="F512" s="428"/>
      <c r="G512" s="428"/>
      <c r="H512" s="428"/>
      <c r="I512" s="404"/>
      <c r="J512" s="404"/>
      <c r="K512" s="404"/>
      <c r="L512" s="404"/>
      <c r="M512" s="403"/>
      <c r="O512" s="405"/>
      <c r="P512" s="404"/>
      <c r="Q512" s="404"/>
    </row>
    <row r="513" spans="2:18" ht="18" customHeight="1" thickBot="1">
      <c r="B513" s="414"/>
      <c r="C513" s="415" t="s">
        <v>374</v>
      </c>
      <c r="D513" s="442" t="s">
        <v>375</v>
      </c>
      <c r="E513" s="404"/>
      <c r="F513" s="417" t="s">
        <v>453</v>
      </c>
      <c r="G513" s="418"/>
      <c r="H513" s="417" t="s">
        <v>453</v>
      </c>
      <c r="I513" s="419"/>
      <c r="J513" s="431"/>
      <c r="K513" s="419"/>
      <c r="L513" s="421"/>
      <c r="M513" s="403"/>
      <c r="O513" s="475"/>
      <c r="P513" s="431" t="s">
        <v>376</v>
      </c>
      <c r="Q513" s="431"/>
      <c r="R513" s="388" t="s">
        <v>377</v>
      </c>
    </row>
    <row r="514" spans="2:18" ht="16.5" thickBot="1">
      <c r="B514" s="414"/>
      <c r="C514" s="432"/>
      <c r="D514" s="424"/>
      <c r="E514" s="404"/>
      <c r="F514" s="428"/>
      <c r="G514" s="428"/>
      <c r="H514" s="474" t="s">
        <v>215</v>
      </c>
      <c r="I514" s="404"/>
      <c r="J514" s="426"/>
      <c r="K514" s="404"/>
      <c r="L514" s="427"/>
      <c r="M514" s="403"/>
      <c r="O514" s="426"/>
      <c r="P514" s="426"/>
      <c r="Q514" s="426"/>
    </row>
    <row r="515" spans="2:18" ht="3.75" customHeight="1" thickBot="1">
      <c r="B515" s="414"/>
      <c r="C515" s="434"/>
      <c r="D515" s="429"/>
      <c r="E515" s="404"/>
      <c r="F515" s="428"/>
      <c r="G515" s="428"/>
      <c r="H515" s="428"/>
      <c r="I515" s="404"/>
      <c r="J515" s="404"/>
      <c r="K515" s="404"/>
      <c r="L515" s="404"/>
      <c r="M515" s="403"/>
      <c r="O515" s="405"/>
      <c r="P515" s="404"/>
      <c r="Q515" s="404"/>
    </row>
    <row r="516" spans="2:18" ht="18" customHeight="1" thickBot="1">
      <c r="B516" s="414"/>
      <c r="C516" s="454" t="s">
        <v>378</v>
      </c>
      <c r="D516" s="455" t="s">
        <v>243</v>
      </c>
      <c r="E516" s="404"/>
      <c r="F516" s="456" t="s">
        <v>453</v>
      </c>
      <c r="G516" s="418"/>
      <c r="H516" s="456" t="s">
        <v>453</v>
      </c>
      <c r="I516" s="476"/>
      <c r="J516" s="456">
        <f>IFERROR(J186+J303+J306+J309+J477+J480+J483+J486,"")</f>
        <v>0</v>
      </c>
      <c r="K516" s="476"/>
      <c r="L516" s="421"/>
      <c r="M516" s="403"/>
      <c r="O516" s="457"/>
      <c r="P516" s="456"/>
      <c r="Q516" s="456" t="str">
        <f>IFERROR(Q186+Q303+Q306+Q309+Q477+Q480+Q483+Q486,"")</f>
        <v/>
      </c>
    </row>
    <row r="517" spans="2:18" ht="16.5" thickBot="1">
      <c r="B517" s="414"/>
      <c r="C517" s="458"/>
      <c r="D517" s="477"/>
      <c r="E517" s="404"/>
      <c r="F517" s="428"/>
      <c r="G517" s="428"/>
      <c r="H517" s="474" t="s">
        <v>215</v>
      </c>
      <c r="I517" s="404"/>
      <c r="J517" s="478"/>
      <c r="K517" s="404"/>
      <c r="L517" s="427"/>
      <c r="M517" s="403"/>
      <c r="O517" s="478"/>
      <c r="P517" s="478"/>
      <c r="Q517" s="478"/>
    </row>
    <row r="518" spans="2:18" ht="3.75" customHeight="1" thickBot="1">
      <c r="B518" s="414"/>
      <c r="C518" s="434"/>
      <c r="D518" s="429"/>
      <c r="E518" s="404"/>
      <c r="F518" s="428"/>
      <c r="G518" s="428"/>
      <c r="H518" s="428"/>
      <c r="I518" s="404"/>
      <c r="J518" s="404"/>
      <c r="K518" s="404"/>
      <c r="L518" s="404"/>
      <c r="M518" s="403"/>
      <c r="O518" s="405"/>
      <c r="P518" s="404"/>
      <c r="Q518" s="404"/>
    </row>
    <row r="519" spans="2:18" ht="18" customHeight="1" thickBot="1">
      <c r="B519" s="414"/>
      <c r="C519" s="454" t="s">
        <v>86</v>
      </c>
      <c r="D519" s="479" t="s">
        <v>379</v>
      </c>
      <c r="E519" s="404"/>
      <c r="F519" s="480" t="s">
        <v>453</v>
      </c>
      <c r="G519" s="481"/>
      <c r="H519" s="480" t="s">
        <v>453</v>
      </c>
      <c r="I519" s="476"/>
      <c r="J519" s="480" t="str">
        <f>IFERROR((J513/J516),"")</f>
        <v/>
      </c>
      <c r="K519" s="476"/>
      <c r="L519" s="421"/>
      <c r="M519" s="403"/>
      <c r="O519" s="482"/>
      <c r="P519" s="480"/>
      <c r="Q519" s="480" t="str">
        <f>IFERROR((Q513/Q516),"")</f>
        <v/>
      </c>
    </row>
    <row r="520" spans="2:18" ht="16.5" thickBot="1">
      <c r="B520" s="414"/>
      <c r="C520" s="458"/>
      <c r="D520" s="477"/>
      <c r="E520" s="404"/>
      <c r="F520" s="428"/>
      <c r="G520" s="428"/>
      <c r="H520" s="474" t="s">
        <v>215</v>
      </c>
      <c r="I520" s="404"/>
      <c r="J520" s="478"/>
      <c r="K520" s="404"/>
      <c r="L520" s="427"/>
      <c r="M520" s="403"/>
      <c r="O520" s="478"/>
      <c r="P520" s="478"/>
      <c r="Q520" s="478"/>
    </row>
    <row r="521" spans="2:18" ht="3.75" customHeight="1" thickBot="1">
      <c r="B521" s="414"/>
      <c r="C521" s="434"/>
      <c r="D521" s="429"/>
      <c r="E521" s="404"/>
      <c r="F521" s="428"/>
      <c r="G521" s="428"/>
      <c r="H521" s="428"/>
      <c r="I521" s="404"/>
      <c r="J521" s="404"/>
      <c r="K521" s="404"/>
      <c r="L521" s="404"/>
      <c r="M521" s="403"/>
      <c r="O521" s="405"/>
      <c r="P521" s="404"/>
      <c r="Q521" s="404"/>
    </row>
    <row r="522" spans="2:18" ht="18" customHeight="1" thickBot="1">
      <c r="B522" s="414"/>
      <c r="C522" s="454" t="s">
        <v>380</v>
      </c>
      <c r="D522" s="455" t="s">
        <v>243</v>
      </c>
      <c r="E522" s="404"/>
      <c r="F522" s="456" t="s">
        <v>453</v>
      </c>
      <c r="G522" s="418"/>
      <c r="H522" s="456" t="s">
        <v>453</v>
      </c>
      <c r="I522" s="476"/>
      <c r="J522" s="456">
        <f>IFERROR(J186+J303+J315+J465+J477+J480+J492+J495,"")</f>
        <v>0</v>
      </c>
      <c r="K522" s="476"/>
      <c r="L522" s="421"/>
      <c r="M522" s="403"/>
      <c r="O522" s="457"/>
      <c r="P522" s="456"/>
      <c r="Q522" s="456" t="str">
        <f>IFERROR(Q186+Q303+Q315+Q465+Q477+Q480+Q492+Q495,"")</f>
        <v/>
      </c>
    </row>
    <row r="523" spans="2:18" ht="16.5" thickBot="1">
      <c r="B523" s="414"/>
      <c r="C523" s="458"/>
      <c r="D523" s="477"/>
      <c r="E523" s="404"/>
      <c r="F523" s="428"/>
      <c r="G523" s="428"/>
      <c r="H523" s="474" t="s">
        <v>215</v>
      </c>
      <c r="I523" s="404"/>
      <c r="J523" s="478"/>
      <c r="K523" s="404"/>
      <c r="L523" s="427"/>
      <c r="M523" s="403"/>
      <c r="O523" s="478"/>
      <c r="P523" s="478"/>
      <c r="Q523" s="478"/>
    </row>
    <row r="524" spans="2:18" ht="3.75" customHeight="1" thickBot="1">
      <c r="B524" s="483"/>
      <c r="C524" s="434"/>
      <c r="D524" s="429"/>
      <c r="E524" s="404"/>
      <c r="F524" s="428"/>
      <c r="G524" s="428"/>
      <c r="H524" s="428"/>
      <c r="I524" s="404"/>
      <c r="J524" s="404"/>
      <c r="K524" s="404"/>
      <c r="L524" s="404"/>
      <c r="M524" s="403"/>
      <c r="O524" s="405"/>
      <c r="P524" s="404"/>
      <c r="Q524" s="404"/>
    </row>
    <row r="525" spans="2:18" ht="18" customHeight="1" thickBot="1">
      <c r="B525" s="414"/>
      <c r="C525" s="454" t="s">
        <v>91</v>
      </c>
      <c r="D525" s="479" t="s">
        <v>381</v>
      </c>
      <c r="E525" s="404"/>
      <c r="F525" s="480" t="s">
        <v>453</v>
      </c>
      <c r="G525" s="481"/>
      <c r="H525" s="480" t="s">
        <v>453</v>
      </c>
      <c r="I525" s="476"/>
      <c r="J525" s="480" t="str">
        <f>IFERROR((J513/J522),"")</f>
        <v/>
      </c>
      <c r="K525" s="476"/>
      <c r="L525" s="421"/>
      <c r="M525" s="403"/>
      <c r="O525" s="482"/>
      <c r="P525" s="480"/>
      <c r="Q525" s="480" t="str">
        <f>IFERROR((Q513/Q522),"")</f>
        <v/>
      </c>
    </row>
    <row r="526" spans="2:18" ht="16.5" thickBot="1">
      <c r="B526" s="414"/>
      <c r="C526" s="458"/>
      <c r="D526" s="477"/>
      <c r="E526" s="404"/>
      <c r="F526" s="428"/>
      <c r="G526" s="428"/>
      <c r="H526" s="474" t="s">
        <v>215</v>
      </c>
      <c r="I526" s="404"/>
      <c r="J526" s="478"/>
      <c r="K526" s="404"/>
      <c r="L526" s="427"/>
      <c r="M526" s="403"/>
      <c r="O526" s="478"/>
      <c r="P526" s="478"/>
      <c r="Q526" s="478"/>
    </row>
    <row r="527" spans="2:18" ht="3.75" customHeight="1" thickBot="1">
      <c r="B527" s="483"/>
      <c r="C527" s="434"/>
      <c r="D527" s="429"/>
      <c r="E527" s="404"/>
      <c r="F527" s="428"/>
      <c r="G527" s="428"/>
      <c r="H527" s="428"/>
      <c r="I527" s="404"/>
      <c r="J527" s="404"/>
      <c r="K527" s="404"/>
      <c r="L527" s="404"/>
      <c r="M527" s="403"/>
      <c r="O527" s="405"/>
      <c r="P527" s="404"/>
      <c r="Q527" s="404"/>
    </row>
    <row r="528" spans="2:18" ht="16.5" thickBot="1">
      <c r="B528" s="484"/>
      <c r="C528" s="415" t="s">
        <v>382</v>
      </c>
      <c r="D528" s="416" t="s">
        <v>211</v>
      </c>
      <c r="E528" s="404"/>
      <c r="F528" s="417" t="s">
        <v>453</v>
      </c>
      <c r="G528" s="418"/>
      <c r="H528" s="417" t="s">
        <v>453</v>
      </c>
      <c r="I528" s="419"/>
      <c r="J528" s="420"/>
      <c r="K528" s="419"/>
      <c r="L528" s="421"/>
      <c r="M528" s="403"/>
      <c r="O528" s="422"/>
      <c r="P528" s="420" t="s">
        <v>383</v>
      </c>
      <c r="Q528" s="420"/>
      <c r="R528" s="388" t="s">
        <v>384</v>
      </c>
    </row>
    <row r="529" spans="2:18" ht="16.5" thickBot="1">
      <c r="B529" s="484"/>
      <c r="C529" s="432" t="s">
        <v>385</v>
      </c>
      <c r="D529" s="424"/>
      <c r="E529" s="404"/>
      <c r="F529" s="418"/>
      <c r="G529" s="418"/>
      <c r="H529" s="425" t="s">
        <v>215</v>
      </c>
      <c r="I529" s="419"/>
      <c r="J529" s="426"/>
      <c r="K529" s="419"/>
      <c r="L529" s="427"/>
      <c r="M529" s="403"/>
      <c r="O529" s="426"/>
      <c r="P529" s="426"/>
      <c r="Q529" s="426"/>
    </row>
    <row r="530" spans="2:18" ht="3.75" customHeight="1" thickBot="1">
      <c r="B530" s="484"/>
      <c r="C530" s="434"/>
      <c r="D530" s="429"/>
      <c r="E530" s="404"/>
      <c r="F530" s="418"/>
      <c r="G530" s="418"/>
      <c r="H530" s="418"/>
      <c r="I530" s="419"/>
      <c r="J530" s="419"/>
      <c r="K530" s="419"/>
      <c r="L530" s="404"/>
      <c r="M530" s="403"/>
      <c r="O530" s="430"/>
      <c r="P530" s="419"/>
      <c r="Q530" s="419"/>
    </row>
    <row r="531" spans="2:18" ht="16.5" thickBot="1">
      <c r="B531" s="484"/>
      <c r="C531" s="415" t="s">
        <v>386</v>
      </c>
      <c r="D531" s="416" t="s">
        <v>211</v>
      </c>
      <c r="E531" s="404"/>
      <c r="F531" s="417" t="s">
        <v>453</v>
      </c>
      <c r="G531" s="418"/>
      <c r="H531" s="417" t="s">
        <v>453</v>
      </c>
      <c r="I531" s="419"/>
      <c r="J531" s="420"/>
      <c r="K531" s="419"/>
      <c r="L531" s="421"/>
      <c r="M531" s="403"/>
      <c r="O531" s="422"/>
      <c r="P531" s="420" t="s">
        <v>231</v>
      </c>
      <c r="Q531" s="420"/>
    </row>
    <row r="532" spans="2:18" ht="16.5" thickBot="1">
      <c r="B532" s="484"/>
      <c r="C532" s="432" t="s">
        <v>387</v>
      </c>
      <c r="D532" s="424"/>
      <c r="E532" s="404"/>
      <c r="F532" s="418"/>
      <c r="G532" s="418"/>
      <c r="H532" s="425" t="s">
        <v>215</v>
      </c>
      <c r="I532" s="419"/>
      <c r="J532" s="426"/>
      <c r="K532" s="419"/>
      <c r="L532" s="427"/>
      <c r="M532" s="403"/>
      <c r="O532" s="426"/>
      <c r="P532" s="426"/>
      <c r="Q532" s="426"/>
    </row>
    <row r="533" spans="2:18" ht="3.75" customHeight="1" thickBot="1">
      <c r="B533" s="401"/>
      <c r="C533" s="434"/>
      <c r="D533" s="429"/>
      <c r="E533" s="404"/>
      <c r="F533" s="418"/>
      <c r="G533" s="418"/>
      <c r="H533" s="418"/>
      <c r="I533" s="419"/>
      <c r="J533" s="419"/>
      <c r="K533" s="419"/>
      <c r="L533" s="404"/>
      <c r="M533" s="403"/>
      <c r="O533" s="430"/>
      <c r="P533" s="419"/>
      <c r="Q533" s="419"/>
    </row>
    <row r="534" spans="2:18" ht="16.5" thickBot="1">
      <c r="B534" s="401"/>
      <c r="C534" s="415" t="s">
        <v>388</v>
      </c>
      <c r="D534" s="416" t="s">
        <v>211</v>
      </c>
      <c r="E534" s="404"/>
      <c r="F534" s="417" t="s">
        <v>453</v>
      </c>
      <c r="G534" s="418"/>
      <c r="H534" s="417" t="s">
        <v>453</v>
      </c>
      <c r="I534" s="419"/>
      <c r="J534" s="420"/>
      <c r="K534" s="419"/>
      <c r="L534" s="421"/>
      <c r="M534" s="403"/>
      <c r="O534" s="422"/>
      <c r="P534" s="420" t="s">
        <v>389</v>
      </c>
      <c r="Q534" s="420"/>
      <c r="R534" s="388" t="s">
        <v>390</v>
      </c>
    </row>
    <row r="535" spans="2:18" ht="16.5" thickBot="1">
      <c r="B535" s="401"/>
      <c r="C535" s="432" t="s">
        <v>385</v>
      </c>
      <c r="D535" s="424"/>
      <c r="E535" s="404"/>
      <c r="F535" s="418"/>
      <c r="G535" s="418"/>
      <c r="H535" s="425" t="s">
        <v>215</v>
      </c>
      <c r="I535" s="419"/>
      <c r="J535" s="426"/>
      <c r="K535" s="419"/>
      <c r="L535" s="427"/>
      <c r="M535" s="403"/>
      <c r="O535" s="426"/>
      <c r="P535" s="426"/>
      <c r="Q535" s="426"/>
    </row>
    <row r="536" spans="2:18" ht="3.75" customHeight="1" thickBot="1">
      <c r="B536" s="401"/>
      <c r="C536" s="434"/>
      <c r="D536" s="429"/>
      <c r="E536" s="404"/>
      <c r="F536" s="418"/>
      <c r="G536" s="418"/>
      <c r="H536" s="418"/>
      <c r="I536" s="419"/>
      <c r="J536" s="419"/>
      <c r="K536" s="419"/>
      <c r="L536" s="404"/>
      <c r="M536" s="403"/>
      <c r="O536" s="430"/>
      <c r="P536" s="419"/>
      <c r="Q536" s="419"/>
    </row>
    <row r="537" spans="2:18" ht="16.5" thickBot="1">
      <c r="B537" s="485"/>
      <c r="C537" s="486" t="s">
        <v>391</v>
      </c>
      <c r="D537" s="416" t="s">
        <v>211</v>
      </c>
      <c r="E537" s="404"/>
      <c r="F537" s="417" t="s">
        <v>453</v>
      </c>
      <c r="G537" s="418"/>
      <c r="H537" s="417" t="s">
        <v>453</v>
      </c>
      <c r="I537" s="419"/>
      <c r="J537" s="420"/>
      <c r="K537" s="419"/>
      <c r="L537" s="421"/>
      <c r="M537" s="403"/>
      <c r="O537" s="422"/>
      <c r="P537" s="420" t="s">
        <v>392</v>
      </c>
      <c r="Q537" s="420"/>
      <c r="R537" s="388" t="s">
        <v>393</v>
      </c>
    </row>
    <row r="538" spans="2:18" ht="16.5" thickBot="1">
      <c r="B538" s="485"/>
      <c r="C538" s="432" t="s">
        <v>372</v>
      </c>
      <c r="D538" s="424"/>
      <c r="E538" s="404"/>
      <c r="F538" s="418"/>
      <c r="G538" s="418"/>
      <c r="H538" s="425" t="s">
        <v>215</v>
      </c>
      <c r="I538" s="419"/>
      <c r="J538" s="426"/>
      <c r="K538" s="419"/>
      <c r="L538" s="427"/>
      <c r="M538" s="403"/>
      <c r="O538" s="426"/>
      <c r="P538" s="426"/>
      <c r="Q538" s="426"/>
    </row>
    <row r="539" spans="2:18" ht="3.75" customHeight="1" thickBot="1">
      <c r="B539" s="485"/>
      <c r="C539" s="434"/>
      <c r="D539" s="429"/>
      <c r="E539" s="404"/>
      <c r="F539" s="418"/>
      <c r="G539" s="418"/>
      <c r="H539" s="418"/>
      <c r="I539" s="419"/>
      <c r="J539" s="419"/>
      <c r="K539" s="419"/>
      <c r="L539" s="404"/>
      <c r="M539" s="403"/>
      <c r="O539" s="430"/>
      <c r="P539" s="419"/>
      <c r="Q539" s="419"/>
    </row>
    <row r="540" spans="2:18" ht="16.5" thickBot="1">
      <c r="B540" s="485"/>
      <c r="C540" s="486" t="s">
        <v>394</v>
      </c>
      <c r="D540" s="416" t="s">
        <v>211</v>
      </c>
      <c r="E540" s="404"/>
      <c r="F540" s="417" t="s">
        <v>453</v>
      </c>
      <c r="G540" s="418"/>
      <c r="H540" s="417" t="s">
        <v>453</v>
      </c>
      <c r="I540" s="419"/>
      <c r="J540" s="420"/>
      <c r="K540" s="419"/>
      <c r="L540" s="421"/>
      <c r="M540" s="403"/>
      <c r="O540" s="422"/>
      <c r="P540" s="420" t="s">
        <v>231</v>
      </c>
      <c r="Q540" s="420"/>
    </row>
    <row r="541" spans="2:18" ht="16.5" thickBot="1">
      <c r="B541" s="485"/>
      <c r="C541" s="432" t="s">
        <v>385</v>
      </c>
      <c r="D541" s="424"/>
      <c r="E541" s="404"/>
      <c r="F541" s="418"/>
      <c r="G541" s="418"/>
      <c r="H541" s="425" t="s">
        <v>215</v>
      </c>
      <c r="I541" s="419"/>
      <c r="J541" s="426"/>
      <c r="K541" s="419"/>
      <c r="L541" s="427"/>
      <c r="M541" s="403"/>
      <c r="O541" s="426"/>
      <c r="P541" s="426"/>
      <c r="Q541" s="426"/>
    </row>
    <row r="542" spans="2:18" ht="3.75" customHeight="1" thickBot="1">
      <c r="B542" s="485"/>
      <c r="C542" s="434"/>
      <c r="D542" s="429"/>
      <c r="E542" s="404"/>
      <c r="F542" s="418"/>
      <c r="G542" s="418"/>
      <c r="H542" s="418"/>
      <c r="I542" s="419"/>
      <c r="J542" s="419"/>
      <c r="K542" s="419"/>
      <c r="L542" s="404"/>
      <c r="M542" s="403"/>
      <c r="O542" s="430"/>
      <c r="P542" s="419"/>
      <c r="Q542" s="419"/>
    </row>
    <row r="543" spans="2:18" ht="18" customHeight="1" thickBot="1">
      <c r="B543" s="485"/>
      <c r="C543" s="486" t="s">
        <v>395</v>
      </c>
      <c r="D543" s="416" t="s">
        <v>211</v>
      </c>
      <c r="E543" s="404"/>
      <c r="F543" s="417" t="s">
        <v>453</v>
      </c>
      <c r="G543" s="418"/>
      <c r="H543" s="417" t="s">
        <v>453</v>
      </c>
      <c r="I543" s="419"/>
      <c r="J543" s="420"/>
      <c r="K543" s="419"/>
      <c r="L543" s="421"/>
      <c r="M543" s="403"/>
      <c r="O543" s="422"/>
      <c r="P543" s="420" t="s">
        <v>231</v>
      </c>
      <c r="Q543" s="420"/>
    </row>
    <row r="544" spans="2:18" ht="16.5" thickBot="1">
      <c r="B544" s="485"/>
      <c r="C544" s="432" t="s">
        <v>372</v>
      </c>
      <c r="D544" s="424"/>
      <c r="E544" s="404"/>
      <c r="F544" s="418"/>
      <c r="G544" s="418"/>
      <c r="H544" s="425" t="s">
        <v>215</v>
      </c>
      <c r="I544" s="419"/>
      <c r="J544" s="426" t="str">
        <f>IF(J543&lt;&gt;"",J543/#REF!,"")</f>
        <v/>
      </c>
      <c r="K544" s="419"/>
      <c r="L544" s="427"/>
      <c r="M544" s="403"/>
      <c r="O544" s="426"/>
      <c r="P544" s="426"/>
      <c r="Q544" s="426" t="str">
        <f>IF(Q543&lt;&gt;"",Q543/#REF!,"")</f>
        <v/>
      </c>
    </row>
    <row r="545" spans="2:17" ht="3.75" customHeight="1" thickBot="1">
      <c r="B545" s="401"/>
      <c r="C545" s="434"/>
      <c r="D545" s="429"/>
      <c r="E545" s="404"/>
      <c r="F545" s="418"/>
      <c r="G545" s="418"/>
      <c r="H545" s="418"/>
      <c r="I545" s="419"/>
      <c r="J545" s="419"/>
      <c r="K545" s="419"/>
      <c r="L545" s="404"/>
      <c r="M545" s="403"/>
      <c r="O545" s="430"/>
      <c r="P545" s="419"/>
      <c r="Q545" s="419"/>
    </row>
    <row r="546" spans="2:17" ht="16.5" thickBot="1">
      <c r="B546" s="487"/>
      <c r="C546" s="415" t="s">
        <v>396</v>
      </c>
      <c r="D546" s="416" t="s">
        <v>211</v>
      </c>
      <c r="E546" s="404"/>
      <c r="F546" s="417" t="s">
        <v>453</v>
      </c>
      <c r="G546" s="418"/>
      <c r="H546" s="417" t="s">
        <v>453</v>
      </c>
      <c r="I546" s="419"/>
      <c r="J546" s="420"/>
      <c r="K546" s="419"/>
      <c r="L546" s="421"/>
      <c r="M546" s="403"/>
      <c r="O546" s="422"/>
      <c r="P546" s="420" t="s">
        <v>231</v>
      </c>
      <c r="Q546" s="420"/>
    </row>
    <row r="547" spans="2:17" ht="16.5" thickBot="1">
      <c r="B547" s="487"/>
      <c r="C547" s="432"/>
      <c r="D547" s="424"/>
      <c r="E547" s="404"/>
      <c r="F547" s="418"/>
      <c r="G547" s="418"/>
      <c r="H547" s="425" t="s">
        <v>215</v>
      </c>
      <c r="I547" s="419"/>
      <c r="J547" s="426" t="str">
        <f>IF(J546&lt;&gt;"",J546/#REF!,"")</f>
        <v/>
      </c>
      <c r="K547" s="419"/>
      <c r="L547" s="427"/>
      <c r="M547" s="403"/>
      <c r="O547" s="426"/>
      <c r="P547" s="426"/>
      <c r="Q547" s="426" t="str">
        <f>IF(Q546&lt;&gt;"",Q546/#REF!,"")</f>
        <v/>
      </c>
    </row>
    <row r="548" spans="2:17" ht="3.75" customHeight="1" thickBot="1">
      <c r="B548" s="487"/>
      <c r="C548" s="434"/>
      <c r="D548" s="429"/>
      <c r="E548" s="404"/>
      <c r="F548" s="418"/>
      <c r="G548" s="418"/>
      <c r="H548" s="418"/>
      <c r="I548" s="419"/>
      <c r="J548" s="419"/>
      <c r="K548" s="419"/>
      <c r="L548" s="404"/>
      <c r="M548" s="403"/>
      <c r="O548" s="430"/>
      <c r="P548" s="419"/>
      <c r="Q548" s="419"/>
    </row>
    <row r="549" spans="2:17" ht="16.5" thickBot="1">
      <c r="B549" s="487"/>
      <c r="C549" s="415" t="s">
        <v>397</v>
      </c>
      <c r="D549" s="416" t="s">
        <v>211</v>
      </c>
      <c r="E549" s="404"/>
      <c r="F549" s="417" t="s">
        <v>453</v>
      </c>
      <c r="G549" s="418"/>
      <c r="H549" s="417" t="s">
        <v>453</v>
      </c>
      <c r="I549" s="419"/>
      <c r="J549" s="420"/>
      <c r="K549" s="419"/>
      <c r="L549" s="421"/>
      <c r="M549" s="403"/>
      <c r="O549" s="422"/>
      <c r="P549" s="420" t="s">
        <v>231</v>
      </c>
      <c r="Q549" s="420"/>
    </row>
    <row r="550" spans="2:17" ht="16.5" thickBot="1">
      <c r="B550" s="487"/>
      <c r="C550" s="432"/>
      <c r="D550" s="424"/>
      <c r="E550" s="404"/>
      <c r="F550" s="418"/>
      <c r="G550" s="418"/>
      <c r="H550" s="425" t="s">
        <v>215</v>
      </c>
      <c r="I550" s="419"/>
      <c r="J550" s="426" t="str">
        <f>IF(J549&lt;&gt;"",J549/#REF!,"")</f>
        <v/>
      </c>
      <c r="K550" s="419"/>
      <c r="L550" s="427"/>
      <c r="M550" s="403"/>
      <c r="O550" s="426"/>
      <c r="P550" s="426"/>
      <c r="Q550" s="426" t="str">
        <f>IF(Q549&lt;&gt;"",Q549/#REF!,"")</f>
        <v/>
      </c>
    </row>
    <row r="551" spans="2:17" ht="3.75" customHeight="1" thickBot="1">
      <c r="B551" s="487"/>
      <c r="C551" s="434"/>
      <c r="D551" s="429"/>
      <c r="E551" s="404"/>
      <c r="F551" s="418"/>
      <c r="G551" s="418"/>
      <c r="H551" s="418"/>
      <c r="I551" s="419"/>
      <c r="J551" s="419"/>
      <c r="K551" s="419"/>
      <c r="L551" s="404"/>
      <c r="M551" s="403"/>
      <c r="O551" s="430"/>
      <c r="P551" s="419"/>
      <c r="Q551" s="419"/>
    </row>
    <row r="552" spans="2:17" ht="18" customHeight="1" thickBot="1">
      <c r="B552" s="440"/>
      <c r="C552" s="488" t="s">
        <v>398</v>
      </c>
      <c r="D552" s="442" t="s">
        <v>243</v>
      </c>
      <c r="E552" s="404"/>
      <c r="F552" s="417" t="s">
        <v>453</v>
      </c>
      <c r="G552" s="418"/>
      <c r="H552" s="417" t="s">
        <v>453</v>
      </c>
      <c r="I552" s="419"/>
      <c r="J552" s="420"/>
      <c r="K552" s="419"/>
      <c r="L552" s="421"/>
      <c r="M552" s="403"/>
      <c r="O552" s="422"/>
      <c r="P552" s="420" t="s">
        <v>399</v>
      </c>
      <c r="Q552" s="420"/>
    </row>
    <row r="553" spans="2:17" ht="16.5" thickBot="1">
      <c r="B553" s="440"/>
      <c r="C553" s="423" t="s">
        <v>214</v>
      </c>
      <c r="D553" s="424"/>
      <c r="E553" s="404"/>
      <c r="F553" s="418"/>
      <c r="G553" s="418"/>
      <c r="H553" s="425" t="s">
        <v>215</v>
      </c>
      <c r="I553" s="419"/>
      <c r="J553" s="426"/>
      <c r="K553" s="419"/>
      <c r="L553" s="427"/>
      <c r="M553" s="403"/>
      <c r="O553" s="426"/>
      <c r="P553" s="426"/>
      <c r="Q553" s="426"/>
    </row>
    <row r="554" spans="2:17" ht="4.5" customHeight="1" thickBot="1">
      <c r="B554" s="440"/>
      <c r="C554" s="428"/>
      <c r="D554" s="429"/>
      <c r="E554" s="404"/>
      <c r="F554" s="418"/>
      <c r="G554" s="418"/>
      <c r="H554" s="418"/>
      <c r="I554" s="419"/>
      <c r="J554" s="419"/>
      <c r="K554" s="419"/>
      <c r="L554" s="404"/>
      <c r="M554" s="403"/>
      <c r="O554" s="430"/>
      <c r="P554" s="419"/>
      <c r="Q554" s="419"/>
    </row>
    <row r="555" spans="2:17" ht="16.5" thickBot="1">
      <c r="B555" s="440"/>
      <c r="C555" s="489" t="s">
        <v>400</v>
      </c>
      <c r="D555" s="442" t="s">
        <v>243</v>
      </c>
      <c r="E555" s="404"/>
      <c r="F555" s="417" t="s">
        <v>453</v>
      </c>
      <c r="G555" s="418"/>
      <c r="H555" s="417" t="s">
        <v>453</v>
      </c>
      <c r="I555" s="419"/>
      <c r="J555" s="420"/>
      <c r="K555" s="419"/>
      <c r="L555" s="421"/>
      <c r="M555" s="403"/>
      <c r="O555" s="422"/>
      <c r="P555" s="420" t="s">
        <v>399</v>
      </c>
      <c r="Q555" s="420"/>
    </row>
    <row r="556" spans="2:17" ht="16.5" thickBot="1">
      <c r="B556" s="440"/>
      <c r="C556" s="432" t="s">
        <v>214</v>
      </c>
      <c r="D556" s="424"/>
      <c r="E556" s="404"/>
      <c r="F556" s="418"/>
      <c r="G556" s="418"/>
      <c r="H556" s="425" t="s">
        <v>215</v>
      </c>
      <c r="I556" s="419"/>
      <c r="J556" s="426" t="str">
        <f>IF(J555&lt;&gt;"",J555/#REF!,"")</f>
        <v/>
      </c>
      <c r="K556" s="419"/>
      <c r="L556" s="427"/>
      <c r="M556" s="403"/>
      <c r="O556" s="426"/>
      <c r="P556" s="426"/>
      <c r="Q556" s="426" t="str">
        <f>IF(Q555&lt;&gt;"",Q555/#REF!,"")</f>
        <v/>
      </c>
    </row>
    <row r="557" spans="2:17" ht="3.75" customHeight="1" thickBot="1">
      <c r="B557" s="440"/>
      <c r="C557" s="434"/>
      <c r="D557" s="429"/>
      <c r="E557" s="404"/>
      <c r="F557" s="418"/>
      <c r="G557" s="418"/>
      <c r="H557" s="418"/>
      <c r="I557" s="419"/>
      <c r="J557" s="419"/>
      <c r="K557" s="419"/>
      <c r="L557" s="404"/>
      <c r="M557" s="403"/>
      <c r="O557" s="430"/>
      <c r="P557" s="419"/>
      <c r="Q557" s="419"/>
    </row>
    <row r="558" spans="2:17" ht="16.5" thickBot="1">
      <c r="B558" s="440"/>
      <c r="C558" s="490" t="s">
        <v>401</v>
      </c>
      <c r="D558" s="442" t="s">
        <v>243</v>
      </c>
      <c r="E558" s="404"/>
      <c r="F558" s="417" t="s">
        <v>453</v>
      </c>
      <c r="G558" s="418"/>
      <c r="H558" s="417" t="s">
        <v>453</v>
      </c>
      <c r="I558" s="419"/>
      <c r="J558" s="420"/>
      <c r="K558" s="419"/>
      <c r="L558" s="421"/>
      <c r="M558" s="403"/>
      <c r="O558" s="422"/>
      <c r="P558" s="420" t="s">
        <v>399</v>
      </c>
      <c r="Q558" s="420"/>
    </row>
    <row r="559" spans="2:17" ht="16.5" thickBot="1">
      <c r="B559" s="440"/>
      <c r="C559" s="432" t="s">
        <v>214</v>
      </c>
      <c r="D559" s="424"/>
      <c r="E559" s="404"/>
      <c r="F559" s="418"/>
      <c r="G559" s="418"/>
      <c r="H559" s="425" t="s">
        <v>215</v>
      </c>
      <c r="I559" s="419"/>
      <c r="J559" s="426" t="str">
        <f>IF(J558&lt;&gt;"",J558/#REF!,"")</f>
        <v/>
      </c>
      <c r="K559" s="419"/>
      <c r="L559" s="427"/>
      <c r="M559" s="403"/>
      <c r="O559" s="426"/>
      <c r="P559" s="426"/>
      <c r="Q559" s="426" t="str">
        <f>IF(Q558&lt;&gt;"",Q558/#REF!,"")</f>
        <v/>
      </c>
    </row>
    <row r="560" spans="2:17" ht="3.75" customHeight="1" thickBot="1">
      <c r="B560" s="440"/>
      <c r="C560" s="434"/>
      <c r="D560" s="429"/>
      <c r="E560" s="404"/>
      <c r="F560" s="418"/>
      <c r="G560" s="418"/>
      <c r="H560" s="418"/>
      <c r="I560" s="419"/>
      <c r="J560" s="419"/>
      <c r="K560" s="419"/>
      <c r="L560" s="404"/>
      <c r="M560" s="403"/>
      <c r="O560" s="430"/>
      <c r="P560" s="419"/>
      <c r="Q560" s="419"/>
    </row>
    <row r="561" spans="2:17" ht="16.5" thickBot="1">
      <c r="B561" s="440"/>
      <c r="C561" s="490" t="s">
        <v>402</v>
      </c>
      <c r="D561" s="442" t="s">
        <v>243</v>
      </c>
      <c r="E561" s="404"/>
      <c r="F561" s="417" t="s">
        <v>453</v>
      </c>
      <c r="G561" s="418"/>
      <c r="H561" s="417" t="s">
        <v>453</v>
      </c>
      <c r="I561" s="419"/>
      <c r="J561" s="420"/>
      <c r="K561" s="419"/>
      <c r="L561" s="421"/>
      <c r="M561" s="403"/>
      <c r="O561" s="422"/>
      <c r="P561" s="420" t="s">
        <v>399</v>
      </c>
      <c r="Q561" s="420"/>
    </row>
    <row r="562" spans="2:17" ht="16.5" thickBot="1">
      <c r="B562" s="440"/>
      <c r="C562" s="432" t="s">
        <v>214</v>
      </c>
      <c r="D562" s="424"/>
      <c r="E562" s="404"/>
      <c r="F562" s="418"/>
      <c r="G562" s="418"/>
      <c r="H562" s="425" t="s">
        <v>215</v>
      </c>
      <c r="I562" s="419"/>
      <c r="J562" s="426" t="str">
        <f>IF(J561&lt;&gt;"",J561/#REF!,"")</f>
        <v/>
      </c>
      <c r="K562" s="419"/>
      <c r="L562" s="427"/>
      <c r="M562" s="403"/>
      <c r="O562" s="426"/>
      <c r="P562" s="426"/>
      <c r="Q562" s="426" t="str">
        <f>IF(Q561&lt;&gt;"",Q561/#REF!,"")</f>
        <v/>
      </c>
    </row>
    <row r="563" spans="2:17" ht="3.75" customHeight="1" thickBot="1">
      <c r="B563" s="440"/>
      <c r="C563" s="434"/>
      <c r="D563" s="429"/>
      <c r="E563" s="404"/>
      <c r="F563" s="418"/>
      <c r="G563" s="418"/>
      <c r="H563" s="418"/>
      <c r="I563" s="419"/>
      <c r="J563" s="419"/>
      <c r="K563" s="419"/>
      <c r="L563" s="404"/>
      <c r="M563" s="403"/>
      <c r="O563" s="430"/>
      <c r="P563" s="419"/>
      <c r="Q563" s="419"/>
    </row>
    <row r="564" spans="2:17" ht="16.5" thickBot="1">
      <c r="B564" s="440"/>
      <c r="C564" s="490" t="s">
        <v>403</v>
      </c>
      <c r="D564" s="442" t="s">
        <v>243</v>
      </c>
      <c r="E564" s="404"/>
      <c r="F564" s="417" t="s">
        <v>453</v>
      </c>
      <c r="G564" s="418"/>
      <c r="H564" s="417" t="s">
        <v>453</v>
      </c>
      <c r="I564" s="419"/>
      <c r="J564" s="420"/>
      <c r="K564" s="419"/>
      <c r="L564" s="421"/>
      <c r="M564" s="403"/>
      <c r="O564" s="422"/>
      <c r="P564" s="420" t="s">
        <v>399</v>
      </c>
      <c r="Q564" s="420"/>
    </row>
    <row r="565" spans="2:17" ht="16.5" thickBot="1">
      <c r="B565" s="440"/>
      <c r="C565" s="432" t="s">
        <v>214</v>
      </c>
      <c r="D565" s="424"/>
      <c r="E565" s="404"/>
      <c r="F565" s="418"/>
      <c r="G565" s="418"/>
      <c r="H565" s="425" t="s">
        <v>215</v>
      </c>
      <c r="I565" s="419"/>
      <c r="J565" s="426" t="str">
        <f>IF(J564&lt;&gt;"",J564/#REF!,"")</f>
        <v/>
      </c>
      <c r="K565" s="419"/>
      <c r="L565" s="427"/>
      <c r="M565" s="403"/>
      <c r="O565" s="426"/>
      <c r="P565" s="426"/>
      <c r="Q565" s="426" t="str">
        <f>IF(Q564&lt;&gt;"",Q564/#REF!,"")</f>
        <v/>
      </c>
    </row>
    <row r="566" spans="2:17" ht="3.75" customHeight="1" thickBot="1">
      <c r="B566" s="440"/>
      <c r="C566" s="434"/>
      <c r="D566" s="429"/>
      <c r="E566" s="404"/>
      <c r="F566" s="418"/>
      <c r="G566" s="418"/>
      <c r="H566" s="418"/>
      <c r="I566" s="419"/>
      <c r="J566" s="419"/>
      <c r="K566" s="419"/>
      <c r="L566" s="404"/>
      <c r="M566" s="403"/>
      <c r="O566" s="430"/>
      <c r="P566" s="419"/>
      <c r="Q566" s="419"/>
    </row>
    <row r="567" spans="2:17" ht="18" customHeight="1" thickBot="1">
      <c r="B567" s="440"/>
      <c r="C567" s="488" t="s">
        <v>404</v>
      </c>
      <c r="D567" s="442" t="s">
        <v>243</v>
      </c>
      <c r="E567" s="404"/>
      <c r="F567" s="417" t="s">
        <v>453</v>
      </c>
      <c r="G567" s="418"/>
      <c r="H567" s="417" t="s">
        <v>453</v>
      </c>
      <c r="I567" s="419"/>
      <c r="J567" s="420"/>
      <c r="K567" s="419"/>
      <c r="L567" s="421"/>
      <c r="M567" s="403"/>
      <c r="O567" s="422"/>
      <c r="P567" s="420" t="s">
        <v>399</v>
      </c>
      <c r="Q567" s="420"/>
    </row>
    <row r="568" spans="2:17" ht="16.5" thickBot="1">
      <c r="B568" s="440"/>
      <c r="C568" s="432" t="s">
        <v>214</v>
      </c>
      <c r="D568" s="424"/>
      <c r="E568" s="404"/>
      <c r="F568" s="418"/>
      <c r="G568" s="418"/>
      <c r="H568" s="425" t="s">
        <v>215</v>
      </c>
      <c r="I568" s="419"/>
      <c r="J568" s="426"/>
      <c r="K568" s="419"/>
      <c r="L568" s="427"/>
      <c r="M568" s="403"/>
      <c r="O568" s="426"/>
      <c r="P568" s="426"/>
      <c r="Q568" s="426"/>
    </row>
    <row r="569" spans="2:17" ht="3.75" customHeight="1" thickBot="1">
      <c r="B569" s="401"/>
      <c r="C569" s="434"/>
      <c r="D569" s="429"/>
      <c r="E569" s="404"/>
      <c r="F569" s="418"/>
      <c r="G569" s="418"/>
      <c r="H569" s="418"/>
      <c r="I569" s="419"/>
      <c r="J569" s="419"/>
      <c r="K569" s="419"/>
      <c r="L569" s="404"/>
      <c r="M569" s="403"/>
      <c r="O569" s="430"/>
      <c r="P569" s="419"/>
      <c r="Q569" s="419"/>
    </row>
    <row r="570" spans="2:17" ht="18" customHeight="1" thickBot="1">
      <c r="B570" s="468"/>
      <c r="C570" s="488" t="s">
        <v>398</v>
      </c>
      <c r="D570" s="442" t="s">
        <v>243</v>
      </c>
      <c r="E570" s="404"/>
      <c r="F570" s="417" t="s">
        <v>453</v>
      </c>
      <c r="G570" s="418"/>
      <c r="H570" s="417" t="s">
        <v>453</v>
      </c>
      <c r="I570" s="419"/>
      <c r="J570" s="420"/>
      <c r="K570" s="419"/>
      <c r="L570" s="421"/>
      <c r="M570" s="403"/>
      <c r="O570" s="422"/>
      <c r="P570" s="420" t="s">
        <v>399</v>
      </c>
      <c r="Q570" s="420"/>
    </row>
    <row r="571" spans="2:17" ht="16.5" thickBot="1">
      <c r="B571" s="468"/>
      <c r="C571" s="432" t="s">
        <v>232</v>
      </c>
      <c r="D571" s="424"/>
      <c r="E571" s="404"/>
      <c r="F571" s="418"/>
      <c r="G571" s="418"/>
      <c r="H571" s="425" t="s">
        <v>215</v>
      </c>
      <c r="I571" s="419"/>
      <c r="J571" s="426" t="str">
        <f>IF(J570&lt;&gt;"",J570/#REF!,"")</f>
        <v/>
      </c>
      <c r="K571" s="419"/>
      <c r="L571" s="427"/>
      <c r="M571" s="403"/>
      <c r="O571" s="426"/>
      <c r="P571" s="426"/>
      <c r="Q571" s="426" t="str">
        <f>IF(Q570&lt;&gt;"",Q570/#REF!,"")</f>
        <v/>
      </c>
    </row>
    <row r="572" spans="2:17" ht="4.5" customHeight="1" thickBot="1">
      <c r="B572" s="468"/>
      <c r="C572" s="434"/>
      <c r="D572" s="429"/>
      <c r="E572" s="404"/>
      <c r="F572" s="418"/>
      <c r="G572" s="418"/>
      <c r="H572" s="418"/>
      <c r="I572" s="419"/>
      <c r="J572" s="419"/>
      <c r="K572" s="419"/>
      <c r="L572" s="404"/>
      <c r="M572" s="403"/>
      <c r="O572" s="430"/>
      <c r="P572" s="419"/>
      <c r="Q572" s="419"/>
    </row>
    <row r="573" spans="2:17" ht="16.5" thickBot="1">
      <c r="B573" s="468"/>
      <c r="C573" s="489" t="s">
        <v>400</v>
      </c>
      <c r="D573" s="442" t="s">
        <v>243</v>
      </c>
      <c r="E573" s="404"/>
      <c r="F573" s="417" t="s">
        <v>453</v>
      </c>
      <c r="G573" s="418"/>
      <c r="H573" s="417" t="s">
        <v>453</v>
      </c>
      <c r="I573" s="419"/>
      <c r="J573" s="420"/>
      <c r="K573" s="419"/>
      <c r="L573" s="421"/>
      <c r="M573" s="403"/>
      <c r="O573" s="422"/>
      <c r="P573" s="420" t="s">
        <v>399</v>
      </c>
      <c r="Q573" s="420"/>
    </row>
    <row r="574" spans="2:17" ht="16.5" thickBot="1">
      <c r="B574" s="468"/>
      <c r="C574" s="432" t="s">
        <v>232</v>
      </c>
      <c r="D574" s="424"/>
      <c r="E574" s="404"/>
      <c r="F574" s="418"/>
      <c r="G574" s="418"/>
      <c r="H574" s="425" t="s">
        <v>215</v>
      </c>
      <c r="I574" s="419"/>
      <c r="J574" s="426" t="str">
        <f>IF(J573&lt;&gt;"",J573/#REF!,"")</f>
        <v/>
      </c>
      <c r="K574" s="419"/>
      <c r="L574" s="427"/>
      <c r="M574" s="403"/>
      <c r="O574" s="426"/>
      <c r="P574" s="426"/>
      <c r="Q574" s="426" t="str">
        <f>IF(Q573&lt;&gt;"",Q573/#REF!,"")</f>
        <v/>
      </c>
    </row>
    <row r="575" spans="2:17" ht="3.75" customHeight="1" thickBot="1">
      <c r="B575" s="468"/>
      <c r="C575" s="434"/>
      <c r="D575" s="429"/>
      <c r="E575" s="404"/>
      <c r="F575" s="418"/>
      <c r="G575" s="418"/>
      <c r="H575" s="418"/>
      <c r="I575" s="419"/>
      <c r="J575" s="419"/>
      <c r="K575" s="419"/>
      <c r="L575" s="404"/>
      <c r="M575" s="403"/>
      <c r="O575" s="430"/>
      <c r="P575" s="419"/>
      <c r="Q575" s="419"/>
    </row>
    <row r="576" spans="2:17" ht="16.5" thickBot="1">
      <c r="B576" s="468"/>
      <c r="C576" s="490" t="s">
        <v>401</v>
      </c>
      <c r="D576" s="442" t="s">
        <v>243</v>
      </c>
      <c r="E576" s="404"/>
      <c r="F576" s="417" t="s">
        <v>453</v>
      </c>
      <c r="G576" s="418"/>
      <c r="H576" s="417" t="s">
        <v>453</v>
      </c>
      <c r="I576" s="419"/>
      <c r="J576" s="420"/>
      <c r="K576" s="419"/>
      <c r="L576" s="421"/>
      <c r="M576" s="403"/>
      <c r="O576" s="422"/>
      <c r="P576" s="420" t="s">
        <v>231</v>
      </c>
      <c r="Q576" s="420"/>
    </row>
    <row r="577" spans="2:17" ht="16.5" thickBot="1">
      <c r="B577" s="468"/>
      <c r="C577" s="432" t="s">
        <v>232</v>
      </c>
      <c r="D577" s="424"/>
      <c r="E577" s="404"/>
      <c r="F577" s="418"/>
      <c r="G577" s="418"/>
      <c r="H577" s="425" t="s">
        <v>215</v>
      </c>
      <c r="I577" s="419"/>
      <c r="J577" s="426" t="str">
        <f>IF(J576&lt;&gt;"",J576/#REF!,"")</f>
        <v/>
      </c>
      <c r="K577" s="419"/>
      <c r="L577" s="427"/>
      <c r="M577" s="403"/>
      <c r="O577" s="426"/>
      <c r="P577" s="426"/>
      <c r="Q577" s="426" t="str">
        <f>IF(Q576&lt;&gt;"",Q576/#REF!,"")</f>
        <v/>
      </c>
    </row>
    <row r="578" spans="2:17" ht="3.75" customHeight="1" thickBot="1">
      <c r="B578" s="468"/>
      <c r="C578" s="434"/>
      <c r="D578" s="429"/>
      <c r="E578" s="404"/>
      <c r="F578" s="418"/>
      <c r="G578" s="418"/>
      <c r="H578" s="418"/>
      <c r="I578" s="419"/>
      <c r="J578" s="419"/>
      <c r="K578" s="419"/>
      <c r="L578" s="404"/>
      <c r="M578" s="403"/>
      <c r="O578" s="430"/>
      <c r="P578" s="419"/>
      <c r="Q578" s="419"/>
    </row>
    <row r="579" spans="2:17" ht="16.5" thickBot="1">
      <c r="B579" s="468"/>
      <c r="C579" s="490" t="s">
        <v>402</v>
      </c>
      <c r="D579" s="442" t="s">
        <v>243</v>
      </c>
      <c r="E579" s="404"/>
      <c r="F579" s="417" t="s">
        <v>453</v>
      </c>
      <c r="G579" s="418"/>
      <c r="H579" s="417" t="s">
        <v>453</v>
      </c>
      <c r="I579" s="419"/>
      <c r="J579" s="420"/>
      <c r="K579" s="419"/>
      <c r="L579" s="421"/>
      <c r="M579" s="403"/>
      <c r="O579" s="422"/>
      <c r="P579" s="420" t="s">
        <v>399</v>
      </c>
      <c r="Q579" s="420"/>
    </row>
    <row r="580" spans="2:17" ht="16.5" thickBot="1">
      <c r="B580" s="468"/>
      <c r="C580" s="432" t="s">
        <v>232</v>
      </c>
      <c r="D580" s="424"/>
      <c r="E580" s="404"/>
      <c r="F580" s="418"/>
      <c r="G580" s="418"/>
      <c r="H580" s="425" t="s">
        <v>215</v>
      </c>
      <c r="I580" s="419"/>
      <c r="J580" s="426" t="str">
        <f>IF(J579&lt;&gt;"",J579/#REF!,"")</f>
        <v/>
      </c>
      <c r="K580" s="419"/>
      <c r="L580" s="427"/>
      <c r="M580" s="403"/>
      <c r="O580" s="426"/>
      <c r="P580" s="426"/>
      <c r="Q580" s="426" t="str">
        <f>IF(Q579&lt;&gt;"",Q579/#REF!,"")</f>
        <v/>
      </c>
    </row>
    <row r="581" spans="2:17" ht="3.75" customHeight="1" thickBot="1">
      <c r="B581" s="468"/>
      <c r="C581" s="434"/>
      <c r="D581" s="429"/>
      <c r="E581" s="404"/>
      <c r="F581" s="418"/>
      <c r="G581" s="418"/>
      <c r="H581" s="418"/>
      <c r="I581" s="419"/>
      <c r="J581" s="419"/>
      <c r="K581" s="419"/>
      <c r="L581" s="404"/>
      <c r="M581" s="403"/>
      <c r="O581" s="430"/>
      <c r="P581" s="419"/>
      <c r="Q581" s="419"/>
    </row>
    <row r="582" spans="2:17" ht="16.5" thickBot="1">
      <c r="B582" s="468"/>
      <c r="C582" s="490" t="s">
        <v>403</v>
      </c>
      <c r="D582" s="442" t="s">
        <v>243</v>
      </c>
      <c r="E582" s="404"/>
      <c r="F582" s="417" t="s">
        <v>453</v>
      </c>
      <c r="G582" s="418"/>
      <c r="H582" s="417" t="s">
        <v>453</v>
      </c>
      <c r="I582" s="419"/>
      <c r="J582" s="420"/>
      <c r="K582" s="419"/>
      <c r="L582" s="421"/>
      <c r="M582" s="403"/>
      <c r="O582" s="422"/>
      <c r="P582" s="420" t="s">
        <v>231</v>
      </c>
      <c r="Q582" s="420"/>
    </row>
    <row r="583" spans="2:17" ht="16.5" thickBot="1">
      <c r="B583" s="468"/>
      <c r="C583" s="432" t="s">
        <v>232</v>
      </c>
      <c r="D583" s="424"/>
      <c r="E583" s="404"/>
      <c r="F583" s="418"/>
      <c r="G583" s="418"/>
      <c r="H583" s="425" t="s">
        <v>215</v>
      </c>
      <c r="I583" s="419"/>
      <c r="J583" s="426" t="str">
        <f>IF(J582&lt;&gt;"",J582/#REF!,"")</f>
        <v/>
      </c>
      <c r="K583" s="419"/>
      <c r="L583" s="427"/>
      <c r="M583" s="403"/>
      <c r="O583" s="426"/>
      <c r="P583" s="426"/>
      <c r="Q583" s="426" t="str">
        <f>IF(Q582&lt;&gt;"",Q582/#REF!,"")</f>
        <v/>
      </c>
    </row>
    <row r="584" spans="2:17" ht="3.75" customHeight="1" thickBot="1">
      <c r="B584" s="468"/>
      <c r="C584" s="434"/>
      <c r="D584" s="429"/>
      <c r="E584" s="404"/>
      <c r="F584" s="418"/>
      <c r="G584" s="418"/>
      <c r="H584" s="418"/>
      <c r="I584" s="419"/>
      <c r="J584" s="419"/>
      <c r="K584" s="419"/>
      <c r="L584" s="404"/>
      <c r="M584" s="403"/>
      <c r="O584" s="430"/>
      <c r="P584" s="419"/>
      <c r="Q584" s="419"/>
    </row>
    <row r="585" spans="2:17" ht="18" customHeight="1" thickBot="1">
      <c r="B585" s="468"/>
      <c r="C585" s="488" t="s">
        <v>404</v>
      </c>
      <c r="D585" s="442" t="s">
        <v>243</v>
      </c>
      <c r="E585" s="404"/>
      <c r="F585" s="417" t="s">
        <v>453</v>
      </c>
      <c r="G585" s="418"/>
      <c r="H585" s="417" t="s">
        <v>453</v>
      </c>
      <c r="I585" s="419"/>
      <c r="J585" s="420"/>
      <c r="K585" s="419"/>
      <c r="L585" s="421"/>
      <c r="M585" s="403"/>
      <c r="O585" s="422"/>
      <c r="P585" s="420" t="s">
        <v>399</v>
      </c>
      <c r="Q585" s="420"/>
    </row>
    <row r="586" spans="2:17" ht="16.5" thickBot="1">
      <c r="B586" s="468"/>
      <c r="C586" s="432" t="s">
        <v>232</v>
      </c>
      <c r="D586" s="424"/>
      <c r="E586" s="404"/>
      <c r="F586" s="418"/>
      <c r="G586" s="418"/>
      <c r="H586" s="425" t="s">
        <v>215</v>
      </c>
      <c r="I586" s="419"/>
      <c r="J586" s="426" t="str">
        <f>IF(J585&lt;&gt;"",J585/#REF!,"")</f>
        <v/>
      </c>
      <c r="K586" s="419"/>
      <c r="L586" s="427"/>
      <c r="M586" s="403"/>
      <c r="O586" s="426"/>
      <c r="P586" s="426"/>
      <c r="Q586" s="426" t="str">
        <f>IF(Q585&lt;&gt;"",Q585/#REF!,"")</f>
        <v/>
      </c>
    </row>
    <row r="587" spans="2:17" ht="3.75" customHeight="1" thickBot="1">
      <c r="B587" s="401"/>
      <c r="C587" s="434"/>
      <c r="D587" s="429"/>
      <c r="E587" s="404"/>
      <c r="F587" s="418"/>
      <c r="G587" s="418"/>
      <c r="H587" s="418"/>
      <c r="I587" s="419"/>
      <c r="J587" s="419"/>
      <c r="K587" s="419"/>
      <c r="L587" s="404"/>
      <c r="M587" s="403"/>
      <c r="O587" s="430"/>
      <c r="P587" s="419"/>
      <c r="Q587" s="419"/>
    </row>
    <row r="588" spans="2:17" ht="18" customHeight="1" thickBot="1">
      <c r="B588" s="414"/>
      <c r="C588" s="491" t="s">
        <v>405</v>
      </c>
      <c r="D588" s="492" t="s">
        <v>375</v>
      </c>
      <c r="E588" s="404"/>
      <c r="F588" s="417" t="s">
        <v>453</v>
      </c>
      <c r="G588" s="418"/>
      <c r="H588" s="417" t="s">
        <v>453</v>
      </c>
      <c r="I588" s="419"/>
      <c r="J588" s="420"/>
      <c r="K588" s="419"/>
      <c r="L588" s="421"/>
      <c r="M588" s="403"/>
      <c r="O588" s="422"/>
      <c r="P588" s="420" t="s">
        <v>406</v>
      </c>
      <c r="Q588" s="420"/>
    </row>
    <row r="589" spans="2:17" ht="16.5" thickBot="1">
      <c r="B589" s="414"/>
      <c r="C589" s="493"/>
      <c r="D589" s="494"/>
      <c r="E589" s="404"/>
      <c r="F589" s="418"/>
      <c r="G589" s="418"/>
      <c r="H589" s="425" t="s">
        <v>215</v>
      </c>
      <c r="I589" s="419"/>
      <c r="J589" s="426" t="str">
        <f>IF(J588&lt;&gt;"",J588/#REF!,"")</f>
        <v/>
      </c>
      <c r="K589" s="419"/>
      <c r="L589" s="427"/>
      <c r="M589" s="403"/>
      <c r="O589" s="426"/>
      <c r="P589" s="426"/>
      <c r="Q589" s="426" t="str">
        <f>IF(Q588&lt;&gt;"",Q588/#REF!,"")</f>
        <v/>
      </c>
    </row>
    <row r="590" spans="2:17" ht="3.75" customHeight="1" thickBot="1">
      <c r="B590" s="414"/>
      <c r="C590" s="434"/>
      <c r="D590" s="429"/>
      <c r="E590" s="404"/>
      <c r="F590" s="481"/>
      <c r="G590" s="481"/>
      <c r="H590" s="481"/>
      <c r="I590" s="476"/>
      <c r="J590" s="419"/>
      <c r="K590" s="476"/>
      <c r="L590" s="404"/>
      <c r="M590" s="403"/>
      <c r="O590" s="430"/>
      <c r="P590" s="419"/>
      <c r="Q590" s="419"/>
    </row>
    <row r="591" spans="2:17" ht="18" customHeight="1" thickBot="1">
      <c r="B591" s="414"/>
      <c r="C591" s="454" t="s">
        <v>378</v>
      </c>
      <c r="D591" s="455" t="s">
        <v>243</v>
      </c>
      <c r="E591" s="404"/>
      <c r="F591" s="456" t="s">
        <v>453</v>
      </c>
      <c r="G591" s="418"/>
      <c r="H591" s="456" t="s">
        <v>453</v>
      </c>
      <c r="I591" s="419"/>
      <c r="J591" s="456">
        <f>IFERROR(J552+J555+J558+J561+J570+J573+J576+J579,"")</f>
        <v>0</v>
      </c>
      <c r="K591" s="419"/>
      <c r="L591" s="421"/>
      <c r="M591" s="403"/>
      <c r="O591" s="457"/>
      <c r="P591" s="456"/>
      <c r="Q591" s="456">
        <f>IFERROR(Q552+Q555+Q558+Q561+Q570+Q573+Q576+Q579,"")</f>
        <v>0</v>
      </c>
    </row>
    <row r="592" spans="2:17" ht="16.5" thickBot="1">
      <c r="B592" s="414"/>
      <c r="C592" s="495" t="s">
        <v>407</v>
      </c>
      <c r="D592" s="477"/>
      <c r="E592" s="404"/>
      <c r="F592" s="428"/>
      <c r="G592" s="428"/>
      <c r="H592" s="474" t="s">
        <v>215</v>
      </c>
      <c r="I592" s="404"/>
      <c r="J592" s="478"/>
      <c r="K592" s="404"/>
      <c r="L592" s="427"/>
      <c r="M592" s="403"/>
      <c r="O592" s="478"/>
      <c r="P592" s="478"/>
      <c r="Q592" s="478"/>
    </row>
    <row r="593" spans="2:17" ht="3.75" customHeight="1" thickBot="1">
      <c r="B593" s="414"/>
      <c r="C593" s="434"/>
      <c r="D593" s="429"/>
      <c r="E593" s="404"/>
      <c r="F593" s="428"/>
      <c r="G593" s="428"/>
      <c r="H593" s="428"/>
      <c r="I593" s="404"/>
      <c r="J593" s="404"/>
      <c r="K593" s="404"/>
      <c r="L593" s="404"/>
      <c r="M593" s="403"/>
      <c r="O593" s="405"/>
      <c r="P593" s="404"/>
      <c r="Q593" s="404"/>
    </row>
    <row r="594" spans="2:17" ht="18" customHeight="1" thickBot="1">
      <c r="B594" s="414"/>
      <c r="C594" s="454" t="s">
        <v>408</v>
      </c>
      <c r="D594" s="479" t="s">
        <v>379</v>
      </c>
      <c r="E594" s="404"/>
      <c r="F594" s="480" t="s">
        <v>453</v>
      </c>
      <c r="G594" s="496"/>
      <c r="H594" s="480" t="s">
        <v>453</v>
      </c>
      <c r="I594" s="476"/>
      <c r="J594" s="480" t="str">
        <f>IFERROR((J588/J591),"")</f>
        <v/>
      </c>
      <c r="K594" s="476"/>
      <c r="L594" s="421"/>
      <c r="M594" s="403"/>
      <c r="O594" s="482"/>
      <c r="P594" s="480"/>
      <c r="Q594" s="480" t="str">
        <f>IFERROR((Q588/Q591),"")</f>
        <v/>
      </c>
    </row>
    <row r="595" spans="2:17" ht="16.5" thickBot="1">
      <c r="B595" s="414"/>
      <c r="C595" s="458"/>
      <c r="D595" s="477"/>
      <c r="E595" s="404"/>
      <c r="F595" s="428"/>
      <c r="G595" s="428"/>
      <c r="H595" s="474" t="s">
        <v>215</v>
      </c>
      <c r="I595" s="404"/>
      <c r="J595" s="460"/>
      <c r="K595" s="404"/>
      <c r="L595" s="427"/>
      <c r="M595" s="403"/>
      <c r="O595" s="460"/>
      <c r="P595" s="460"/>
      <c r="Q595" s="460"/>
    </row>
    <row r="596" spans="2:17" ht="3.75" customHeight="1" thickBot="1">
      <c r="B596" s="414"/>
      <c r="C596" s="434"/>
      <c r="D596" s="429"/>
      <c r="E596" s="404"/>
      <c r="F596" s="428"/>
      <c r="G596" s="428"/>
      <c r="H596" s="428"/>
      <c r="I596" s="404"/>
      <c r="J596" s="404"/>
      <c r="K596" s="404"/>
      <c r="L596" s="404"/>
      <c r="M596" s="403"/>
      <c r="O596" s="405"/>
      <c r="P596" s="404"/>
      <c r="Q596" s="404"/>
    </row>
    <row r="597" spans="2:17" ht="18" customHeight="1" thickBot="1">
      <c r="B597" s="414"/>
      <c r="C597" s="454" t="s">
        <v>380</v>
      </c>
      <c r="D597" s="455" t="s">
        <v>243</v>
      </c>
      <c r="E597" s="404"/>
      <c r="F597" s="456" t="s">
        <v>453</v>
      </c>
      <c r="G597" s="418"/>
      <c r="H597" s="456" t="s">
        <v>453</v>
      </c>
      <c r="I597" s="419"/>
      <c r="J597" s="456">
        <f>IFERROR(J552+J555+J558+J561+J564+J567+J570+J573+J576+J579+J582+J585,"")</f>
        <v>0</v>
      </c>
      <c r="K597" s="419"/>
      <c r="L597" s="421"/>
      <c r="M597" s="403"/>
      <c r="O597" s="457"/>
      <c r="P597" s="456"/>
      <c r="Q597" s="456">
        <f>IFERROR(Q552+Q555+Q558+Q561+Q564+Q567+Q570+Q573+Q576+Q579+Q582+Q585,"")</f>
        <v>0</v>
      </c>
    </row>
    <row r="598" spans="2:17" ht="16.5" thickBot="1">
      <c r="B598" s="414"/>
      <c r="C598" s="495" t="s">
        <v>407</v>
      </c>
      <c r="D598" s="477"/>
      <c r="E598" s="404"/>
      <c r="F598" s="428"/>
      <c r="G598" s="428"/>
      <c r="H598" s="474" t="s">
        <v>215</v>
      </c>
      <c r="I598" s="404"/>
      <c r="J598" s="478"/>
      <c r="K598" s="404"/>
      <c r="L598" s="427"/>
      <c r="M598" s="403"/>
      <c r="O598" s="478"/>
      <c r="P598" s="478"/>
      <c r="Q598" s="478"/>
    </row>
    <row r="599" spans="2:17" ht="3.75" customHeight="1" thickBot="1">
      <c r="B599" s="483"/>
      <c r="C599" s="434"/>
      <c r="D599" s="429"/>
      <c r="E599" s="404"/>
      <c r="F599" s="428"/>
      <c r="G599" s="428"/>
      <c r="H599" s="428"/>
      <c r="I599" s="404"/>
      <c r="J599" s="404"/>
      <c r="K599" s="404"/>
      <c r="L599" s="404"/>
      <c r="M599" s="403"/>
      <c r="O599" s="405"/>
      <c r="P599" s="404"/>
      <c r="Q599" s="404"/>
    </row>
    <row r="600" spans="2:17" ht="18" customHeight="1" thickBot="1">
      <c r="B600" s="414"/>
      <c r="C600" s="454" t="s">
        <v>409</v>
      </c>
      <c r="D600" s="479" t="s">
        <v>381</v>
      </c>
      <c r="E600" s="404"/>
      <c r="F600" s="480" t="s">
        <v>453</v>
      </c>
      <c r="G600" s="496"/>
      <c r="H600" s="480" t="s">
        <v>453</v>
      </c>
      <c r="I600" s="476"/>
      <c r="J600" s="480" t="str">
        <f>IFERROR((J588/J597),"")</f>
        <v/>
      </c>
      <c r="K600" s="476"/>
      <c r="L600" s="421"/>
      <c r="M600" s="403"/>
      <c r="O600" s="482"/>
      <c r="P600" s="480"/>
      <c r="Q600" s="480" t="str">
        <f>IFERROR((Q588/Q597),"")</f>
        <v/>
      </c>
    </row>
    <row r="601" spans="2:17" ht="16.5" thickBot="1">
      <c r="B601" s="414"/>
      <c r="C601" s="458"/>
      <c r="D601" s="477"/>
      <c r="E601" s="404"/>
      <c r="F601" s="428"/>
      <c r="G601" s="428"/>
      <c r="H601" s="474" t="s">
        <v>215</v>
      </c>
      <c r="I601" s="404"/>
      <c r="J601" s="460" t="str">
        <f>IFERROR(IF(J600&lt;&gt;"",J600/#REF!,""),"")</f>
        <v/>
      </c>
      <c r="K601" s="404"/>
      <c r="L601" s="427"/>
      <c r="M601" s="403"/>
      <c r="O601" s="460"/>
      <c r="P601" s="460"/>
      <c r="Q601" s="460" t="str">
        <f>IFERROR(IF(Q600&lt;&gt;"",Q600/#REF!,""),"")</f>
        <v/>
      </c>
    </row>
    <row r="602" spans="2:17" ht="3.75" customHeight="1" thickBot="1">
      <c r="B602" s="483"/>
      <c r="C602" s="434"/>
      <c r="D602" s="429"/>
      <c r="E602" s="404"/>
      <c r="F602" s="428"/>
      <c r="G602" s="428"/>
      <c r="H602" s="428"/>
      <c r="I602" s="404"/>
      <c r="J602" s="404"/>
      <c r="K602" s="404"/>
      <c r="L602" s="404"/>
      <c r="M602" s="403"/>
      <c r="O602" s="405"/>
      <c r="P602" s="404"/>
      <c r="Q602" s="404"/>
    </row>
    <row r="603" spans="2:17" ht="18" customHeight="1" thickBot="1">
      <c r="B603" s="440"/>
      <c r="C603" s="415" t="s">
        <v>410</v>
      </c>
      <c r="D603" s="442" t="s">
        <v>243</v>
      </c>
      <c r="E603" s="404"/>
      <c r="F603" s="497" t="s">
        <v>453</v>
      </c>
      <c r="G603" s="428"/>
      <c r="H603" s="497" t="s">
        <v>453</v>
      </c>
      <c r="I603" s="404"/>
      <c r="J603" s="498"/>
      <c r="K603" s="404"/>
      <c r="L603" s="421"/>
      <c r="M603" s="403"/>
      <c r="O603" s="499"/>
      <c r="P603" s="420" t="s">
        <v>399</v>
      </c>
      <c r="Q603" s="498"/>
    </row>
    <row r="604" spans="2:17" ht="16.5" thickBot="1">
      <c r="B604" s="440"/>
      <c r="C604" s="500" t="s">
        <v>214</v>
      </c>
      <c r="D604" s="424"/>
      <c r="E604" s="404"/>
      <c r="F604" s="428"/>
      <c r="G604" s="428"/>
      <c r="H604" s="474" t="s">
        <v>215</v>
      </c>
      <c r="I604" s="404"/>
      <c r="J604" s="426" t="str">
        <f>IF(J603&lt;&gt;"",J603/#REF!,"")</f>
        <v/>
      </c>
      <c r="K604" s="404"/>
      <c r="L604" s="427"/>
      <c r="M604" s="403"/>
      <c r="O604" s="426"/>
      <c r="P604" s="426"/>
      <c r="Q604" s="426" t="str">
        <f>IF(Q603&lt;&gt;"",Q603/#REF!,"")</f>
        <v/>
      </c>
    </row>
    <row r="605" spans="2:17" ht="4.5" customHeight="1" thickBot="1">
      <c r="B605" s="440"/>
      <c r="C605" s="501"/>
      <c r="D605" s="429"/>
      <c r="E605" s="404"/>
      <c r="F605" s="428"/>
      <c r="G605" s="428"/>
      <c r="H605" s="428"/>
      <c r="I605" s="404"/>
      <c r="J605" s="404"/>
      <c r="K605" s="404"/>
      <c r="L605" s="404"/>
      <c r="M605" s="403"/>
      <c r="O605" s="405"/>
      <c r="P605" s="419"/>
      <c r="Q605" s="404"/>
    </row>
    <row r="606" spans="2:17" ht="16.5" thickBot="1">
      <c r="B606" s="440"/>
      <c r="C606" s="415" t="s">
        <v>411</v>
      </c>
      <c r="D606" s="442" t="s">
        <v>243</v>
      </c>
      <c r="E606" s="404"/>
      <c r="F606" s="497" t="s">
        <v>453</v>
      </c>
      <c r="G606" s="428"/>
      <c r="H606" s="497" t="s">
        <v>453</v>
      </c>
      <c r="I606" s="404"/>
      <c r="J606" s="498"/>
      <c r="K606" s="404"/>
      <c r="L606" s="421"/>
      <c r="M606" s="403"/>
      <c r="O606" s="499"/>
      <c r="P606" s="420" t="s">
        <v>399</v>
      </c>
      <c r="Q606" s="498"/>
    </row>
    <row r="607" spans="2:17" ht="16.5" thickBot="1">
      <c r="B607" s="440"/>
      <c r="C607" s="500" t="s">
        <v>214</v>
      </c>
      <c r="D607" s="424"/>
      <c r="E607" s="404"/>
      <c r="F607" s="428"/>
      <c r="G607" s="428"/>
      <c r="H607" s="474" t="s">
        <v>215</v>
      </c>
      <c r="I607" s="404"/>
      <c r="J607" s="426" t="str">
        <f>IF(J606&lt;&gt;"",J606/#REF!,"")</f>
        <v/>
      </c>
      <c r="K607" s="404"/>
      <c r="L607" s="427"/>
      <c r="M607" s="403"/>
      <c r="O607" s="426"/>
      <c r="P607" s="426"/>
      <c r="Q607" s="426" t="str">
        <f>IF(Q606&lt;&gt;"",Q606/#REF!,"")</f>
        <v/>
      </c>
    </row>
    <row r="608" spans="2:17" ht="3.75" customHeight="1" thickBot="1">
      <c r="B608" s="440"/>
      <c r="C608" s="501"/>
      <c r="D608" s="429"/>
      <c r="E608" s="404"/>
      <c r="F608" s="428"/>
      <c r="G608" s="428"/>
      <c r="H608" s="428"/>
      <c r="I608" s="404"/>
      <c r="J608" s="404"/>
      <c r="K608" s="404"/>
      <c r="L608" s="404"/>
      <c r="M608" s="403"/>
      <c r="O608" s="405"/>
      <c r="P608" s="419"/>
      <c r="Q608" s="404"/>
    </row>
    <row r="609" spans="2:17" ht="16.5" thickBot="1">
      <c r="B609" s="440"/>
      <c r="C609" s="467" t="s">
        <v>412</v>
      </c>
      <c r="D609" s="442" t="s">
        <v>243</v>
      </c>
      <c r="E609" s="404"/>
      <c r="F609" s="417" t="s">
        <v>453</v>
      </c>
      <c r="G609" s="418"/>
      <c r="H609" s="417" t="s">
        <v>453</v>
      </c>
      <c r="I609" s="419"/>
      <c r="J609" s="420"/>
      <c r="K609" s="419"/>
      <c r="L609" s="421"/>
      <c r="M609" s="403"/>
      <c r="O609" s="422"/>
      <c r="P609" s="420" t="s">
        <v>399</v>
      </c>
      <c r="Q609" s="420"/>
    </row>
    <row r="610" spans="2:17" ht="16.5" thickBot="1">
      <c r="B610" s="440"/>
      <c r="C610" s="432" t="s">
        <v>214</v>
      </c>
      <c r="D610" s="424"/>
      <c r="E610" s="404"/>
      <c r="F610" s="418"/>
      <c r="G610" s="418"/>
      <c r="H610" s="425" t="s">
        <v>215</v>
      </c>
      <c r="I610" s="419"/>
      <c r="J610" s="426" t="str">
        <f>IF(J609&lt;&gt;"",J609/#REF!,"")</f>
        <v/>
      </c>
      <c r="K610" s="419"/>
      <c r="L610" s="427"/>
      <c r="M610" s="403"/>
      <c r="O610" s="426"/>
      <c r="P610" s="426"/>
      <c r="Q610" s="426" t="str">
        <f>IF(Q609&lt;&gt;"",Q609/#REF!,"")</f>
        <v/>
      </c>
    </row>
    <row r="611" spans="2:17" ht="3.75" customHeight="1" thickBot="1">
      <c r="B611" s="440"/>
      <c r="C611" s="434"/>
      <c r="D611" s="429"/>
      <c r="E611" s="404"/>
      <c r="F611" s="418"/>
      <c r="G611" s="418"/>
      <c r="H611" s="418"/>
      <c r="I611" s="419"/>
      <c r="J611" s="419"/>
      <c r="K611" s="419"/>
      <c r="L611" s="404"/>
      <c r="M611" s="403"/>
      <c r="O611" s="430"/>
      <c r="P611" s="419"/>
      <c r="Q611" s="419"/>
    </row>
    <row r="612" spans="2:17" ht="16.5" thickBot="1">
      <c r="B612" s="440"/>
      <c r="C612" s="488" t="s">
        <v>413</v>
      </c>
      <c r="D612" s="442" t="s">
        <v>243</v>
      </c>
      <c r="E612" s="404"/>
      <c r="F612" s="417" t="s">
        <v>453</v>
      </c>
      <c r="G612" s="418"/>
      <c r="H612" s="417" t="s">
        <v>453</v>
      </c>
      <c r="I612" s="419"/>
      <c r="J612" s="420"/>
      <c r="K612" s="419"/>
      <c r="L612" s="421"/>
      <c r="M612" s="403"/>
      <c r="O612" s="422"/>
      <c r="P612" s="420" t="s">
        <v>399</v>
      </c>
      <c r="Q612" s="420"/>
    </row>
    <row r="613" spans="2:17" ht="16.5" thickBot="1">
      <c r="B613" s="440"/>
      <c r="C613" s="432" t="s">
        <v>214</v>
      </c>
      <c r="D613" s="424"/>
      <c r="E613" s="404"/>
      <c r="F613" s="418"/>
      <c r="G613" s="418"/>
      <c r="H613" s="425" t="s">
        <v>215</v>
      </c>
      <c r="I613" s="419"/>
      <c r="J613" s="426" t="str">
        <f>IF(J612&lt;&gt;"",J612/#REF!,"")</f>
        <v/>
      </c>
      <c r="K613" s="419"/>
      <c r="L613" s="427"/>
      <c r="M613" s="403"/>
      <c r="O613" s="426"/>
      <c r="P613" s="426"/>
      <c r="Q613" s="426" t="str">
        <f>IF(Q612&lt;&gt;"",Q612/#REF!,"")</f>
        <v/>
      </c>
    </row>
    <row r="614" spans="2:17" ht="3.75" customHeight="1" thickBot="1">
      <c r="B614" s="440"/>
      <c r="C614" s="434"/>
      <c r="D614" s="429"/>
      <c r="E614" s="404"/>
      <c r="F614" s="418"/>
      <c r="G614" s="418"/>
      <c r="H614" s="418"/>
      <c r="I614" s="419"/>
      <c r="J614" s="419"/>
      <c r="K614" s="419"/>
      <c r="L614" s="404"/>
      <c r="M614" s="403"/>
      <c r="O614" s="430"/>
      <c r="P614" s="419"/>
      <c r="Q614" s="419"/>
    </row>
    <row r="615" spans="2:17" ht="16.5" thickBot="1">
      <c r="B615" s="440"/>
      <c r="C615" s="488" t="s">
        <v>414</v>
      </c>
      <c r="D615" s="442" t="s">
        <v>243</v>
      </c>
      <c r="E615" s="404"/>
      <c r="F615" s="497" t="s">
        <v>453</v>
      </c>
      <c r="G615" s="428"/>
      <c r="H615" s="497" t="s">
        <v>453</v>
      </c>
      <c r="I615" s="404"/>
      <c r="J615" s="498"/>
      <c r="K615" s="404"/>
      <c r="L615" s="421"/>
      <c r="M615" s="403"/>
      <c r="O615" s="499"/>
      <c r="P615" s="420" t="s">
        <v>399</v>
      </c>
      <c r="Q615" s="498"/>
    </row>
    <row r="616" spans="2:17" ht="16.5" thickBot="1">
      <c r="B616" s="440"/>
      <c r="C616" s="500" t="s">
        <v>214</v>
      </c>
      <c r="D616" s="424"/>
      <c r="E616" s="404"/>
      <c r="F616" s="428"/>
      <c r="G616" s="428"/>
      <c r="H616" s="474" t="s">
        <v>215</v>
      </c>
      <c r="I616" s="404"/>
      <c r="J616" s="426" t="str">
        <f>IF(J615&lt;&gt;"",J615/#REF!,"")</f>
        <v/>
      </c>
      <c r="K616" s="404"/>
      <c r="L616" s="427"/>
      <c r="M616" s="403"/>
      <c r="O616" s="426"/>
      <c r="P616" s="426"/>
      <c r="Q616" s="426" t="str">
        <f>IF(Q615&lt;&gt;"",Q615/#REF!,"")</f>
        <v/>
      </c>
    </row>
    <row r="617" spans="2:17" ht="3.75" customHeight="1" thickBot="1">
      <c r="B617" s="440"/>
      <c r="C617" s="501"/>
      <c r="D617" s="429"/>
      <c r="E617" s="404"/>
      <c r="F617" s="428"/>
      <c r="G617" s="428"/>
      <c r="H617" s="428"/>
      <c r="I617" s="404"/>
      <c r="J617" s="404"/>
      <c r="K617" s="404"/>
      <c r="L617" s="404"/>
      <c r="M617" s="403"/>
      <c r="O617" s="405"/>
      <c r="P617" s="419"/>
      <c r="Q617" s="404"/>
    </row>
    <row r="618" spans="2:17" ht="18" customHeight="1" thickBot="1">
      <c r="B618" s="440"/>
      <c r="C618" s="415" t="s">
        <v>415</v>
      </c>
      <c r="D618" s="442" t="s">
        <v>243</v>
      </c>
      <c r="E618" s="404"/>
      <c r="F618" s="497" t="s">
        <v>453</v>
      </c>
      <c r="G618" s="428"/>
      <c r="H618" s="497" t="s">
        <v>453</v>
      </c>
      <c r="I618" s="404"/>
      <c r="J618" s="498"/>
      <c r="K618" s="404"/>
      <c r="L618" s="421"/>
      <c r="M618" s="403"/>
      <c r="O618" s="499"/>
      <c r="P618" s="420" t="s">
        <v>399</v>
      </c>
      <c r="Q618" s="498"/>
    </row>
    <row r="619" spans="2:17" ht="16.5" thickBot="1">
      <c r="B619" s="440"/>
      <c r="C619" s="500" t="s">
        <v>214</v>
      </c>
      <c r="D619" s="424"/>
      <c r="E619" s="404"/>
      <c r="F619" s="428"/>
      <c r="G619" s="428"/>
      <c r="H619" s="474" t="s">
        <v>215</v>
      </c>
      <c r="I619" s="404"/>
      <c r="J619" s="426" t="str">
        <f>IF(J618&lt;&gt;"",J618/#REF!,"")</f>
        <v/>
      </c>
      <c r="K619" s="404"/>
      <c r="L619" s="427"/>
      <c r="M619" s="403"/>
      <c r="O619" s="426"/>
      <c r="P619" s="426"/>
      <c r="Q619" s="426" t="str">
        <f>IF(Q618&lt;&gt;"",Q618/#REF!,"")</f>
        <v/>
      </c>
    </row>
    <row r="620" spans="2:17" ht="3.75" customHeight="1" thickBot="1">
      <c r="B620" s="401"/>
      <c r="C620" s="501"/>
      <c r="D620" s="429"/>
      <c r="E620" s="404"/>
      <c r="F620" s="428"/>
      <c r="G620" s="428"/>
      <c r="H620" s="428"/>
      <c r="I620" s="404"/>
      <c r="J620" s="404"/>
      <c r="K620" s="404"/>
      <c r="L620" s="404"/>
      <c r="M620" s="403"/>
      <c r="O620" s="405"/>
      <c r="P620" s="419"/>
      <c r="Q620" s="404"/>
    </row>
    <row r="621" spans="2:17" ht="18" customHeight="1" thickBot="1">
      <c r="B621" s="468"/>
      <c r="C621" s="415" t="s">
        <v>416</v>
      </c>
      <c r="D621" s="442" t="s">
        <v>243</v>
      </c>
      <c r="E621" s="404"/>
      <c r="F621" s="497" t="s">
        <v>453</v>
      </c>
      <c r="G621" s="428"/>
      <c r="H621" s="497" t="s">
        <v>453</v>
      </c>
      <c r="I621" s="404"/>
      <c r="J621" s="498"/>
      <c r="K621" s="404"/>
      <c r="L621" s="421"/>
      <c r="M621" s="403"/>
      <c r="O621" s="499"/>
      <c r="P621" s="420" t="s">
        <v>399</v>
      </c>
      <c r="Q621" s="498"/>
    </row>
    <row r="622" spans="2:17" ht="16.5" thickBot="1">
      <c r="B622" s="468"/>
      <c r="C622" s="500" t="s">
        <v>232</v>
      </c>
      <c r="D622" s="424"/>
      <c r="E622" s="404"/>
      <c r="F622" s="428"/>
      <c r="G622" s="428"/>
      <c r="H622" s="474" t="s">
        <v>215</v>
      </c>
      <c r="I622" s="404"/>
      <c r="J622" s="426" t="str">
        <f>IF(J621&lt;&gt;"",J621/#REF!,"")</f>
        <v/>
      </c>
      <c r="K622" s="404"/>
      <c r="L622" s="427"/>
      <c r="M622" s="403"/>
      <c r="O622" s="426"/>
      <c r="P622" s="426"/>
      <c r="Q622" s="426" t="str">
        <f>IF(Q621&lt;&gt;"",Q621/#REF!,"")</f>
        <v/>
      </c>
    </row>
    <row r="623" spans="2:17" ht="4.5" customHeight="1" thickBot="1">
      <c r="B623" s="468"/>
      <c r="C623" s="501"/>
      <c r="D623" s="429"/>
      <c r="E623" s="404"/>
      <c r="F623" s="428"/>
      <c r="G623" s="428"/>
      <c r="H623" s="428"/>
      <c r="I623" s="404"/>
      <c r="J623" s="404"/>
      <c r="K623" s="404"/>
      <c r="L623" s="404"/>
      <c r="M623" s="403"/>
      <c r="O623" s="405"/>
      <c r="P623" s="419"/>
      <c r="Q623" s="404"/>
    </row>
    <row r="624" spans="2:17" ht="16.5" thickBot="1">
      <c r="B624" s="468"/>
      <c r="C624" s="415" t="s">
        <v>411</v>
      </c>
      <c r="D624" s="442" t="s">
        <v>243</v>
      </c>
      <c r="E624" s="404"/>
      <c r="F624" s="497" t="s">
        <v>453</v>
      </c>
      <c r="G624" s="428"/>
      <c r="H624" s="497" t="s">
        <v>453</v>
      </c>
      <c r="I624" s="404"/>
      <c r="J624" s="498"/>
      <c r="K624" s="404"/>
      <c r="L624" s="421"/>
      <c r="M624" s="403"/>
      <c r="O624" s="499"/>
      <c r="P624" s="420" t="s">
        <v>399</v>
      </c>
      <c r="Q624" s="498"/>
    </row>
    <row r="625" spans="2:17" ht="16.5" thickBot="1">
      <c r="B625" s="468"/>
      <c r="C625" s="500" t="s">
        <v>232</v>
      </c>
      <c r="D625" s="424"/>
      <c r="E625" s="404"/>
      <c r="F625" s="428"/>
      <c r="G625" s="428"/>
      <c r="H625" s="474" t="s">
        <v>215</v>
      </c>
      <c r="I625" s="404"/>
      <c r="J625" s="426" t="str">
        <f>IF(J624&lt;&gt;"",J624/#REF!,"")</f>
        <v/>
      </c>
      <c r="K625" s="404"/>
      <c r="L625" s="427"/>
      <c r="M625" s="403"/>
      <c r="O625" s="426"/>
      <c r="P625" s="426"/>
      <c r="Q625" s="426" t="str">
        <f>IF(Q624&lt;&gt;"",Q624/#REF!,"")</f>
        <v/>
      </c>
    </row>
    <row r="626" spans="2:17" ht="3.75" customHeight="1" thickBot="1">
      <c r="B626" s="468"/>
      <c r="C626" s="501"/>
      <c r="D626" s="429"/>
      <c r="E626" s="404"/>
      <c r="F626" s="428"/>
      <c r="G626" s="428"/>
      <c r="H626" s="428"/>
      <c r="I626" s="404"/>
      <c r="J626" s="404"/>
      <c r="K626" s="404"/>
      <c r="L626" s="404"/>
      <c r="M626" s="403"/>
      <c r="O626" s="405"/>
      <c r="P626" s="419"/>
      <c r="Q626" s="404"/>
    </row>
    <row r="627" spans="2:17" ht="16.5" thickBot="1">
      <c r="B627" s="468"/>
      <c r="C627" s="467" t="s">
        <v>412</v>
      </c>
      <c r="D627" s="442" t="s">
        <v>243</v>
      </c>
      <c r="E627" s="404"/>
      <c r="F627" s="497" t="s">
        <v>453</v>
      </c>
      <c r="G627" s="428"/>
      <c r="H627" s="497" t="s">
        <v>453</v>
      </c>
      <c r="I627" s="404"/>
      <c r="J627" s="498"/>
      <c r="K627" s="404"/>
      <c r="L627" s="421"/>
      <c r="M627" s="403"/>
      <c r="O627" s="499"/>
      <c r="P627" s="420" t="s">
        <v>231</v>
      </c>
      <c r="Q627" s="498"/>
    </row>
    <row r="628" spans="2:17" ht="16.5" thickBot="1">
      <c r="B628" s="468"/>
      <c r="C628" s="500" t="s">
        <v>232</v>
      </c>
      <c r="D628" s="424"/>
      <c r="E628" s="404"/>
      <c r="F628" s="428"/>
      <c r="G628" s="428"/>
      <c r="H628" s="474" t="s">
        <v>215</v>
      </c>
      <c r="I628" s="404"/>
      <c r="J628" s="426" t="str">
        <f>IF(J627&lt;&gt;"",J627/#REF!,"")</f>
        <v/>
      </c>
      <c r="K628" s="404"/>
      <c r="L628" s="427"/>
      <c r="M628" s="403"/>
      <c r="O628" s="426"/>
      <c r="P628" s="426"/>
      <c r="Q628" s="426" t="str">
        <f>IF(Q627&lt;&gt;"",Q627/#REF!,"")</f>
        <v/>
      </c>
    </row>
    <row r="629" spans="2:17" ht="3.75" customHeight="1" thickBot="1">
      <c r="B629" s="468"/>
      <c r="C629" s="501"/>
      <c r="D629" s="429"/>
      <c r="E629" s="404"/>
      <c r="F629" s="428"/>
      <c r="G629" s="428"/>
      <c r="H629" s="428"/>
      <c r="I629" s="404"/>
      <c r="J629" s="404"/>
      <c r="K629" s="404"/>
      <c r="L629" s="404"/>
      <c r="M629" s="403"/>
      <c r="O629" s="405"/>
      <c r="P629" s="419"/>
      <c r="Q629" s="404"/>
    </row>
    <row r="630" spans="2:17" ht="16.5" thickBot="1">
      <c r="B630" s="468"/>
      <c r="C630" s="488" t="s">
        <v>413</v>
      </c>
      <c r="D630" s="442" t="s">
        <v>243</v>
      </c>
      <c r="E630" s="404"/>
      <c r="F630" s="497" t="s">
        <v>453</v>
      </c>
      <c r="G630" s="428"/>
      <c r="H630" s="497" t="s">
        <v>453</v>
      </c>
      <c r="I630" s="404"/>
      <c r="J630" s="498"/>
      <c r="K630" s="404"/>
      <c r="L630" s="421"/>
      <c r="M630" s="403"/>
      <c r="O630" s="499"/>
      <c r="P630" s="420" t="s">
        <v>399</v>
      </c>
      <c r="Q630" s="498"/>
    </row>
    <row r="631" spans="2:17" ht="16.5" thickBot="1">
      <c r="B631" s="468"/>
      <c r="C631" s="500" t="s">
        <v>232</v>
      </c>
      <c r="D631" s="424"/>
      <c r="E631" s="404"/>
      <c r="F631" s="428"/>
      <c r="G631" s="428"/>
      <c r="H631" s="474" t="s">
        <v>215</v>
      </c>
      <c r="I631" s="404"/>
      <c r="J631" s="426" t="str">
        <f>IF(J630&lt;&gt;"",J630/#REF!,"")</f>
        <v/>
      </c>
      <c r="K631" s="404"/>
      <c r="L631" s="427"/>
      <c r="M631" s="403"/>
      <c r="O631" s="426"/>
      <c r="P631" s="426"/>
      <c r="Q631" s="426" t="str">
        <f>IF(Q630&lt;&gt;"",Q630/#REF!,"")</f>
        <v/>
      </c>
    </row>
    <row r="632" spans="2:17" ht="3.75" customHeight="1" thickBot="1">
      <c r="B632" s="468"/>
      <c r="C632" s="501"/>
      <c r="D632" s="429"/>
      <c r="E632" s="404"/>
      <c r="F632" s="428"/>
      <c r="G632" s="428"/>
      <c r="H632" s="428"/>
      <c r="I632" s="404"/>
      <c r="J632" s="404"/>
      <c r="K632" s="404"/>
      <c r="L632" s="404"/>
      <c r="M632" s="403"/>
      <c r="O632" s="405"/>
      <c r="P632" s="419"/>
      <c r="Q632" s="404"/>
    </row>
    <row r="633" spans="2:17" ht="16.5" thickBot="1">
      <c r="B633" s="468"/>
      <c r="C633" s="488" t="s">
        <v>414</v>
      </c>
      <c r="D633" s="442" t="s">
        <v>243</v>
      </c>
      <c r="E633" s="404"/>
      <c r="F633" s="497" t="s">
        <v>453</v>
      </c>
      <c r="G633" s="428"/>
      <c r="H633" s="497" t="s">
        <v>453</v>
      </c>
      <c r="I633" s="404"/>
      <c r="J633" s="498"/>
      <c r="K633" s="404"/>
      <c r="L633" s="421"/>
      <c r="M633" s="403"/>
      <c r="O633" s="499"/>
      <c r="P633" s="420" t="s">
        <v>231</v>
      </c>
      <c r="Q633" s="498"/>
    </row>
    <row r="634" spans="2:17" ht="16.5" thickBot="1">
      <c r="B634" s="468"/>
      <c r="C634" s="500" t="s">
        <v>232</v>
      </c>
      <c r="D634" s="424"/>
      <c r="E634" s="404"/>
      <c r="F634" s="428"/>
      <c r="G634" s="428"/>
      <c r="H634" s="474" t="s">
        <v>215</v>
      </c>
      <c r="I634" s="404"/>
      <c r="J634" s="426" t="str">
        <f>IF(J633&lt;&gt;"",J633/#REF!,"")</f>
        <v/>
      </c>
      <c r="K634" s="404"/>
      <c r="L634" s="427"/>
      <c r="M634" s="403"/>
      <c r="O634" s="426"/>
      <c r="P634" s="426"/>
      <c r="Q634" s="426" t="str">
        <f>IF(Q633&lt;&gt;"",Q633/#REF!,"")</f>
        <v/>
      </c>
    </row>
    <row r="635" spans="2:17" ht="3.75" customHeight="1" thickBot="1">
      <c r="B635" s="468"/>
      <c r="C635" s="501"/>
      <c r="D635" s="429"/>
      <c r="E635" s="404"/>
      <c r="F635" s="428"/>
      <c r="G635" s="428"/>
      <c r="H635" s="428"/>
      <c r="I635" s="404"/>
      <c r="J635" s="404"/>
      <c r="K635" s="404"/>
      <c r="L635" s="404"/>
      <c r="M635" s="403"/>
      <c r="O635" s="405"/>
      <c r="P635" s="419"/>
      <c r="Q635" s="404"/>
    </row>
    <row r="636" spans="2:17" ht="18" customHeight="1" thickBot="1">
      <c r="B636" s="468"/>
      <c r="C636" s="415" t="s">
        <v>415</v>
      </c>
      <c r="D636" s="442" t="s">
        <v>243</v>
      </c>
      <c r="E636" s="404"/>
      <c r="F636" s="497" t="s">
        <v>453</v>
      </c>
      <c r="G636" s="428"/>
      <c r="H636" s="497" t="s">
        <v>453</v>
      </c>
      <c r="I636" s="404"/>
      <c r="J636" s="498"/>
      <c r="K636" s="404"/>
      <c r="L636" s="421"/>
      <c r="M636" s="403"/>
      <c r="O636" s="499"/>
      <c r="P636" s="420" t="s">
        <v>399</v>
      </c>
      <c r="Q636" s="498"/>
    </row>
    <row r="637" spans="2:17" ht="16.5" thickBot="1">
      <c r="B637" s="468"/>
      <c r="C637" s="500" t="s">
        <v>232</v>
      </c>
      <c r="D637" s="424"/>
      <c r="E637" s="404"/>
      <c r="F637" s="428"/>
      <c r="G637" s="428"/>
      <c r="H637" s="474" t="s">
        <v>215</v>
      </c>
      <c r="I637" s="404"/>
      <c r="J637" s="426" t="str">
        <f>IF(J636&lt;&gt;"",J636/#REF!,"")</f>
        <v/>
      </c>
      <c r="K637" s="404"/>
      <c r="L637" s="427"/>
      <c r="M637" s="403"/>
      <c r="O637" s="426"/>
      <c r="P637" s="426"/>
      <c r="Q637" s="426" t="str">
        <f>IF(Q636&lt;&gt;"",Q636/#REF!,"")</f>
        <v/>
      </c>
    </row>
    <row r="638" spans="2:17" ht="3.75" customHeight="1" thickBot="1">
      <c r="B638" s="401"/>
      <c r="C638" s="501"/>
      <c r="D638" s="429"/>
      <c r="E638" s="404"/>
      <c r="F638" s="428"/>
      <c r="G638" s="428"/>
      <c r="H638" s="428"/>
      <c r="I638" s="404"/>
      <c r="J638" s="404"/>
      <c r="K638" s="404"/>
      <c r="L638" s="404"/>
      <c r="M638" s="403"/>
      <c r="O638" s="405"/>
      <c r="P638" s="404"/>
      <c r="Q638" s="404"/>
    </row>
    <row r="639" spans="2:17" ht="18" customHeight="1" thickBot="1">
      <c r="B639" s="414"/>
      <c r="C639" s="502" t="s">
        <v>417</v>
      </c>
      <c r="D639" s="492" t="s">
        <v>375</v>
      </c>
      <c r="E639" s="404"/>
      <c r="F639" s="497" t="s">
        <v>453</v>
      </c>
      <c r="G639" s="428"/>
      <c r="H639" s="497" t="s">
        <v>453</v>
      </c>
      <c r="I639" s="404"/>
      <c r="J639" s="498"/>
      <c r="K639" s="404"/>
      <c r="L639" s="421"/>
      <c r="M639" s="403"/>
      <c r="O639" s="499"/>
      <c r="P639" s="420" t="s">
        <v>418</v>
      </c>
      <c r="Q639" s="498"/>
    </row>
    <row r="640" spans="2:17" ht="16.5" thickBot="1">
      <c r="B640" s="414"/>
      <c r="C640" s="493"/>
      <c r="D640" s="494"/>
      <c r="E640" s="404"/>
      <c r="F640" s="428"/>
      <c r="G640" s="428"/>
      <c r="H640" s="474" t="s">
        <v>215</v>
      </c>
      <c r="I640" s="404"/>
      <c r="J640" s="426" t="str">
        <f>IF(J639&lt;&gt;"",J639/#REF!,"")</f>
        <v/>
      </c>
      <c r="K640" s="404"/>
      <c r="L640" s="427"/>
      <c r="M640" s="403"/>
      <c r="O640" s="426"/>
      <c r="P640" s="426"/>
      <c r="Q640" s="426" t="str">
        <f>IF(Q639&lt;&gt;"",Q639/#REF!,"")</f>
        <v/>
      </c>
    </row>
    <row r="641" spans="2:17" ht="3.75" customHeight="1" thickBot="1">
      <c r="B641" s="414"/>
      <c r="C641" s="434"/>
      <c r="D641" s="429"/>
      <c r="E641" s="404"/>
      <c r="F641" s="428"/>
      <c r="G641" s="428"/>
      <c r="H641" s="428"/>
      <c r="I641" s="404"/>
      <c r="J641" s="404"/>
      <c r="K641" s="404"/>
      <c r="L641" s="404"/>
      <c r="M641" s="403"/>
      <c r="O641" s="405"/>
      <c r="P641" s="404"/>
      <c r="Q641" s="404"/>
    </row>
    <row r="642" spans="2:17" ht="18" customHeight="1" thickBot="1">
      <c r="B642" s="414"/>
      <c r="C642" s="454" t="s">
        <v>378</v>
      </c>
      <c r="D642" s="455" t="s">
        <v>243</v>
      </c>
      <c r="E642" s="404"/>
      <c r="F642" s="456" t="s">
        <v>453</v>
      </c>
      <c r="G642" s="418"/>
      <c r="H642" s="456" t="s">
        <v>453</v>
      </c>
      <c r="I642" s="419"/>
      <c r="J642" s="456">
        <f>IFERROR(J603+J606+J609+J612+J621+J624+J627+J630,"")</f>
        <v>0</v>
      </c>
      <c r="K642" s="419"/>
      <c r="L642" s="421"/>
      <c r="M642" s="403"/>
      <c r="O642" s="457"/>
      <c r="P642" s="456"/>
      <c r="Q642" s="456">
        <f>IFERROR(Q603+Q606+Q609+Q612+Q621+Q624+Q627+Q630,"")</f>
        <v>0</v>
      </c>
    </row>
    <row r="643" spans="2:17" ht="16.5" thickBot="1">
      <c r="B643" s="414"/>
      <c r="C643" s="495" t="s">
        <v>419</v>
      </c>
      <c r="D643" s="477"/>
      <c r="E643" s="404"/>
      <c r="F643" s="428"/>
      <c r="G643" s="428"/>
      <c r="H643" s="474" t="s">
        <v>215</v>
      </c>
      <c r="I643" s="404"/>
      <c r="J643" s="478"/>
      <c r="K643" s="404"/>
      <c r="L643" s="427"/>
      <c r="M643" s="403"/>
      <c r="O643" s="478"/>
      <c r="P643" s="478"/>
      <c r="Q643" s="478"/>
    </row>
    <row r="644" spans="2:17" ht="3.75" customHeight="1" thickBot="1">
      <c r="B644" s="414"/>
      <c r="C644" s="434"/>
      <c r="D644" s="429"/>
      <c r="E644" s="404"/>
      <c r="F644" s="428"/>
      <c r="G644" s="428"/>
      <c r="H644" s="428"/>
      <c r="I644" s="404"/>
      <c r="J644" s="404"/>
      <c r="K644" s="404"/>
      <c r="L644" s="404"/>
      <c r="M644" s="403"/>
      <c r="O644" s="405"/>
      <c r="P644" s="404"/>
      <c r="Q644" s="404"/>
    </row>
    <row r="645" spans="2:17" ht="18" customHeight="1" thickBot="1">
      <c r="B645" s="414"/>
      <c r="C645" s="454" t="s">
        <v>420</v>
      </c>
      <c r="D645" s="479" t="s">
        <v>379</v>
      </c>
      <c r="E645" s="404"/>
      <c r="F645" s="480" t="s">
        <v>453</v>
      </c>
      <c r="G645" s="481"/>
      <c r="H645" s="480" t="s">
        <v>453</v>
      </c>
      <c r="I645" s="476"/>
      <c r="J645" s="480" t="str">
        <f>IFERROR((J639/J642),"")</f>
        <v/>
      </c>
      <c r="K645" s="476"/>
      <c r="L645" s="421"/>
      <c r="M645" s="403"/>
      <c r="O645" s="482"/>
      <c r="P645" s="480"/>
      <c r="Q645" s="480" t="str">
        <f>IFERROR((Q639/Q642),"")</f>
        <v/>
      </c>
    </row>
    <row r="646" spans="2:17" ht="16.5" thickBot="1">
      <c r="B646" s="414"/>
      <c r="C646" s="458"/>
      <c r="D646" s="477"/>
      <c r="E646" s="404"/>
      <c r="F646" s="428"/>
      <c r="G646" s="428"/>
      <c r="H646" s="474" t="s">
        <v>215</v>
      </c>
      <c r="I646" s="404"/>
      <c r="J646" s="460"/>
      <c r="K646" s="404"/>
      <c r="L646" s="427"/>
      <c r="M646" s="403"/>
      <c r="O646" s="460"/>
      <c r="P646" s="460"/>
      <c r="Q646" s="460"/>
    </row>
    <row r="647" spans="2:17" ht="3.75" customHeight="1" thickBot="1">
      <c r="B647" s="414"/>
      <c r="C647" s="434"/>
      <c r="D647" s="429"/>
      <c r="E647" s="404"/>
      <c r="F647" s="428"/>
      <c r="G647" s="428"/>
      <c r="H647" s="428"/>
      <c r="I647" s="404"/>
      <c r="J647" s="404"/>
      <c r="K647" s="404"/>
      <c r="L647" s="404"/>
      <c r="M647" s="403"/>
      <c r="O647" s="405"/>
      <c r="P647" s="404"/>
      <c r="Q647" s="404"/>
    </row>
    <row r="648" spans="2:17" ht="18" customHeight="1" thickBot="1">
      <c r="B648" s="414"/>
      <c r="C648" s="454" t="s">
        <v>380</v>
      </c>
      <c r="D648" s="455" t="s">
        <v>243</v>
      </c>
      <c r="E648" s="404"/>
      <c r="F648" s="456" t="s">
        <v>453</v>
      </c>
      <c r="G648" s="418"/>
      <c r="H648" s="456" t="s">
        <v>453</v>
      </c>
      <c r="I648" s="419"/>
      <c r="J648" s="456">
        <f>IFERROR(J603+J606+J609+J612+J615+J618+J621+J624+J627+J630+J633+J636,"")</f>
        <v>0</v>
      </c>
      <c r="K648" s="419"/>
      <c r="L648" s="421"/>
      <c r="M648" s="403"/>
      <c r="O648" s="457"/>
      <c r="P648" s="456"/>
      <c r="Q648" s="456">
        <f>IFERROR(Q603+Q606+Q609+Q612+Q615+Q618+Q621+Q624+Q627+Q630+Q633+Q636,"")</f>
        <v>0</v>
      </c>
    </row>
    <row r="649" spans="2:17" ht="16.5" thickBot="1">
      <c r="B649" s="414"/>
      <c r="C649" s="495" t="s">
        <v>419</v>
      </c>
      <c r="D649" s="477"/>
      <c r="E649" s="404"/>
      <c r="F649" s="428"/>
      <c r="G649" s="428"/>
      <c r="H649" s="474" t="s">
        <v>215</v>
      </c>
      <c r="I649" s="404"/>
      <c r="J649" s="478"/>
      <c r="K649" s="404"/>
      <c r="L649" s="427"/>
      <c r="M649" s="403"/>
      <c r="O649" s="478"/>
      <c r="P649" s="478"/>
      <c r="Q649" s="478"/>
    </row>
    <row r="650" spans="2:17" ht="3.75" customHeight="1" thickBot="1">
      <c r="B650" s="483"/>
      <c r="C650" s="434"/>
      <c r="D650" s="429"/>
      <c r="E650" s="404"/>
      <c r="F650" s="428"/>
      <c r="G650" s="428"/>
      <c r="H650" s="428"/>
      <c r="I650" s="404"/>
      <c r="J650" s="404"/>
      <c r="K650" s="404"/>
      <c r="L650" s="404"/>
      <c r="M650" s="403"/>
      <c r="O650" s="405"/>
      <c r="P650" s="404"/>
      <c r="Q650" s="404"/>
    </row>
    <row r="651" spans="2:17" ht="18" customHeight="1" thickBot="1">
      <c r="B651" s="414"/>
      <c r="C651" s="454" t="s">
        <v>421</v>
      </c>
      <c r="D651" s="479" t="s">
        <v>381</v>
      </c>
      <c r="E651" s="404"/>
      <c r="F651" s="480" t="s">
        <v>453</v>
      </c>
      <c r="G651" s="496"/>
      <c r="H651" s="480" t="s">
        <v>453</v>
      </c>
      <c r="I651" s="476"/>
      <c r="J651" s="480" t="str">
        <f>IFERROR((J639/J648),"")</f>
        <v/>
      </c>
      <c r="K651" s="476"/>
      <c r="L651" s="421"/>
      <c r="M651" s="403"/>
      <c r="O651" s="482"/>
      <c r="P651" s="480"/>
      <c r="Q651" s="480" t="str">
        <f>IFERROR((Q639/Q648),"")</f>
        <v/>
      </c>
    </row>
    <row r="652" spans="2:17" ht="16.5" thickBot="1">
      <c r="B652" s="414"/>
      <c r="C652" s="458"/>
      <c r="D652" s="477"/>
      <c r="E652" s="404"/>
      <c r="F652" s="428"/>
      <c r="G652" s="428"/>
      <c r="H652" s="474" t="s">
        <v>215</v>
      </c>
      <c r="I652" s="404"/>
      <c r="J652" s="460"/>
      <c r="K652" s="404"/>
      <c r="L652" s="427"/>
      <c r="M652" s="403"/>
      <c r="O652" s="460"/>
      <c r="P652" s="460"/>
      <c r="Q652" s="460"/>
    </row>
    <row r="653" spans="2:17" ht="3.75" customHeight="1" thickBot="1">
      <c r="B653" s="483"/>
      <c r="C653" s="434"/>
      <c r="D653" s="429"/>
      <c r="E653" s="404"/>
      <c r="F653" s="428"/>
      <c r="G653" s="428"/>
      <c r="H653" s="428"/>
      <c r="I653" s="404"/>
      <c r="J653" s="404"/>
      <c r="K653" s="404"/>
      <c r="L653" s="404"/>
      <c r="M653" s="403"/>
      <c r="O653" s="405"/>
      <c r="P653" s="404"/>
      <c r="Q653" s="404"/>
    </row>
    <row r="654" spans="2:17" ht="18" customHeight="1" thickBot="1">
      <c r="B654" s="440"/>
      <c r="C654" s="415" t="s">
        <v>422</v>
      </c>
      <c r="D654" s="442" t="s">
        <v>243</v>
      </c>
      <c r="E654" s="404"/>
      <c r="F654" s="497"/>
      <c r="G654" s="428"/>
      <c r="H654" s="497"/>
      <c r="I654" s="404"/>
      <c r="J654" s="498"/>
      <c r="K654" s="404"/>
      <c r="L654" s="421"/>
      <c r="M654" s="403"/>
      <c r="O654" s="499"/>
      <c r="P654" s="420" t="s">
        <v>399</v>
      </c>
      <c r="Q654" s="498"/>
    </row>
    <row r="655" spans="2:17" ht="16.5" thickBot="1">
      <c r="B655" s="440"/>
      <c r="C655" s="500" t="s">
        <v>214</v>
      </c>
      <c r="D655" s="424"/>
      <c r="E655" s="404"/>
      <c r="F655" s="428"/>
      <c r="G655" s="428"/>
      <c r="H655" s="474" t="s">
        <v>215</v>
      </c>
      <c r="I655" s="404"/>
      <c r="J655" s="426" t="str">
        <f>IF(J654&lt;&gt;"",J654/#REF!,"")</f>
        <v/>
      </c>
      <c r="K655" s="404"/>
      <c r="L655" s="427"/>
      <c r="M655" s="403"/>
      <c r="O655" s="426"/>
      <c r="P655" s="426"/>
      <c r="Q655" s="426" t="str">
        <f>IF(Q654&lt;&gt;"",Q654/#REF!,"")</f>
        <v/>
      </c>
    </row>
    <row r="656" spans="2:17" ht="4.5" customHeight="1" thickBot="1">
      <c r="B656" s="440"/>
      <c r="C656" s="501"/>
      <c r="D656" s="429"/>
      <c r="E656" s="404"/>
      <c r="F656" s="428"/>
      <c r="G656" s="428"/>
      <c r="H656" s="428"/>
      <c r="I656" s="404"/>
      <c r="J656" s="404"/>
      <c r="K656" s="404"/>
      <c r="L656" s="404"/>
      <c r="M656" s="403"/>
      <c r="O656" s="405"/>
      <c r="P656" s="419"/>
      <c r="Q656" s="404"/>
    </row>
    <row r="657" spans="2:17" ht="16.5" thickBot="1">
      <c r="B657" s="440"/>
      <c r="C657" s="415" t="s">
        <v>423</v>
      </c>
      <c r="D657" s="442" t="s">
        <v>243</v>
      </c>
      <c r="E657" s="404"/>
      <c r="F657" s="497"/>
      <c r="G657" s="428"/>
      <c r="H657" s="497"/>
      <c r="I657" s="404"/>
      <c r="J657" s="498"/>
      <c r="K657" s="404"/>
      <c r="L657" s="421"/>
      <c r="M657" s="403"/>
      <c r="O657" s="499"/>
      <c r="P657" s="420" t="s">
        <v>399</v>
      </c>
      <c r="Q657" s="498"/>
    </row>
    <row r="658" spans="2:17" ht="16.5" thickBot="1">
      <c r="B658" s="440"/>
      <c r="C658" s="500" t="s">
        <v>214</v>
      </c>
      <c r="D658" s="424"/>
      <c r="E658" s="404"/>
      <c r="F658" s="428"/>
      <c r="G658" s="428"/>
      <c r="H658" s="474" t="s">
        <v>215</v>
      </c>
      <c r="I658" s="404"/>
      <c r="J658" s="426" t="str">
        <f>IF(J657&lt;&gt;"",J657/#REF!,"")</f>
        <v/>
      </c>
      <c r="K658" s="404"/>
      <c r="L658" s="427"/>
      <c r="M658" s="403"/>
      <c r="O658" s="426"/>
      <c r="P658" s="426"/>
      <c r="Q658" s="426" t="str">
        <f>IF(Q657&lt;&gt;"",Q657/#REF!,"")</f>
        <v/>
      </c>
    </row>
    <row r="659" spans="2:17" ht="3.75" customHeight="1" thickBot="1">
      <c r="B659" s="440"/>
      <c r="C659" s="501"/>
      <c r="D659" s="429"/>
      <c r="E659" s="404"/>
      <c r="F659" s="428"/>
      <c r="G659" s="428"/>
      <c r="H659" s="428"/>
      <c r="I659" s="404"/>
      <c r="J659" s="404"/>
      <c r="K659" s="404"/>
      <c r="L659" s="404"/>
      <c r="M659" s="403"/>
      <c r="O659" s="405"/>
      <c r="P659" s="419"/>
      <c r="Q659" s="404"/>
    </row>
    <row r="660" spans="2:17" ht="16.5" thickBot="1">
      <c r="B660" s="440"/>
      <c r="C660" s="467" t="s">
        <v>424</v>
      </c>
      <c r="D660" s="442" t="s">
        <v>243</v>
      </c>
      <c r="E660" s="404"/>
      <c r="F660" s="417"/>
      <c r="G660" s="418"/>
      <c r="H660" s="417"/>
      <c r="I660" s="419"/>
      <c r="J660" s="420"/>
      <c r="K660" s="419"/>
      <c r="L660" s="421"/>
      <c r="M660" s="403"/>
      <c r="O660" s="422"/>
      <c r="P660" s="420" t="s">
        <v>399</v>
      </c>
      <c r="Q660" s="420"/>
    </row>
    <row r="661" spans="2:17" ht="16.5" thickBot="1">
      <c r="B661" s="440"/>
      <c r="C661" s="432" t="s">
        <v>214</v>
      </c>
      <c r="D661" s="424"/>
      <c r="E661" s="404"/>
      <c r="F661" s="418"/>
      <c r="G661" s="418"/>
      <c r="H661" s="425" t="s">
        <v>215</v>
      </c>
      <c r="I661" s="419"/>
      <c r="J661" s="426" t="str">
        <f>IF(J660&lt;&gt;"",J660/#REF!,"")</f>
        <v/>
      </c>
      <c r="K661" s="419"/>
      <c r="L661" s="427"/>
      <c r="M661" s="403"/>
      <c r="O661" s="426"/>
      <c r="P661" s="426"/>
      <c r="Q661" s="426" t="str">
        <f>IF(Q660&lt;&gt;"",Q660/#REF!,"")</f>
        <v/>
      </c>
    </row>
    <row r="662" spans="2:17" ht="3.75" customHeight="1" thickBot="1">
      <c r="B662" s="440"/>
      <c r="C662" s="434"/>
      <c r="D662" s="429"/>
      <c r="E662" s="404"/>
      <c r="F662" s="418"/>
      <c r="G662" s="418"/>
      <c r="H662" s="418"/>
      <c r="I662" s="419"/>
      <c r="J662" s="419"/>
      <c r="K662" s="419"/>
      <c r="L662" s="404"/>
      <c r="M662" s="403"/>
      <c r="O662" s="430"/>
      <c r="P662" s="419"/>
      <c r="Q662" s="419"/>
    </row>
    <row r="663" spans="2:17" ht="16.5" thickBot="1">
      <c r="B663" s="440"/>
      <c r="C663" s="488" t="s">
        <v>425</v>
      </c>
      <c r="D663" s="442" t="s">
        <v>243</v>
      </c>
      <c r="E663" s="404"/>
      <c r="F663" s="417"/>
      <c r="G663" s="418"/>
      <c r="H663" s="417"/>
      <c r="I663" s="419"/>
      <c r="J663" s="420"/>
      <c r="K663" s="419"/>
      <c r="L663" s="421"/>
      <c r="M663" s="403"/>
      <c r="O663" s="422"/>
      <c r="P663" s="420" t="s">
        <v>399</v>
      </c>
      <c r="Q663" s="420"/>
    </row>
    <row r="664" spans="2:17" ht="16.5" thickBot="1">
      <c r="B664" s="440"/>
      <c r="C664" s="432" t="s">
        <v>214</v>
      </c>
      <c r="D664" s="424"/>
      <c r="E664" s="404"/>
      <c r="F664" s="418"/>
      <c r="G664" s="418"/>
      <c r="H664" s="425" t="s">
        <v>215</v>
      </c>
      <c r="I664" s="419"/>
      <c r="J664" s="426" t="str">
        <f>IF(J663&lt;&gt;"",J663/#REF!,"")</f>
        <v/>
      </c>
      <c r="K664" s="419"/>
      <c r="L664" s="427"/>
      <c r="M664" s="403"/>
      <c r="O664" s="426"/>
      <c r="P664" s="426"/>
      <c r="Q664" s="426" t="str">
        <f>IF(Q663&lt;&gt;"",Q663/#REF!,"")</f>
        <v/>
      </c>
    </row>
    <row r="665" spans="2:17" ht="3.75" customHeight="1" thickBot="1">
      <c r="B665" s="440"/>
      <c r="C665" s="434"/>
      <c r="D665" s="429"/>
      <c r="E665" s="404"/>
      <c r="F665" s="418"/>
      <c r="G665" s="418"/>
      <c r="H665" s="418"/>
      <c r="I665" s="419"/>
      <c r="J665" s="419"/>
      <c r="K665" s="419"/>
      <c r="L665" s="404"/>
      <c r="M665" s="403"/>
      <c r="O665" s="430"/>
      <c r="P665" s="419"/>
      <c r="Q665" s="419"/>
    </row>
    <row r="666" spans="2:17" ht="16.5" thickBot="1">
      <c r="B666" s="440"/>
      <c r="C666" s="488" t="s">
        <v>426</v>
      </c>
      <c r="D666" s="442" t="s">
        <v>243</v>
      </c>
      <c r="E666" s="404"/>
      <c r="F666" s="497"/>
      <c r="G666" s="428"/>
      <c r="H666" s="497"/>
      <c r="I666" s="404"/>
      <c r="J666" s="498"/>
      <c r="K666" s="404"/>
      <c r="L666" s="421"/>
      <c r="M666" s="403"/>
      <c r="O666" s="499"/>
      <c r="P666" s="420" t="s">
        <v>399</v>
      </c>
      <c r="Q666" s="498"/>
    </row>
    <row r="667" spans="2:17" ht="16.5" thickBot="1">
      <c r="B667" s="440"/>
      <c r="C667" s="500" t="s">
        <v>214</v>
      </c>
      <c r="D667" s="424"/>
      <c r="E667" s="404"/>
      <c r="F667" s="428"/>
      <c r="G667" s="428"/>
      <c r="H667" s="474" t="s">
        <v>215</v>
      </c>
      <c r="I667" s="404"/>
      <c r="J667" s="426" t="str">
        <f>IF(J666&lt;&gt;"",J666/#REF!,"")</f>
        <v/>
      </c>
      <c r="K667" s="404"/>
      <c r="L667" s="427"/>
      <c r="M667" s="403"/>
      <c r="O667" s="426"/>
      <c r="P667" s="426"/>
      <c r="Q667" s="426" t="str">
        <f>IF(Q666&lt;&gt;"",Q666/#REF!,"")</f>
        <v/>
      </c>
    </row>
    <row r="668" spans="2:17" ht="3.75" customHeight="1" thickBot="1">
      <c r="B668" s="440"/>
      <c r="C668" s="501"/>
      <c r="D668" s="429"/>
      <c r="E668" s="404"/>
      <c r="F668" s="428"/>
      <c r="G668" s="428"/>
      <c r="H668" s="428"/>
      <c r="I668" s="404"/>
      <c r="J668" s="404"/>
      <c r="K668" s="404"/>
      <c r="L668" s="404"/>
      <c r="M668" s="403"/>
      <c r="O668" s="405"/>
      <c r="P668" s="419"/>
      <c r="Q668" s="404"/>
    </row>
    <row r="669" spans="2:17" ht="18" customHeight="1" thickBot="1">
      <c r="B669" s="440"/>
      <c r="C669" s="415" t="s">
        <v>427</v>
      </c>
      <c r="D669" s="442" t="s">
        <v>243</v>
      </c>
      <c r="E669" s="404"/>
      <c r="F669" s="497"/>
      <c r="G669" s="428"/>
      <c r="H669" s="497"/>
      <c r="I669" s="404"/>
      <c r="J669" s="498"/>
      <c r="K669" s="404"/>
      <c r="L669" s="421"/>
      <c r="M669" s="403"/>
      <c r="O669" s="499"/>
      <c r="P669" s="420" t="s">
        <v>399</v>
      </c>
      <c r="Q669" s="498"/>
    </row>
    <row r="670" spans="2:17" ht="16.5" thickBot="1">
      <c r="B670" s="440"/>
      <c r="C670" s="500" t="s">
        <v>214</v>
      </c>
      <c r="D670" s="424"/>
      <c r="E670" s="404"/>
      <c r="F670" s="428"/>
      <c r="G670" s="428"/>
      <c r="H670" s="474" t="s">
        <v>215</v>
      </c>
      <c r="I670" s="404"/>
      <c r="J670" s="426" t="str">
        <f>IF(J669&lt;&gt;"",J669/#REF!,"")</f>
        <v/>
      </c>
      <c r="K670" s="404"/>
      <c r="L670" s="427"/>
      <c r="M670" s="403"/>
      <c r="O670" s="426"/>
      <c r="P670" s="426"/>
      <c r="Q670" s="426" t="str">
        <f>IF(Q669&lt;&gt;"",Q669/#REF!,"")</f>
        <v/>
      </c>
    </row>
    <row r="671" spans="2:17" ht="3.75" customHeight="1" thickBot="1">
      <c r="B671" s="401"/>
      <c r="C671" s="501"/>
      <c r="D671" s="429"/>
      <c r="E671" s="404"/>
      <c r="F671" s="428"/>
      <c r="G671" s="428"/>
      <c r="H671" s="428"/>
      <c r="I671" s="404"/>
      <c r="J671" s="404"/>
      <c r="K671" s="404"/>
      <c r="L671" s="404"/>
      <c r="M671" s="403"/>
      <c r="O671" s="405"/>
      <c r="P671" s="419"/>
      <c r="Q671" s="404"/>
    </row>
    <row r="672" spans="2:17" ht="18" customHeight="1" thickBot="1">
      <c r="B672" s="468"/>
      <c r="C672" s="415" t="s">
        <v>422</v>
      </c>
      <c r="D672" s="442" t="s">
        <v>243</v>
      </c>
      <c r="E672" s="404"/>
      <c r="F672" s="497"/>
      <c r="G672" s="428"/>
      <c r="H672" s="497"/>
      <c r="I672" s="404"/>
      <c r="J672" s="498"/>
      <c r="K672" s="404"/>
      <c r="L672" s="421"/>
      <c r="M672" s="403"/>
      <c r="O672" s="499"/>
      <c r="P672" s="420" t="s">
        <v>399</v>
      </c>
      <c r="Q672" s="498"/>
    </row>
    <row r="673" spans="2:17" ht="16.5" thickBot="1">
      <c r="B673" s="468"/>
      <c r="C673" s="500" t="s">
        <v>232</v>
      </c>
      <c r="D673" s="424"/>
      <c r="E673" s="404"/>
      <c r="F673" s="428"/>
      <c r="G673" s="428"/>
      <c r="H673" s="474" t="s">
        <v>215</v>
      </c>
      <c r="I673" s="404"/>
      <c r="J673" s="426" t="str">
        <f>IF(J672&lt;&gt;"",J672/#REF!,"")</f>
        <v/>
      </c>
      <c r="K673" s="404"/>
      <c r="L673" s="427"/>
      <c r="M673" s="403"/>
      <c r="O673" s="426"/>
      <c r="P673" s="426"/>
      <c r="Q673" s="426" t="str">
        <f>IF(Q672&lt;&gt;"",Q672/#REF!,"")</f>
        <v/>
      </c>
    </row>
    <row r="674" spans="2:17" ht="4.5" customHeight="1" thickBot="1">
      <c r="B674" s="468"/>
      <c r="C674" s="501"/>
      <c r="D674" s="429"/>
      <c r="E674" s="404"/>
      <c r="F674" s="428"/>
      <c r="G674" s="428"/>
      <c r="H674" s="428"/>
      <c r="I674" s="404"/>
      <c r="J674" s="404"/>
      <c r="K674" s="404"/>
      <c r="L674" s="404"/>
      <c r="M674" s="403"/>
      <c r="O674" s="405"/>
      <c r="P674" s="419"/>
      <c r="Q674" s="404"/>
    </row>
    <row r="675" spans="2:17" ht="16.5" thickBot="1">
      <c r="B675" s="468"/>
      <c r="C675" s="415" t="s">
        <v>423</v>
      </c>
      <c r="D675" s="442" t="s">
        <v>243</v>
      </c>
      <c r="E675" s="404"/>
      <c r="F675" s="497"/>
      <c r="G675" s="428"/>
      <c r="H675" s="497"/>
      <c r="I675" s="404"/>
      <c r="J675" s="498"/>
      <c r="K675" s="404"/>
      <c r="L675" s="421"/>
      <c r="M675" s="403"/>
      <c r="O675" s="499"/>
      <c r="P675" s="420" t="s">
        <v>399</v>
      </c>
      <c r="Q675" s="498"/>
    </row>
    <row r="676" spans="2:17" ht="16.5" thickBot="1">
      <c r="B676" s="468"/>
      <c r="C676" s="500" t="s">
        <v>232</v>
      </c>
      <c r="D676" s="424"/>
      <c r="E676" s="404"/>
      <c r="F676" s="428"/>
      <c r="G676" s="428"/>
      <c r="H676" s="474" t="s">
        <v>215</v>
      </c>
      <c r="I676" s="404"/>
      <c r="J676" s="426" t="str">
        <f>IF(J675&lt;&gt;"",J675/#REF!,"")</f>
        <v/>
      </c>
      <c r="K676" s="404"/>
      <c r="L676" s="427"/>
      <c r="M676" s="403"/>
      <c r="O676" s="426"/>
      <c r="P676" s="426"/>
      <c r="Q676" s="426" t="str">
        <f>IF(Q675&lt;&gt;"",Q675/#REF!,"")</f>
        <v/>
      </c>
    </row>
    <row r="677" spans="2:17" ht="3.75" customHeight="1" thickBot="1">
      <c r="B677" s="468"/>
      <c r="C677" s="501"/>
      <c r="D677" s="429"/>
      <c r="E677" s="404"/>
      <c r="F677" s="428"/>
      <c r="G677" s="428"/>
      <c r="H677" s="428"/>
      <c r="I677" s="404"/>
      <c r="J677" s="404"/>
      <c r="K677" s="404"/>
      <c r="L677" s="404"/>
      <c r="M677" s="403"/>
      <c r="O677" s="405"/>
      <c r="P677" s="419"/>
      <c r="Q677" s="404"/>
    </row>
    <row r="678" spans="2:17" ht="16.5" thickBot="1">
      <c r="B678" s="468"/>
      <c r="C678" s="467" t="s">
        <v>428</v>
      </c>
      <c r="D678" s="442" t="s">
        <v>243</v>
      </c>
      <c r="E678" s="404"/>
      <c r="F678" s="497"/>
      <c r="G678" s="428"/>
      <c r="H678" s="497"/>
      <c r="I678" s="404"/>
      <c r="J678" s="498"/>
      <c r="K678" s="404"/>
      <c r="L678" s="421"/>
      <c r="M678" s="403"/>
      <c r="O678" s="499"/>
      <c r="P678" s="420" t="s">
        <v>231</v>
      </c>
      <c r="Q678" s="498"/>
    </row>
    <row r="679" spans="2:17" ht="16.5" thickBot="1">
      <c r="B679" s="468"/>
      <c r="C679" s="500" t="s">
        <v>232</v>
      </c>
      <c r="D679" s="424"/>
      <c r="E679" s="404"/>
      <c r="F679" s="428"/>
      <c r="G679" s="428"/>
      <c r="H679" s="474" t="s">
        <v>215</v>
      </c>
      <c r="I679" s="404"/>
      <c r="J679" s="426" t="str">
        <f>IF(J678&lt;&gt;"",J678/#REF!,"")</f>
        <v/>
      </c>
      <c r="K679" s="404"/>
      <c r="L679" s="427"/>
      <c r="M679" s="403"/>
      <c r="O679" s="426"/>
      <c r="P679" s="426"/>
      <c r="Q679" s="426" t="str">
        <f>IF(Q678&lt;&gt;"",Q678/#REF!,"")</f>
        <v/>
      </c>
    </row>
    <row r="680" spans="2:17" ht="3.75" customHeight="1" thickBot="1">
      <c r="B680" s="468"/>
      <c r="C680" s="501"/>
      <c r="D680" s="429"/>
      <c r="E680" s="404"/>
      <c r="F680" s="428"/>
      <c r="G680" s="428"/>
      <c r="H680" s="428"/>
      <c r="I680" s="404"/>
      <c r="J680" s="404"/>
      <c r="K680" s="404"/>
      <c r="L680" s="404"/>
      <c r="M680" s="403"/>
      <c r="O680" s="405"/>
      <c r="P680" s="419"/>
      <c r="Q680" s="404"/>
    </row>
    <row r="681" spans="2:17" ht="16.5" thickBot="1">
      <c r="B681" s="468"/>
      <c r="C681" s="488" t="s">
        <v>425</v>
      </c>
      <c r="D681" s="442" t="s">
        <v>243</v>
      </c>
      <c r="E681" s="404"/>
      <c r="F681" s="497"/>
      <c r="G681" s="428"/>
      <c r="H681" s="497"/>
      <c r="I681" s="404"/>
      <c r="J681" s="498"/>
      <c r="K681" s="404"/>
      <c r="L681" s="421"/>
      <c r="M681" s="403"/>
      <c r="O681" s="499"/>
      <c r="P681" s="420" t="s">
        <v>399</v>
      </c>
      <c r="Q681" s="498"/>
    </row>
    <row r="682" spans="2:17" ht="16.5" thickBot="1">
      <c r="B682" s="468"/>
      <c r="C682" s="500" t="s">
        <v>232</v>
      </c>
      <c r="D682" s="424"/>
      <c r="E682" s="404"/>
      <c r="F682" s="428"/>
      <c r="G682" s="428"/>
      <c r="H682" s="474" t="s">
        <v>215</v>
      </c>
      <c r="I682" s="404"/>
      <c r="J682" s="426" t="str">
        <f>IF(J681&lt;&gt;"",J681/#REF!,"")</f>
        <v/>
      </c>
      <c r="K682" s="404"/>
      <c r="L682" s="427"/>
      <c r="M682" s="403"/>
      <c r="O682" s="426"/>
      <c r="P682" s="426"/>
      <c r="Q682" s="426" t="str">
        <f>IF(Q681&lt;&gt;"",Q681/#REF!,"")</f>
        <v/>
      </c>
    </row>
    <row r="683" spans="2:17" ht="3.75" customHeight="1" thickBot="1">
      <c r="B683" s="468"/>
      <c r="C683" s="501"/>
      <c r="D683" s="429"/>
      <c r="E683" s="404"/>
      <c r="F683" s="428"/>
      <c r="G683" s="428"/>
      <c r="H683" s="428"/>
      <c r="I683" s="404"/>
      <c r="J683" s="404"/>
      <c r="K683" s="404"/>
      <c r="L683" s="404"/>
      <c r="M683" s="403"/>
      <c r="O683" s="405"/>
      <c r="P683" s="419"/>
      <c r="Q683" s="404"/>
    </row>
    <row r="684" spans="2:17" ht="16.5" thickBot="1">
      <c r="B684" s="468"/>
      <c r="C684" s="488" t="s">
        <v>426</v>
      </c>
      <c r="D684" s="442" t="s">
        <v>243</v>
      </c>
      <c r="E684" s="404"/>
      <c r="F684" s="497"/>
      <c r="G684" s="428"/>
      <c r="H684" s="497"/>
      <c r="I684" s="404"/>
      <c r="J684" s="498"/>
      <c r="K684" s="404"/>
      <c r="L684" s="421"/>
      <c r="M684" s="403"/>
      <c r="O684" s="499"/>
      <c r="P684" s="420" t="s">
        <v>231</v>
      </c>
      <c r="Q684" s="498"/>
    </row>
    <row r="685" spans="2:17" ht="16.5" thickBot="1">
      <c r="B685" s="468"/>
      <c r="C685" s="500" t="s">
        <v>232</v>
      </c>
      <c r="D685" s="424"/>
      <c r="E685" s="404"/>
      <c r="F685" s="428"/>
      <c r="G685" s="428"/>
      <c r="H685" s="474" t="s">
        <v>215</v>
      </c>
      <c r="I685" s="404"/>
      <c r="J685" s="426" t="str">
        <f>IF(J684&lt;&gt;"",J684/#REF!,"")</f>
        <v/>
      </c>
      <c r="K685" s="404"/>
      <c r="L685" s="427"/>
      <c r="M685" s="403"/>
      <c r="O685" s="426"/>
      <c r="P685" s="426"/>
      <c r="Q685" s="426" t="str">
        <f>IF(Q684&lt;&gt;"",Q684/#REF!,"")</f>
        <v/>
      </c>
    </row>
    <row r="686" spans="2:17" ht="3.75" customHeight="1" thickBot="1">
      <c r="B686" s="468"/>
      <c r="C686" s="501"/>
      <c r="D686" s="429"/>
      <c r="E686" s="404"/>
      <c r="F686" s="428"/>
      <c r="G686" s="428"/>
      <c r="H686" s="428"/>
      <c r="I686" s="404"/>
      <c r="J686" s="404"/>
      <c r="K686" s="404"/>
      <c r="L686" s="404"/>
      <c r="M686" s="403"/>
      <c r="O686" s="405"/>
      <c r="P686" s="419"/>
      <c r="Q686" s="404"/>
    </row>
    <row r="687" spans="2:17" ht="18" customHeight="1" thickBot="1">
      <c r="B687" s="468"/>
      <c r="C687" s="415" t="s">
        <v>429</v>
      </c>
      <c r="D687" s="442" t="s">
        <v>243</v>
      </c>
      <c r="E687" s="404"/>
      <c r="F687" s="497"/>
      <c r="G687" s="428"/>
      <c r="H687" s="497"/>
      <c r="I687" s="404"/>
      <c r="J687" s="498"/>
      <c r="K687" s="404"/>
      <c r="L687" s="421"/>
      <c r="M687" s="403"/>
      <c r="O687" s="499"/>
      <c r="P687" s="420" t="s">
        <v>399</v>
      </c>
      <c r="Q687" s="498"/>
    </row>
    <row r="688" spans="2:17" ht="16.5" thickBot="1">
      <c r="B688" s="468"/>
      <c r="C688" s="500" t="s">
        <v>232</v>
      </c>
      <c r="D688" s="424"/>
      <c r="E688" s="404"/>
      <c r="F688" s="428"/>
      <c r="G688" s="428"/>
      <c r="H688" s="474" t="s">
        <v>215</v>
      </c>
      <c r="I688" s="404"/>
      <c r="J688" s="426" t="str">
        <f>IF(J687&lt;&gt;"",J687/#REF!,"")</f>
        <v/>
      </c>
      <c r="K688" s="404"/>
      <c r="L688" s="427"/>
      <c r="M688" s="403"/>
      <c r="O688" s="426"/>
      <c r="P688" s="426"/>
      <c r="Q688" s="426" t="str">
        <f>IF(Q687&lt;&gt;"",Q687/#REF!,"")</f>
        <v/>
      </c>
    </row>
    <row r="689" spans="2:17" ht="3.75" customHeight="1" thickBot="1">
      <c r="B689" s="401"/>
      <c r="C689" s="501"/>
      <c r="D689" s="429"/>
      <c r="E689" s="404"/>
      <c r="F689" s="428"/>
      <c r="G689" s="428"/>
      <c r="H689" s="428"/>
      <c r="I689" s="404"/>
      <c r="J689" s="404"/>
      <c r="K689" s="404"/>
      <c r="L689" s="404"/>
      <c r="M689" s="403"/>
      <c r="O689" s="405"/>
      <c r="P689" s="404"/>
      <c r="Q689" s="404"/>
    </row>
    <row r="690" spans="2:17" ht="18" customHeight="1" thickBot="1">
      <c r="B690" s="414"/>
      <c r="C690" s="502" t="s">
        <v>430</v>
      </c>
      <c r="D690" s="492" t="s">
        <v>375</v>
      </c>
      <c r="E690" s="404"/>
      <c r="F690" s="497"/>
      <c r="G690" s="428"/>
      <c r="H690" s="497"/>
      <c r="I690" s="404"/>
      <c r="J690" s="498"/>
      <c r="K690" s="404"/>
      <c r="L690" s="421"/>
      <c r="M690" s="403"/>
      <c r="O690" s="499"/>
      <c r="P690" s="420" t="s">
        <v>431</v>
      </c>
      <c r="Q690" s="498"/>
    </row>
    <row r="691" spans="2:17" ht="16.5" thickBot="1">
      <c r="B691" s="414"/>
      <c r="C691" s="493"/>
      <c r="D691" s="494"/>
      <c r="E691" s="404"/>
      <c r="F691" s="428"/>
      <c r="G691" s="428"/>
      <c r="H691" s="474" t="s">
        <v>215</v>
      </c>
      <c r="I691" s="404"/>
      <c r="J691" s="426" t="str">
        <f>IF(J690&lt;&gt;"",J690/#REF!,"")</f>
        <v/>
      </c>
      <c r="K691" s="404"/>
      <c r="L691" s="427"/>
      <c r="M691" s="403"/>
      <c r="O691" s="426"/>
      <c r="P691" s="426"/>
      <c r="Q691" s="426" t="str">
        <f>IF(Q690&lt;&gt;"",Q690/#REF!,"")</f>
        <v/>
      </c>
    </row>
    <row r="692" spans="2:17" ht="3.75" customHeight="1" thickBot="1">
      <c r="B692" s="414"/>
      <c r="C692" s="434"/>
      <c r="D692" s="429"/>
      <c r="E692" s="404"/>
      <c r="F692" s="428"/>
      <c r="G692" s="428"/>
      <c r="H692" s="428"/>
      <c r="I692" s="404"/>
      <c r="J692" s="404"/>
      <c r="K692" s="404"/>
      <c r="L692" s="404"/>
      <c r="M692" s="403"/>
      <c r="O692" s="405"/>
      <c r="P692" s="404"/>
      <c r="Q692" s="404"/>
    </row>
    <row r="693" spans="2:17" ht="18" customHeight="1" thickBot="1">
      <c r="B693" s="414"/>
      <c r="C693" s="454" t="s">
        <v>378</v>
      </c>
      <c r="D693" s="455" t="s">
        <v>243</v>
      </c>
      <c r="E693" s="404"/>
      <c r="F693" s="456"/>
      <c r="G693" s="418"/>
      <c r="H693" s="456"/>
      <c r="I693" s="419"/>
      <c r="J693" s="456">
        <f>IFERROR(J654+J657+J660+J663+J672+J675+J678+J681,"")</f>
        <v>0</v>
      </c>
      <c r="K693" s="419"/>
      <c r="L693" s="421"/>
      <c r="M693" s="403"/>
      <c r="O693" s="457"/>
      <c r="P693" s="456"/>
      <c r="Q693" s="456">
        <f>IFERROR(Q654+Q657+Q660+Q663+Q672+Q675+Q678+Q681,"")</f>
        <v>0</v>
      </c>
    </row>
    <row r="694" spans="2:17" ht="16.5" thickBot="1">
      <c r="B694" s="414"/>
      <c r="C694" s="495" t="s">
        <v>432</v>
      </c>
      <c r="D694" s="477"/>
      <c r="E694" s="404"/>
      <c r="F694" s="428"/>
      <c r="G694" s="428"/>
      <c r="H694" s="474" t="s">
        <v>215</v>
      </c>
      <c r="I694" s="404"/>
      <c r="J694" s="478"/>
      <c r="K694" s="404"/>
      <c r="L694" s="427"/>
      <c r="M694" s="403"/>
      <c r="O694" s="478"/>
      <c r="P694" s="478"/>
      <c r="Q694" s="478"/>
    </row>
    <row r="695" spans="2:17" ht="3.75" customHeight="1" thickBot="1">
      <c r="B695" s="414"/>
      <c r="C695" s="434"/>
      <c r="D695" s="429"/>
      <c r="E695" s="404"/>
      <c r="F695" s="428"/>
      <c r="G695" s="428"/>
      <c r="H695" s="428"/>
      <c r="I695" s="404"/>
      <c r="J695" s="404"/>
      <c r="K695" s="404"/>
      <c r="L695" s="404"/>
      <c r="M695" s="403"/>
      <c r="O695" s="405"/>
      <c r="P695" s="404"/>
      <c r="Q695" s="404"/>
    </row>
    <row r="696" spans="2:17" ht="18" customHeight="1" thickBot="1">
      <c r="B696" s="414"/>
      <c r="C696" s="454" t="s">
        <v>433</v>
      </c>
      <c r="D696" s="479" t="s">
        <v>379</v>
      </c>
      <c r="E696" s="404"/>
      <c r="F696" s="480"/>
      <c r="G696" s="481"/>
      <c r="H696" s="480"/>
      <c r="I696" s="476"/>
      <c r="J696" s="480" t="str">
        <f>IFERROR((J690/J693),"")</f>
        <v/>
      </c>
      <c r="K696" s="476"/>
      <c r="L696" s="421"/>
      <c r="M696" s="403"/>
      <c r="O696" s="482"/>
      <c r="P696" s="480"/>
      <c r="Q696" s="480" t="str">
        <f>IFERROR((Q690/Q693),"")</f>
        <v/>
      </c>
    </row>
    <row r="697" spans="2:17" ht="16.5" thickBot="1">
      <c r="B697" s="414"/>
      <c r="C697" s="458"/>
      <c r="D697" s="477"/>
      <c r="E697" s="404"/>
      <c r="F697" s="428"/>
      <c r="G697" s="428"/>
      <c r="H697" s="474" t="s">
        <v>215</v>
      </c>
      <c r="I697" s="404"/>
      <c r="J697" s="460"/>
      <c r="K697" s="404"/>
      <c r="L697" s="427"/>
      <c r="M697" s="403"/>
      <c r="O697" s="460"/>
      <c r="P697" s="460"/>
      <c r="Q697" s="460"/>
    </row>
    <row r="698" spans="2:17" ht="3.75" customHeight="1" thickBot="1">
      <c r="B698" s="414"/>
      <c r="C698" s="434"/>
      <c r="D698" s="429"/>
      <c r="E698" s="404"/>
      <c r="F698" s="428"/>
      <c r="G698" s="428"/>
      <c r="H698" s="428"/>
      <c r="I698" s="404"/>
      <c r="J698" s="404"/>
      <c r="K698" s="404"/>
      <c r="L698" s="404"/>
      <c r="M698" s="403"/>
      <c r="O698" s="405"/>
      <c r="P698" s="404"/>
      <c r="Q698" s="404"/>
    </row>
    <row r="699" spans="2:17" ht="18" customHeight="1" thickBot="1">
      <c r="B699" s="414"/>
      <c r="C699" s="454" t="s">
        <v>380</v>
      </c>
      <c r="D699" s="455" t="s">
        <v>243</v>
      </c>
      <c r="E699" s="404"/>
      <c r="F699" s="456"/>
      <c r="G699" s="418"/>
      <c r="H699" s="456"/>
      <c r="I699" s="419"/>
      <c r="J699" s="456">
        <f>IFERROR(J654+J657+J660+J663+J666+J669+J672+J675+J678+J681+J684+J687,"")</f>
        <v>0</v>
      </c>
      <c r="K699" s="419"/>
      <c r="L699" s="421"/>
      <c r="M699" s="403"/>
      <c r="O699" s="457"/>
      <c r="P699" s="456"/>
      <c r="Q699" s="456">
        <f>IFERROR(Q654+Q657+Q660+Q663+Q666+Q669+Q672+Q675+Q678+Q681+Q684+Q687,"")</f>
        <v>0</v>
      </c>
    </row>
    <row r="700" spans="2:17" ht="16.5" thickBot="1">
      <c r="B700" s="414"/>
      <c r="C700" s="495" t="s">
        <v>432</v>
      </c>
      <c r="D700" s="477"/>
      <c r="E700" s="404"/>
      <c r="F700" s="428"/>
      <c r="G700" s="428"/>
      <c r="H700" s="474" t="s">
        <v>215</v>
      </c>
      <c r="I700" s="404"/>
      <c r="J700" s="478"/>
      <c r="K700" s="404"/>
      <c r="L700" s="427"/>
      <c r="M700" s="403"/>
      <c r="O700" s="478"/>
      <c r="P700" s="478"/>
      <c r="Q700" s="478"/>
    </row>
    <row r="701" spans="2:17" ht="3.75" customHeight="1" thickBot="1">
      <c r="B701" s="483"/>
      <c r="C701" s="434"/>
      <c r="D701" s="429"/>
      <c r="E701" s="404"/>
      <c r="F701" s="428"/>
      <c r="G701" s="428"/>
      <c r="H701" s="428"/>
      <c r="I701" s="404"/>
      <c r="J701" s="404"/>
      <c r="K701" s="404"/>
      <c r="L701" s="404"/>
      <c r="M701" s="403"/>
      <c r="O701" s="405"/>
      <c r="P701" s="404"/>
      <c r="Q701" s="404"/>
    </row>
    <row r="702" spans="2:17" ht="18" customHeight="1" thickBot="1">
      <c r="B702" s="414"/>
      <c r="C702" s="454" t="s">
        <v>434</v>
      </c>
      <c r="D702" s="479" t="s">
        <v>381</v>
      </c>
      <c r="E702" s="404"/>
      <c r="F702" s="480"/>
      <c r="G702" s="481"/>
      <c r="H702" s="480"/>
      <c r="I702" s="476"/>
      <c r="J702" s="480" t="str">
        <f>IFERROR((J690/J699),"")</f>
        <v/>
      </c>
      <c r="K702" s="476"/>
      <c r="L702" s="421"/>
      <c r="M702" s="403"/>
      <c r="O702" s="482"/>
      <c r="P702" s="480"/>
      <c r="Q702" s="480" t="str">
        <f>IFERROR((Q690/Q699),"")</f>
        <v/>
      </c>
    </row>
    <row r="703" spans="2:17" ht="16.5" thickBot="1">
      <c r="B703" s="414"/>
      <c r="C703" s="458"/>
      <c r="D703" s="477"/>
      <c r="E703" s="404"/>
      <c r="F703" s="428"/>
      <c r="G703" s="428"/>
      <c r="H703" s="474" t="s">
        <v>215</v>
      </c>
      <c r="I703" s="404"/>
      <c r="J703" s="503"/>
      <c r="K703" s="404"/>
      <c r="L703" s="427"/>
      <c r="M703" s="403"/>
      <c r="O703" s="503"/>
      <c r="P703" s="503"/>
      <c r="Q703" s="503"/>
    </row>
    <row r="704" spans="2:17" ht="3.75" customHeight="1" thickBot="1">
      <c r="B704" s="483"/>
      <c r="C704" s="501"/>
      <c r="D704" s="429"/>
      <c r="E704" s="404"/>
      <c r="F704" s="428"/>
      <c r="G704" s="428"/>
      <c r="H704" s="428"/>
      <c r="I704" s="404"/>
      <c r="L704" s="404"/>
      <c r="M704" s="403"/>
    </row>
    <row r="705" spans="2:17" ht="16.5" thickBot="1">
      <c r="B705" s="545"/>
      <c r="C705" s="488" t="s">
        <v>435</v>
      </c>
      <c r="D705" s="442" t="s">
        <v>436</v>
      </c>
      <c r="E705" s="404"/>
      <c r="F705" s="497" t="s">
        <v>453</v>
      </c>
      <c r="G705" s="428"/>
      <c r="H705" s="497" t="s">
        <v>453</v>
      </c>
      <c r="I705" s="404"/>
      <c r="J705" s="498"/>
      <c r="L705" s="421"/>
      <c r="M705" s="403"/>
      <c r="O705" s="499"/>
      <c r="P705" s="498" t="s">
        <v>437</v>
      </c>
      <c r="Q705" s="498"/>
    </row>
    <row r="706" spans="2:17" ht="16.5" thickBot="1">
      <c r="B706" s="545"/>
      <c r="C706" s="500" t="s">
        <v>438</v>
      </c>
      <c r="D706" s="504" t="s">
        <v>439</v>
      </c>
      <c r="E706" s="404"/>
      <c r="F706" s="428"/>
      <c r="G706" s="428"/>
      <c r="H706" s="474" t="s">
        <v>215</v>
      </c>
      <c r="I706" s="404"/>
      <c r="J706" s="426"/>
      <c r="L706" s="427"/>
      <c r="M706" s="403"/>
      <c r="O706" s="426"/>
      <c r="P706" s="426"/>
      <c r="Q706" s="426"/>
    </row>
    <row r="707" spans="2:17" ht="3.75" customHeight="1" thickBot="1">
      <c r="B707" s="545"/>
      <c r="C707" s="501"/>
      <c r="D707" s="429"/>
      <c r="E707" s="404"/>
      <c r="F707" s="428"/>
      <c r="G707" s="428"/>
      <c r="H707" s="428"/>
      <c r="I707" s="404"/>
      <c r="J707" s="404"/>
      <c r="O707" s="405"/>
      <c r="P707" s="404"/>
      <c r="Q707" s="404"/>
    </row>
    <row r="708" spans="2:17" ht="16.5" thickBot="1">
      <c r="B708" s="545"/>
      <c r="C708" s="488" t="s">
        <v>435</v>
      </c>
      <c r="D708" s="442" t="s">
        <v>440</v>
      </c>
      <c r="E708" s="404"/>
      <c r="F708" s="497" t="s">
        <v>453</v>
      </c>
      <c r="G708" s="428"/>
      <c r="H708" s="497" t="s">
        <v>453</v>
      </c>
      <c r="I708" s="404"/>
      <c r="J708" s="498"/>
      <c r="L708" s="421"/>
      <c r="O708" s="499"/>
      <c r="P708" s="498" t="s">
        <v>437</v>
      </c>
      <c r="Q708" s="498"/>
    </row>
    <row r="709" spans="2:17" ht="16.5" thickBot="1">
      <c r="B709" s="545"/>
      <c r="C709" s="500" t="s">
        <v>441</v>
      </c>
      <c r="D709" s="424"/>
      <c r="E709" s="404"/>
      <c r="F709" s="428"/>
      <c r="G709" s="428"/>
      <c r="H709" s="474" t="s">
        <v>215</v>
      </c>
      <c r="I709" s="404"/>
      <c r="J709" s="426"/>
      <c r="L709" s="427"/>
      <c r="O709" s="426"/>
      <c r="P709" s="426"/>
      <c r="Q709" s="426"/>
    </row>
    <row r="710" spans="2:17" ht="3.75" customHeight="1" thickBot="1">
      <c r="B710" s="545"/>
      <c r="C710" s="501"/>
      <c r="D710" s="429"/>
      <c r="E710" s="404"/>
      <c r="F710" s="428"/>
      <c r="G710" s="428"/>
      <c r="H710" s="428"/>
      <c r="I710" s="404"/>
      <c r="J710" s="404"/>
      <c r="O710" s="405"/>
      <c r="P710" s="404"/>
      <c r="Q710" s="404"/>
    </row>
    <row r="711" spans="2:17" ht="18" customHeight="1" thickBot="1">
      <c r="B711" s="545"/>
      <c r="C711" s="488" t="s">
        <v>442</v>
      </c>
      <c r="D711" s="442" t="s">
        <v>440</v>
      </c>
      <c r="E711" s="404"/>
      <c r="F711" s="497" t="s">
        <v>453</v>
      </c>
      <c r="G711" s="428"/>
      <c r="H711" s="497" t="s">
        <v>453</v>
      </c>
      <c r="I711" s="404"/>
      <c r="J711" s="498"/>
      <c r="L711" s="421"/>
      <c r="O711" s="499"/>
      <c r="P711" s="498" t="s">
        <v>437</v>
      </c>
      <c r="Q711" s="498"/>
    </row>
    <row r="712" spans="2:17" ht="16.5" thickBot="1">
      <c r="B712" s="545"/>
      <c r="C712" s="500" t="s">
        <v>441</v>
      </c>
      <c r="D712" s="424"/>
      <c r="E712" s="404"/>
      <c r="F712" s="428"/>
      <c r="G712" s="428"/>
      <c r="H712" s="474" t="s">
        <v>215</v>
      </c>
      <c r="I712" s="404"/>
      <c r="J712" s="426"/>
      <c r="L712" s="427"/>
      <c r="O712" s="426"/>
      <c r="P712" s="426"/>
      <c r="Q712" s="426"/>
    </row>
    <row r="713" spans="2:17" ht="3.75" customHeight="1" thickBot="1">
      <c r="B713" s="545"/>
      <c r="C713" s="501"/>
      <c r="D713" s="429"/>
      <c r="E713" s="404"/>
      <c r="F713" s="428"/>
      <c r="G713" s="428"/>
      <c r="H713" s="428"/>
      <c r="I713" s="404"/>
      <c r="J713" s="404"/>
      <c r="O713" s="405"/>
      <c r="P713" s="404"/>
      <c r="Q713" s="404"/>
    </row>
    <row r="714" spans="2:17" ht="18" customHeight="1" thickBot="1">
      <c r="B714" s="545"/>
      <c r="C714" s="488" t="s">
        <v>443</v>
      </c>
      <c r="D714" s="442" t="s">
        <v>440</v>
      </c>
      <c r="E714" s="404"/>
      <c r="F714" s="497" t="s">
        <v>453</v>
      </c>
      <c r="G714" s="428"/>
      <c r="H714" s="497" t="s">
        <v>453</v>
      </c>
      <c r="I714" s="404"/>
      <c r="J714" s="498"/>
      <c r="L714" s="505"/>
      <c r="O714" s="499"/>
      <c r="P714" s="498" t="s">
        <v>437</v>
      </c>
      <c r="Q714" s="498"/>
    </row>
    <row r="715" spans="2:17" ht="16.5" thickBot="1">
      <c r="B715" s="545"/>
      <c r="C715" s="500"/>
      <c r="D715" s="424"/>
      <c r="E715" s="404"/>
      <c r="F715" s="428"/>
      <c r="G715" s="428"/>
      <c r="H715" s="474" t="s">
        <v>215</v>
      </c>
      <c r="I715" s="404"/>
      <c r="J715" s="426"/>
      <c r="L715" s="427"/>
      <c r="O715" s="426"/>
      <c r="P715" s="426"/>
      <c r="Q715" s="426"/>
    </row>
    <row r="716" spans="2:17" ht="3.75" customHeight="1" thickBot="1">
      <c r="B716" s="423"/>
      <c r="C716" s="506"/>
      <c r="D716" s="507"/>
      <c r="E716" s="508"/>
      <c r="F716" s="509"/>
      <c r="G716" s="509"/>
      <c r="H716" s="509"/>
      <c r="I716" s="508"/>
      <c r="J716" s="508"/>
      <c r="O716" s="510"/>
      <c r="P716" s="404"/>
      <c r="Q716" s="508"/>
    </row>
  </sheetData>
  <protectedRanges>
    <protectedRange sqref="L4" name="Intervalo1_1"/>
    <protectedRange sqref="L18:L30" name="Intervalo1"/>
    <protectedRange sqref="J531:K531 J534:K534 J537:K537 J540:K540 J543:K543 J546:K546 J549:K549 J552:K552 J555:K555 J558:K558 J561:K561 J564:K564 J567:K567 J570:K570 J573:K573 J576:K576 J579:K579 J582:K582 J585:K585 J588:K588 J603:K603 J606:K606 J609:K609 J612:K612 J615:K615 J618:K618 J621:K621 J624:K624 J627:K627 J630:K630 J633:K633 J636:K636 J639:K639 J654:K654 J657:K657 J660:K660 J663:K663 J666:K666 J669:K669 J672:K672 J675:K675 J678:K678 J681:K681 J684:K684 J687:K687 J690:K690 J528:K528 O531 O534:Q534 O537:Q537 O543 O546 O549 O552 O555 O558 O561 O564 O567 O570 O573 O576 O579 O582 O585 O588:Q588 O603 O606 O609 O612 O615 O618 O621 O624 O627 O630 O633 O636 O654 O657 O660 O663 O666 O669 O672 O675 O678 O681 O684 O687 O528:Q528 Q543 Q546 Q549 Q552 Q555 Q558 Q561 Q564 Q567 Q570 Q573 Q576 Q579 Q582 Q585 O639:Q639 Q603 Q606 Q609 Q612 Q615 Q618 Q621 Q624 Q627 Q630 Q633 Q636 Q654 Q657 Q660 Q663 Q666 Q669 Q672 Q675 Q678 Q681 Q684 Q687 O690:Q690 Q531 O540 Q540" name="Intervalo6_Actual_until_J591"/>
    <protectedRange sqref="J408:K408 J411:K411 J414:K414 J417:K417 J420:K420 J336:K336 J423:K423 J426:K426 J429:K429 J432:K432 J435:K435 J345:K345 J438:K438 J441:K441 J444:K444 J447:K447 J453:K453 J456:K456 J459:K459 J462:K462 J471:K471 J477:K477 J480:K480 J483:K483 J486:K486 J489:K489 J495:K495 J498:K498 J501:K501 J504:K504 J507:K507 J510:K510 J513:K513 J318:K318 J321:K321 J324:K324 J327:K327 J330:K330 J333:K333 J339:K339 J342:K342 J351:K351 J354:K354 J357:K357 J360:K360 J363:K363 J366:K366 J348:K348 J369:K369 J474:K474 J468:K468 J450:K450 K306 K288 K171 J372:K372 J375:K375 J378:K378 J381:K381 J384:K384 J387:K387 J390:K390 J393:K393 J396:K396 J399:K399 J402:K402 J405:K405 O336:Q336 O453 O456 O459 O462 O471 O477 O480 O483 O486 O489 Q495 O498 O501 O504 O507 O510 O513:Q513 Q318 Q321 Q324 Q327 Q330 Q333 O354 O357 Q360 O363 O366 O369 O468:Q468 O372 O375 O378 O381 O384 O387 O390:Q390 O393 O399 Q348 Q354 Q357 Q363 Q366 Q369 Q372 Q375 Q378 Q381 Q384 Q387 Q393 Q399 O402 O405 O408 O411 O414 O417 O423 O426 O438 O441 O444 O447 Q402 Q405 Q408 Q411 Q414 Q417 Q423 Q426 Q438 Q441 Q444 Q447 Q450 Q453 Q456 Q459 Q462 Q471 O474:Q474 Q477 Q483 Q486 Q489 Q498 Q501 Q504 Q507 Q510 O147 O345:Q345 O348 O396:Q396 O420:Q420 O429:Q429 O432:Q432 O435:Q435" name="Intervalo5_Actual_until_J414"/>
    <protectedRange sqref="J306 J279:K279 J282:K282 J183:K183 J189:K189 J195:K195 J198:K198 J201:K201 J204:K204 J207:K207 J210:K210 J216:K216 J219:K219 J231:K231 J234:K234 J237:K237 J240:K240 J243:K243 J246:K246 J249:K249 J252:K252 J255:K255 J258:K258 J261:K261 J264:K264 J267:K267 J270:K270 J273:K273 J291:K291 J294:K294 J297:K297 J300:K300 J309:K309 J312:K312 J192:K192 J213:K213 J222:K222 J225:K225 J228:K228 J285:K285 J276:K276 J288 Q183 O306:Q306 O309 O312 Q294 Q297 Q300 Q309 Q312" name="Intervalo4_Actual_until_J258"/>
    <protectedRange sqref="C171 C174 C177 C180 C183 C291 C294 C297 C300 C450 C453 C456 C459 C462" name="Descriptions"/>
    <protectedRange sqref="J35:K35" name="Month"/>
    <protectedRange sqref="D35" name="Plant"/>
    <protectedRange sqref="L39:L706 L708:L709 L711:L712 L714:L715" name="Intervalo2_comment"/>
    <protectedRange sqref="J114:K114 J39:K39 J42:K42 J45:K45 J48:K48 J51:K51 J54:K54 J57:K57 J66:K66 J78:K78 J84:K84 J87:K87 J90:K90 J93:K93 J96:K96 J99:K99 J105:K105 J108:K108 J120:K120 J123:K123 J126:K126 J129:K129 J132:K132 J135:K135 J138:K138 J144:K144 J174:K174 J177:K177 J180:K180 J81:K81 J117:K117 J159:K159 J162:K162 J165:K165 J168:K168 J102:K102 J111:K111 J171 J60:K60 J63:K63 J69:K69 J72:K72 J75:K75 J147:K147 J153:K153 J156:K156 J141:K141 J150:K150 O39:Q39 O45:Q45 O48:Q48 O57:Q57 O66:Q66 O84:Q84 O105:Q105 O42:Q42 O51:Q51 O54:Q54 O63:Q63 O69:Q69 O72:Q72 O75:Q75 O87:Q87 O90:Q90 O93:Q93 O96:Q96 O99:Q99 O108:Q108 O120:Q120 O117:Q117 O123:Q123 O126:Q126 O129:Q129 O132:Q132 O135:Q135 O138:Q138 O144:Q144 O141:Q141 O165:Q165 O168:Q168 O171:Q171 O174:Q174 O177:Q177 O180:Q180 O183:P183 O78:Q78 O225:Q225 O195:Q195 O216:Q216 O222:Q222 O198:Q198 O201:Q201 O204:Q204 O207:Q207 O213:Q213 O219:Q219 O231:Q231 O234:Q234 O237:Q237 O240:Q240 O243:Q243 O249:Q249 O282:Q282 O285:Q285 O291:Q291 O294:P294 O189:Q189 O297:P297 O300:P300 O255:Q255 O258:Q258 O264:Q264 O267:Q267 O270:Q270 O273:Q273 O318:P318 O321:P321 O324:P324 O327:P327 O330:P330 O333:P333 O339:Q339 O342:Q342 O351:Q351 P354 P357 P363 P366 P369 P372 P375 P378 P381 P384 P387 O360:P360 P393 P399 P402 P405 P408 P411 P414 P417 P423 P426 P438 P441 P444 P447 P453 P456 P459 P462 P471 P477 P483 P486 P489 O495:P495 P498 P501 P504 P507 P510 P543 P546 P549 P552 P555 P561 P564 P567 P573 P579 P585 O81:Q81 O210:Q210 O102:Q102 O60:Q60 P480:Q480 O192:Q192 O246:Q246 O228:Q228 O276:Q276 O159:Q159 O279:Q279 O162:Q162 O252:Q252 O150:Q150 O153:Q153 O156:Q156 O261:Q261 O450:P450 P147:Q147 O114:Q114 O111:Q111 O288:Q288 P348 P531 P582 P576 P570 P540 P603 P606 P612 P615 P618 P624 P630 P636 P633 P627 P621 P654 P657 P663 P666 P669 P675 P681 P687 P684 P678 P672 P660 P609 P558 P309 P312" name="Intervalo3_Actual_until_J156"/>
  </protectedRanges>
  <mergeCells count="4">
    <mergeCell ref="O33:O37"/>
    <mergeCell ref="P33:P37"/>
    <mergeCell ref="Q33:Q37"/>
    <mergeCell ref="B705:B715"/>
  </mergeCells>
  <dataValidations count="2">
    <dataValidation type="list" allowBlank="1" showInputMessage="1" showErrorMessage="1" errorTitle="Plant Error" error="You need necessarily to select your Plant from the list" promptTitle="Plant_Entry" prompt="Please select your Plant from the list" sqref="D35">
      <formula1>$L$17:$L$26</formula1>
    </dataValidation>
    <dataValidation type="list" allowBlank="1" showInputMessage="1" showErrorMessage="1" errorTitle="Month_error" error="You need necessarily to select the Reporting Month from the list" promptTitle="Month_Entry" prompt="Please select the Reporting Month from the list" sqref="J35:K35">
      <formula1>$C$17:$C$29</formula1>
    </dataValidation>
  </dataValidations>
  <hyperlinks>
    <hyperlink ref="D5" r:id="rId1" display="http://shp1-br-asa/sites/blam/Documents/New_Reporting_System/Drivers/Model_Plant/Engineering_Maintenance/Utilities/"/>
    <hyperlink ref="U5" r:id="rId2" display="http://shp1-br-asa/sites/blam/Documents/New_Reporting_System/Drivers/Model_Plant/Engineering_Maintenance/Utilities/"/>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120"/>
  <sheetViews>
    <sheetView showGridLines="0" topLeftCell="A16" zoomScale="70" zoomScaleNormal="70" workbookViewId="0">
      <selection activeCell="G7" sqref="G7"/>
    </sheetView>
  </sheetViews>
  <sheetFormatPr defaultRowHeight="20.100000000000001" customHeight="1"/>
  <cols>
    <col min="1" max="1" width="1.125" style="1" customWidth="1"/>
    <col min="2" max="2" width="31.875" style="1" customWidth="1"/>
    <col min="3" max="4" width="15.625" style="2" customWidth="1"/>
    <col min="5" max="5" width="15.625" style="3" customWidth="1"/>
    <col min="6" max="6" width="2.5" style="2" customWidth="1"/>
    <col min="7" max="7" width="12.625" style="2" customWidth="1"/>
    <col min="8" max="8" width="12.625" style="6" customWidth="1"/>
    <col min="9" max="9" width="12.625" style="3" customWidth="1"/>
    <col min="10" max="10" width="2.5" style="2" customWidth="1"/>
    <col min="11" max="11" width="12.625" style="2" customWidth="1"/>
    <col min="12" max="12" width="12.625" style="6" customWidth="1"/>
    <col min="13" max="13" width="12.625" style="16" customWidth="1"/>
    <col min="14" max="14" width="2.5" style="2" customWidth="1"/>
    <col min="15" max="15" width="12.625" style="2" customWidth="1"/>
    <col min="16" max="16" width="12.625" style="6" customWidth="1"/>
    <col min="17" max="17" width="12.625" style="16" customWidth="1"/>
    <col min="18" max="18" width="1" style="2" customWidth="1"/>
    <col min="19" max="19" width="9" style="1"/>
    <col min="20" max="20" width="11.25" style="14" bestFit="1" customWidth="1"/>
    <col min="21" max="21" width="9" style="1"/>
    <col min="22" max="22" width="9.875" style="1" bestFit="1" customWidth="1"/>
    <col min="23" max="23" width="10.875" style="1" customWidth="1"/>
    <col min="24" max="16384" width="9" style="1"/>
  </cols>
  <sheetData>
    <row r="1" spans="2:20" ht="9" customHeight="1">
      <c r="C1" s="6"/>
      <c r="D1" s="5"/>
      <c r="E1" s="9"/>
      <c r="G1" s="4"/>
      <c r="I1" s="9"/>
    </row>
    <row r="2" spans="2:20" ht="36" customHeight="1">
      <c r="B2" s="12" t="s">
        <v>22</v>
      </c>
    </row>
    <row r="3" spans="2:20" ht="42">
      <c r="B3" s="12"/>
      <c r="C3" s="168" t="s">
        <v>53</v>
      </c>
    </row>
    <row r="4" spans="2:20" s="51" customFormat="1" ht="39.75" customHeight="1">
      <c r="B4" s="49" t="s">
        <v>1</v>
      </c>
      <c r="C4" s="49" t="s">
        <v>30</v>
      </c>
      <c r="D4" s="49" t="s">
        <v>48</v>
      </c>
      <c r="E4" s="169" t="s">
        <v>3</v>
      </c>
      <c r="F4" s="50"/>
      <c r="G4" s="53" t="s">
        <v>4</v>
      </c>
      <c r="H4" s="54" t="s">
        <v>2</v>
      </c>
      <c r="I4" s="55" t="s">
        <v>3</v>
      </c>
      <c r="J4" s="50"/>
      <c r="K4" s="56" t="s">
        <v>5</v>
      </c>
      <c r="L4" s="57" t="s">
        <v>24</v>
      </c>
      <c r="M4" s="58" t="s">
        <v>3</v>
      </c>
      <c r="N4" s="50"/>
      <c r="O4" s="59" t="s">
        <v>6</v>
      </c>
      <c r="P4" s="60" t="s">
        <v>2</v>
      </c>
      <c r="Q4" s="61" t="s">
        <v>3</v>
      </c>
      <c r="R4" s="50"/>
      <c r="T4" s="52"/>
    </row>
    <row r="5" spans="2:20" ht="30" customHeight="1">
      <c r="B5" s="158" t="s">
        <v>7</v>
      </c>
      <c r="C5" s="120">
        <v>855.9287798547781</v>
      </c>
      <c r="D5" s="174">
        <f>$C$37/$C$29*C5</f>
        <v>2699.6793876283882</v>
      </c>
      <c r="E5" s="170"/>
      <c r="G5" s="123">
        <f>'DONE3. Mensal Depto e Categoria'!J5</f>
        <v>0.29355776356940899</v>
      </c>
      <c r="H5" s="124">
        <f t="shared" ref="H5:H12" si="0">D5*G5</f>
        <v>792.51184338662119</v>
      </c>
      <c r="I5" s="125"/>
      <c r="K5" s="126">
        <f>'DONE3. Mensal Depto e Categoria'!N5</f>
        <v>0.65071962914738057</v>
      </c>
      <c r="L5" s="127">
        <f t="shared" ref="L5:L12" si="1">D5*K5</f>
        <v>1756.7343699343724</v>
      </c>
      <c r="M5" s="128"/>
      <c r="O5" s="129">
        <f>'DONE3. Mensal Depto e Categoria'!R5</f>
        <v>5.5722607283210462E-2</v>
      </c>
      <c r="P5" s="130">
        <f t="shared" ref="P5:P11" si="2">D5*O5</f>
        <v>150.43317430739478</v>
      </c>
      <c r="Q5" s="131"/>
      <c r="S5" s="13"/>
    </row>
    <row r="6" spans="2:20" ht="30" customHeight="1">
      <c r="B6" s="159" t="s">
        <v>8</v>
      </c>
      <c r="C6" s="121">
        <v>417.32481218394781</v>
      </c>
      <c r="D6" s="175">
        <f t="shared" ref="D6:D12" si="3">$C$37/$C$29*C6</f>
        <v>1316.2814709771123</v>
      </c>
      <c r="E6" s="171"/>
      <c r="G6" s="123">
        <f>'DONE3. Mensal Depto e Categoria'!J6</f>
        <v>0.53752992788506126</v>
      </c>
      <c r="H6" s="132">
        <f t="shared" si="0"/>
        <v>707.54068417076951</v>
      </c>
      <c r="I6" s="133"/>
      <c r="K6" s="126">
        <f>'DONE3. Mensal Depto e Categoria'!N6</f>
        <v>0.46247007211493885</v>
      </c>
      <c r="L6" s="134">
        <f t="shared" si="1"/>
        <v>608.74078680634295</v>
      </c>
      <c r="M6" s="135"/>
      <c r="O6" s="129">
        <f>'DONE3. Mensal Depto e Categoria'!R6</f>
        <v>0</v>
      </c>
      <c r="P6" s="136">
        <f t="shared" si="2"/>
        <v>0</v>
      </c>
      <c r="Q6" s="137"/>
      <c r="S6" s="13"/>
    </row>
    <row r="7" spans="2:20" ht="30" customHeight="1">
      <c r="B7" s="159" t="s">
        <v>9</v>
      </c>
      <c r="C7" s="121">
        <v>468.30938235294121</v>
      </c>
      <c r="D7" s="175">
        <f t="shared" si="3"/>
        <v>1477.0915715507581</v>
      </c>
      <c r="E7" s="171"/>
      <c r="G7" s="123">
        <f>'DONE3. Mensal Depto e Categoria'!J7</f>
        <v>0.36296826622768391</v>
      </c>
      <c r="H7" s="132">
        <f t="shared" si="0"/>
        <v>536.13736678530358</v>
      </c>
      <c r="I7" s="133"/>
      <c r="K7" s="126">
        <f>'DONE3. Mensal Depto e Categoria'!N7</f>
        <v>0.41000292826842655</v>
      </c>
      <c r="L7" s="134">
        <f t="shared" si="1"/>
        <v>605.61186965642287</v>
      </c>
      <c r="M7" s="135"/>
      <c r="O7" s="129">
        <f>'DONE3. Mensal Depto e Categoria'!R7</f>
        <v>0.2270288055038896</v>
      </c>
      <c r="P7" s="136">
        <f t="shared" si="2"/>
        <v>335.34233510903169</v>
      </c>
      <c r="Q7" s="137"/>
      <c r="S7" s="13"/>
    </row>
    <row r="8" spans="2:20" ht="30" customHeight="1">
      <c r="B8" s="159" t="s">
        <v>11</v>
      </c>
      <c r="C8" s="121">
        <v>264.53164539482214</v>
      </c>
      <c r="D8" s="175">
        <f t="shared" si="3"/>
        <v>834.35753915061764</v>
      </c>
      <c r="E8" s="171"/>
      <c r="G8" s="123">
        <f>'DONE3. Mensal Depto e Categoria'!J8</f>
        <v>0.11357413210783902</v>
      </c>
      <c r="H8" s="132">
        <f t="shared" si="0"/>
        <v>94.761433376663717</v>
      </c>
      <c r="I8" s="133"/>
      <c r="K8" s="126">
        <f>'DONE3. Mensal Depto e Categoria'!N8</f>
        <v>0</v>
      </c>
      <c r="L8" s="134">
        <f t="shared" si="1"/>
        <v>0</v>
      </c>
      <c r="M8" s="135"/>
      <c r="O8" s="129">
        <f>'DONE3. Mensal Depto e Categoria'!R8</f>
        <v>0.79534776235891236</v>
      </c>
      <c r="P8" s="136">
        <f t="shared" si="2"/>
        <v>663.60440177073235</v>
      </c>
      <c r="Q8" s="137"/>
      <c r="S8" s="13"/>
    </row>
    <row r="9" spans="2:20" ht="30" customHeight="1">
      <c r="B9" s="159" t="s">
        <v>10</v>
      </c>
      <c r="C9" s="121">
        <v>202.34832430738643</v>
      </c>
      <c r="D9" s="175">
        <f t="shared" si="3"/>
        <v>638.2255312719825</v>
      </c>
      <c r="E9" s="171"/>
      <c r="G9" s="123">
        <f>'DONE3. Mensal Depto e Categoria'!J9</f>
        <v>1</v>
      </c>
      <c r="H9" s="132">
        <f t="shared" si="0"/>
        <v>638.2255312719825</v>
      </c>
      <c r="I9" s="133"/>
      <c r="K9" s="126">
        <f>'DONE3. Mensal Depto e Categoria'!N9</f>
        <v>0</v>
      </c>
      <c r="L9" s="134">
        <f t="shared" si="1"/>
        <v>0</v>
      </c>
      <c r="M9" s="135"/>
      <c r="O9" s="129">
        <f>'DONE3. Mensal Depto e Categoria'!R9</f>
        <v>0</v>
      </c>
      <c r="P9" s="136">
        <f t="shared" si="2"/>
        <v>0</v>
      </c>
      <c r="Q9" s="137"/>
      <c r="S9" s="13"/>
    </row>
    <row r="10" spans="2:20" ht="30" customHeight="1">
      <c r="B10" s="159" t="s">
        <v>12</v>
      </c>
      <c r="C10" s="121">
        <v>468.1543492890176</v>
      </c>
      <c r="D10" s="175">
        <f t="shared" si="3"/>
        <v>1476.6025827739741</v>
      </c>
      <c r="E10" s="171"/>
      <c r="G10" s="123">
        <f>'DONE3. Mensal Depto e Categoria'!J10</f>
        <v>0</v>
      </c>
      <c r="H10" s="132">
        <f t="shared" si="0"/>
        <v>0</v>
      </c>
      <c r="I10" s="133"/>
      <c r="K10" s="126">
        <f>'DONE3. Mensal Depto e Categoria'!N10</f>
        <v>1</v>
      </c>
      <c r="L10" s="134">
        <f t="shared" si="1"/>
        <v>1476.6025827739741</v>
      </c>
      <c r="M10" s="135"/>
      <c r="O10" s="129">
        <f>'DONE3. Mensal Depto e Categoria'!R10</f>
        <v>0</v>
      </c>
      <c r="P10" s="136">
        <f t="shared" si="2"/>
        <v>0</v>
      </c>
      <c r="Q10" s="137"/>
      <c r="S10" s="13"/>
    </row>
    <row r="11" spans="2:20" ht="30" customHeight="1">
      <c r="B11" s="159" t="s">
        <v>13</v>
      </c>
      <c r="C11" s="121">
        <v>1567.6190811038596</v>
      </c>
      <c r="D11" s="175">
        <f t="shared" si="3"/>
        <v>4944.4171296904888</v>
      </c>
      <c r="E11" s="171"/>
      <c r="G11" s="123">
        <f>'DONE3. Mensal Depto e Categoria'!J11</f>
        <v>0.44904406904260968</v>
      </c>
      <c r="H11" s="132">
        <f t="shared" si="0"/>
        <v>2220.2611869601978</v>
      </c>
      <c r="I11" s="133"/>
      <c r="K11" s="126">
        <f>'DONE3. Mensal Depto e Categoria'!N11</f>
        <v>0.47666229588085529</v>
      </c>
      <c r="L11" s="134">
        <f t="shared" si="1"/>
        <v>2356.817220830897</v>
      </c>
      <c r="M11" s="135"/>
      <c r="O11" s="129">
        <f>'DONE3. Mensal Depto e Categoria'!R11</f>
        <v>7.4293635076535011E-2</v>
      </c>
      <c r="P11" s="136">
        <f t="shared" si="2"/>
        <v>367.33872189939387</v>
      </c>
      <c r="Q11" s="137"/>
      <c r="S11" s="13"/>
    </row>
    <row r="12" spans="2:20" ht="30" customHeight="1">
      <c r="B12" s="160" t="s">
        <v>16</v>
      </c>
      <c r="C12" s="122">
        <v>597.70688418982581</v>
      </c>
      <c r="D12" s="176">
        <f t="shared" si="3"/>
        <v>1885.2233889887855</v>
      </c>
      <c r="E12" s="172"/>
      <c r="G12" s="123">
        <f>'DONE3. Mensal Depto e Categoria'!J12</f>
        <v>0</v>
      </c>
      <c r="H12" s="138">
        <f t="shared" si="0"/>
        <v>0</v>
      </c>
      <c r="I12" s="139"/>
      <c r="K12" s="126">
        <f>'DONE3. Mensal Depto e Categoria'!N12</f>
        <v>0</v>
      </c>
      <c r="L12" s="140">
        <f t="shared" si="1"/>
        <v>0</v>
      </c>
      <c r="M12" s="141"/>
      <c r="O12" s="129">
        <f>'DONE3. Mensal Depto e Categoria'!R12</f>
        <v>1</v>
      </c>
      <c r="P12" s="142">
        <f>D12*O12</f>
        <v>1885.2233889887855</v>
      </c>
      <c r="Q12" s="143"/>
      <c r="S12" s="13"/>
    </row>
    <row r="13" spans="2:20" s="11" customFormat="1" ht="35.1" customHeight="1">
      <c r="B13" s="48" t="s">
        <v>19</v>
      </c>
      <c r="C13" s="75">
        <f>SUM(C5:C12)</f>
        <v>4841.9232586765793</v>
      </c>
      <c r="D13" s="76">
        <f>SUM(D5:D12)</f>
        <v>15271.878602032108</v>
      </c>
      <c r="E13" s="173">
        <f>$C13/D13</f>
        <v>0.31704830720906224</v>
      </c>
      <c r="F13" s="10"/>
      <c r="G13" s="144" t="s">
        <v>21</v>
      </c>
      <c r="H13" s="145">
        <f>SUM(H5:H12)</f>
        <v>4989.4380459515387</v>
      </c>
      <c r="I13" s="146"/>
      <c r="J13" s="10"/>
      <c r="K13" s="147" t="s">
        <v>21</v>
      </c>
      <c r="L13" s="148">
        <f>SUM(L5:L12)</f>
        <v>6804.5068300020093</v>
      </c>
      <c r="M13" s="149"/>
      <c r="N13" s="10"/>
      <c r="O13" s="150" t="s">
        <v>21</v>
      </c>
      <c r="P13" s="151">
        <f>SUM(P5:P12)</f>
        <v>3401.9420220753382</v>
      </c>
      <c r="Q13" s="152">
        <f>$C13/P13</f>
        <v>1.4232821215814806</v>
      </c>
      <c r="R13" s="10"/>
      <c r="S13" s="13"/>
      <c r="T13" s="14"/>
    </row>
    <row r="14" spans="2:20" ht="21">
      <c r="C14" s="166" t="s">
        <v>52</v>
      </c>
      <c r="D14" s="5"/>
      <c r="E14" s="9"/>
      <c r="G14" s="26"/>
      <c r="I14" s="9"/>
      <c r="M14" s="9"/>
      <c r="S14" s="13"/>
    </row>
    <row r="15" spans="2:20" s="51" customFormat="1" ht="39.75" customHeight="1">
      <c r="B15" s="49" t="s">
        <v>1</v>
      </c>
      <c r="C15" s="49" t="s">
        <v>0</v>
      </c>
      <c r="D15" s="49" t="s">
        <v>48</v>
      </c>
      <c r="E15" s="169" t="s">
        <v>3</v>
      </c>
      <c r="F15" s="50"/>
      <c r="G15" s="53" t="s">
        <v>4</v>
      </c>
      <c r="H15" s="54" t="s">
        <v>2</v>
      </c>
      <c r="I15" s="55" t="s">
        <v>3</v>
      </c>
      <c r="J15" s="50"/>
      <c r="K15" s="56" t="s">
        <v>5</v>
      </c>
      <c r="L15" s="57" t="s">
        <v>24</v>
      </c>
      <c r="M15" s="58" t="s">
        <v>3</v>
      </c>
      <c r="N15" s="50"/>
      <c r="O15" s="59" t="s">
        <v>6</v>
      </c>
      <c r="P15" s="60" t="s">
        <v>2</v>
      </c>
      <c r="Q15" s="61" t="s">
        <v>3</v>
      </c>
      <c r="R15" s="50"/>
      <c r="T15" s="52"/>
    </row>
    <row r="16" spans="2:20" ht="30" customHeight="1">
      <c r="B16" s="159" t="s">
        <v>14</v>
      </c>
      <c r="C16" s="121">
        <v>1125.6723507585252</v>
      </c>
      <c r="D16" s="175">
        <f>$C$37/$C$29*C16</f>
        <v>3550.4758270677503</v>
      </c>
      <c r="E16" s="170"/>
      <c r="G16" s="153">
        <v>1</v>
      </c>
      <c r="H16" s="132">
        <f>D16*G16</f>
        <v>3550.4758270677503</v>
      </c>
      <c r="I16" s="125"/>
      <c r="K16" s="41">
        <v>0</v>
      </c>
      <c r="L16" s="134">
        <f>D16*K16</f>
        <v>0</v>
      </c>
      <c r="M16" s="128"/>
      <c r="O16" s="154">
        <v>0</v>
      </c>
      <c r="P16" s="136">
        <f>D16*O16</f>
        <v>0</v>
      </c>
      <c r="Q16" s="131"/>
      <c r="S16" s="13"/>
    </row>
    <row r="17" spans="2:20" ht="30" customHeight="1">
      <c r="B17" s="159" t="s">
        <v>15</v>
      </c>
      <c r="C17" s="121">
        <v>1757.6488386350868</v>
      </c>
      <c r="D17" s="175">
        <f>$C$37/$C$29*C17</f>
        <v>5543.7887497569582</v>
      </c>
      <c r="E17" s="172"/>
      <c r="G17" s="153">
        <v>0</v>
      </c>
      <c r="H17" s="132">
        <f>D17*G17</f>
        <v>0</v>
      </c>
      <c r="I17" s="139"/>
      <c r="K17" s="41">
        <v>1</v>
      </c>
      <c r="L17" s="134">
        <f>D17*K17</f>
        <v>5543.7887497569582</v>
      </c>
      <c r="M17" s="141"/>
      <c r="O17" s="154">
        <v>0</v>
      </c>
      <c r="P17" s="136">
        <f>D17*O17</f>
        <v>0</v>
      </c>
      <c r="Q17" s="143"/>
      <c r="S17" s="13"/>
    </row>
    <row r="18" spans="2:20" s="11" customFormat="1" ht="35.1" customHeight="1">
      <c r="B18" s="48" t="s">
        <v>18</v>
      </c>
      <c r="C18" s="75">
        <f>SUM(C16:C17)</f>
        <v>2883.3211893936123</v>
      </c>
      <c r="D18" s="76">
        <f>SUM(D16:D17)</f>
        <v>9094.2645768247094</v>
      </c>
      <c r="E18" s="173">
        <f>$C18/D18</f>
        <v>0.31704830720906219</v>
      </c>
      <c r="F18" s="10"/>
      <c r="G18" s="144" t="s">
        <v>21</v>
      </c>
      <c r="H18" s="145">
        <f>SUM(H16:H17)</f>
        <v>3550.4758270677503</v>
      </c>
      <c r="I18" s="146"/>
      <c r="J18" s="10"/>
      <c r="K18" s="147" t="s">
        <v>21</v>
      </c>
      <c r="L18" s="148">
        <f>SUM(L16:L17)</f>
        <v>5543.7887497569582</v>
      </c>
      <c r="M18" s="149"/>
      <c r="N18" s="10"/>
      <c r="O18" s="150" t="s">
        <v>21</v>
      </c>
      <c r="P18" s="151">
        <f>SUM(P16:P17)</f>
        <v>0</v>
      </c>
      <c r="Q18" s="152" t="e">
        <f>$C18/P18</f>
        <v>#DIV/0!</v>
      </c>
      <c r="R18" s="10"/>
      <c r="S18" s="13"/>
      <c r="T18" s="14"/>
    </row>
    <row r="19" spans="2:20" ht="21">
      <c r="C19" s="166" t="s">
        <v>52</v>
      </c>
      <c r="D19" s="6"/>
      <c r="E19" s="9"/>
      <c r="G19" s="26"/>
      <c r="I19" s="9"/>
      <c r="K19" s="4"/>
      <c r="M19" s="9"/>
      <c r="O19" s="4"/>
      <c r="S19" s="13"/>
    </row>
    <row r="20" spans="2:20" s="51" customFormat="1" ht="39.75" customHeight="1">
      <c r="B20" s="49" t="s">
        <v>1</v>
      </c>
      <c r="C20" s="49" t="s">
        <v>0</v>
      </c>
      <c r="D20" s="49" t="s">
        <v>48</v>
      </c>
      <c r="E20" s="169" t="s">
        <v>3</v>
      </c>
      <c r="F20" s="50"/>
      <c r="G20" s="53" t="s">
        <v>4</v>
      </c>
      <c r="H20" s="54" t="s">
        <v>2</v>
      </c>
      <c r="I20" s="55" t="s">
        <v>3</v>
      </c>
      <c r="J20" s="50"/>
      <c r="K20" s="56" t="s">
        <v>5</v>
      </c>
      <c r="L20" s="57" t="s">
        <v>24</v>
      </c>
      <c r="M20" s="58" t="s">
        <v>3</v>
      </c>
      <c r="N20" s="50"/>
      <c r="O20" s="59" t="s">
        <v>6</v>
      </c>
      <c r="P20" s="60" t="s">
        <v>2</v>
      </c>
      <c r="Q20" s="61" t="s">
        <v>3</v>
      </c>
      <c r="R20" s="50"/>
      <c r="T20" s="52"/>
    </row>
    <row r="21" spans="2:20" ht="30" customHeight="1">
      <c r="B21" s="159" t="s">
        <v>42</v>
      </c>
      <c r="C21" s="121">
        <v>328.7877071141462</v>
      </c>
      <c r="D21" s="175">
        <f t="shared" ref="D21:D26" si="4">$C$37/$C$29*C21</f>
        <v>1037.0271647510897</v>
      </c>
      <c r="E21" s="170"/>
      <c r="G21" s="153">
        <f>'DONE3. Mensal Depto e Categoria'!J15</f>
        <v>0</v>
      </c>
      <c r="H21" s="132">
        <f t="shared" ref="H21:H26" si="5">D21*G21</f>
        <v>0</v>
      </c>
      <c r="I21" s="125"/>
      <c r="K21" s="41">
        <f>'DONE3. Mensal Depto e Categoria'!N15</f>
        <v>0</v>
      </c>
      <c r="L21" s="134">
        <f t="shared" ref="L21:L26" si="6">D21*K21</f>
        <v>0</v>
      </c>
      <c r="M21" s="155"/>
      <c r="O21" s="154">
        <f>'DONE3. Mensal Depto e Categoria'!R15</f>
        <v>1</v>
      </c>
      <c r="P21" s="136">
        <f t="shared" ref="P21:P26" si="7">D21*O21</f>
        <v>1037.0271647510897</v>
      </c>
      <c r="Q21" s="131"/>
      <c r="S21" s="13"/>
    </row>
    <row r="22" spans="2:20" ht="30" customHeight="1">
      <c r="B22" s="159" t="s">
        <v>43</v>
      </c>
      <c r="C22" s="121">
        <v>459.99086655573325</v>
      </c>
      <c r="D22" s="175">
        <f t="shared" si="4"/>
        <v>1450.8541950751198</v>
      </c>
      <c r="E22" s="170"/>
      <c r="G22" s="153">
        <f>'DONE3. Mensal Depto e Categoria'!J16</f>
        <v>1</v>
      </c>
      <c r="H22" s="132">
        <f t="shared" si="5"/>
        <v>1450.8541950751198</v>
      </c>
      <c r="I22" s="125"/>
      <c r="K22" s="41">
        <f>'DONE3. Mensal Depto e Categoria'!N16</f>
        <v>0</v>
      </c>
      <c r="L22" s="134">
        <f t="shared" si="6"/>
        <v>0</v>
      </c>
      <c r="M22" s="155"/>
      <c r="O22" s="154">
        <f>'DONE3. Mensal Depto e Categoria'!R16</f>
        <v>0</v>
      </c>
      <c r="P22" s="136">
        <f t="shared" si="7"/>
        <v>0</v>
      </c>
      <c r="Q22" s="131"/>
      <c r="S22" s="13"/>
    </row>
    <row r="23" spans="2:20" ht="30" customHeight="1">
      <c r="B23" s="159" t="s">
        <v>44</v>
      </c>
      <c r="C23" s="121">
        <v>628.18410682024466</v>
      </c>
      <c r="D23" s="175">
        <f t="shared" si="4"/>
        <v>1981.3513983092141</v>
      </c>
      <c r="E23" s="170"/>
      <c r="G23" s="153">
        <f>'DONE3. Mensal Depto e Categoria'!J17</f>
        <v>0</v>
      </c>
      <c r="H23" s="132">
        <f t="shared" si="5"/>
        <v>0</v>
      </c>
      <c r="I23" s="125"/>
      <c r="K23" s="41">
        <f>'DONE3. Mensal Depto e Categoria'!N17</f>
        <v>1</v>
      </c>
      <c r="L23" s="134">
        <f t="shared" si="6"/>
        <v>1981.3513983092141</v>
      </c>
      <c r="M23" s="155"/>
      <c r="O23" s="154">
        <f>'DONE3. Mensal Depto e Categoria'!R17</f>
        <v>0</v>
      </c>
      <c r="P23" s="136">
        <f t="shared" si="7"/>
        <v>0</v>
      </c>
      <c r="Q23" s="131"/>
      <c r="S23" s="13"/>
    </row>
    <row r="24" spans="2:20" ht="30" customHeight="1">
      <c r="B24" s="159" t="s">
        <v>45</v>
      </c>
      <c r="C24" s="121">
        <v>118.84354840731297</v>
      </c>
      <c r="D24" s="175">
        <f t="shared" si="4"/>
        <v>374.84366169142589</v>
      </c>
      <c r="E24" s="170"/>
      <c r="G24" s="153">
        <f>'DONE3. Mensal Depto e Categoria'!J18</f>
        <v>0</v>
      </c>
      <c r="H24" s="132">
        <f t="shared" si="5"/>
        <v>0</v>
      </c>
      <c r="I24" s="125"/>
      <c r="K24" s="41">
        <f>'DONE3. Mensal Depto e Categoria'!N18</f>
        <v>0</v>
      </c>
      <c r="L24" s="134">
        <f t="shared" si="6"/>
        <v>0</v>
      </c>
      <c r="M24" s="155"/>
      <c r="O24" s="154">
        <f>'DONE3. Mensal Depto e Categoria'!R18</f>
        <v>1</v>
      </c>
      <c r="P24" s="136">
        <f t="shared" si="7"/>
        <v>374.84366169142589</v>
      </c>
      <c r="Q24" s="131"/>
      <c r="S24" s="13"/>
    </row>
    <row r="25" spans="2:20" ht="30" customHeight="1">
      <c r="B25" s="159" t="s">
        <v>46</v>
      </c>
      <c r="C25" s="121">
        <v>787.53862555646799</v>
      </c>
      <c r="D25" s="175">
        <f t="shared" si="4"/>
        <v>2483.9704475607364</v>
      </c>
      <c r="E25" s="170"/>
      <c r="G25" s="153">
        <f>'DONE3. Mensal Depto e Categoria'!J19</f>
        <v>1</v>
      </c>
      <c r="H25" s="132">
        <f t="shared" si="5"/>
        <v>2483.9704475607364</v>
      </c>
      <c r="I25" s="125"/>
      <c r="K25" s="41">
        <f>'DONE3. Mensal Depto e Categoria'!N19</f>
        <v>0</v>
      </c>
      <c r="L25" s="134">
        <f t="shared" si="6"/>
        <v>0</v>
      </c>
      <c r="M25" s="155"/>
      <c r="O25" s="154">
        <f>'DONE3. Mensal Depto e Categoria'!R19</f>
        <v>0</v>
      </c>
      <c r="P25" s="136">
        <f t="shared" si="7"/>
        <v>0</v>
      </c>
      <c r="Q25" s="131"/>
      <c r="S25" s="13"/>
    </row>
    <row r="26" spans="2:20" ht="30" customHeight="1">
      <c r="B26" s="159" t="s">
        <v>47</v>
      </c>
      <c r="C26" s="121">
        <v>353.85897823831959</v>
      </c>
      <c r="D26" s="175">
        <f t="shared" si="4"/>
        <v>1116.1042976488261</v>
      </c>
      <c r="E26" s="170"/>
      <c r="G26" s="153">
        <f>'DONE3. Mensal Depto e Categoria'!J20</f>
        <v>0</v>
      </c>
      <c r="H26" s="132">
        <f t="shared" si="5"/>
        <v>0</v>
      </c>
      <c r="I26" s="139"/>
      <c r="K26" s="41">
        <f>'DONE3. Mensal Depto e Categoria'!N20</f>
        <v>1</v>
      </c>
      <c r="L26" s="134">
        <f t="shared" si="6"/>
        <v>1116.1042976488261</v>
      </c>
      <c r="M26" s="155"/>
      <c r="O26" s="154">
        <f>'DONE3. Mensal Depto e Categoria'!R20</f>
        <v>0</v>
      </c>
      <c r="P26" s="136">
        <f t="shared" si="7"/>
        <v>0</v>
      </c>
      <c r="Q26" s="143"/>
      <c r="S26" s="13"/>
    </row>
    <row r="27" spans="2:20" s="11" customFormat="1" ht="35.1" customHeight="1">
      <c r="B27" s="48" t="s">
        <v>17</v>
      </c>
      <c r="C27" s="75">
        <f>SUM(C21:C26)</f>
        <v>2677.2038326922248</v>
      </c>
      <c r="D27" s="76">
        <f>SUM(D21:D26)</f>
        <v>8444.1511650364118</v>
      </c>
      <c r="E27" s="173">
        <f>$C27/D27</f>
        <v>0.31704830720906219</v>
      </c>
      <c r="F27" s="10"/>
      <c r="G27" s="144" t="s">
        <v>21</v>
      </c>
      <c r="H27" s="145">
        <f>SUM(H21:H26)</f>
        <v>3934.8246426358564</v>
      </c>
      <c r="I27" s="146">
        <f>$C27/H27</f>
        <v>0.68038707587711511</v>
      </c>
      <c r="J27" s="10"/>
      <c r="K27" s="147" t="s">
        <v>21</v>
      </c>
      <c r="L27" s="148">
        <f>SUM(L21:L26)</f>
        <v>3097.4556959580405</v>
      </c>
      <c r="M27" s="149">
        <f>$C27/L27</f>
        <v>0.8643235272697477</v>
      </c>
      <c r="N27" s="10"/>
      <c r="O27" s="150" t="s">
        <v>21</v>
      </c>
      <c r="P27" s="151">
        <f>SUM(P21:P26)</f>
        <v>1411.8708264425156</v>
      </c>
      <c r="Q27" s="152">
        <f>$C27/P27</f>
        <v>1.8962101791124637</v>
      </c>
      <c r="R27" s="10"/>
      <c r="S27" s="13"/>
      <c r="T27" s="14"/>
    </row>
    <row r="28" spans="2:20" ht="21">
      <c r="C28" s="166" t="s">
        <v>52</v>
      </c>
      <c r="D28" s="6"/>
      <c r="E28" s="9"/>
      <c r="G28" s="26"/>
      <c r="I28" s="9"/>
      <c r="K28" s="4"/>
      <c r="M28" s="9"/>
      <c r="O28" s="4"/>
      <c r="S28" s="13"/>
    </row>
    <row r="29" spans="2:20" s="11" customFormat="1" ht="35.1" customHeight="1">
      <c r="B29" s="48" t="s">
        <v>20</v>
      </c>
      <c r="C29" s="75">
        <f>C13+C18+C27</f>
        <v>10402.448280762415</v>
      </c>
      <c r="D29" s="76">
        <f>SUM(D27,D18,D13)</f>
        <v>32810.294343893227</v>
      </c>
      <c r="E29" s="173">
        <f>$C29/D29</f>
        <v>0.31704830720906219</v>
      </c>
      <c r="F29" s="10"/>
      <c r="G29" s="144" t="s">
        <v>21</v>
      </c>
      <c r="H29" s="156">
        <f>SUM(H27,H18,H13)</f>
        <v>12474.738515655146</v>
      </c>
      <c r="I29" s="146">
        <f>$C29/H29</f>
        <v>0.83388106834527109</v>
      </c>
      <c r="J29" s="10"/>
      <c r="K29" s="147" t="s">
        <v>21</v>
      </c>
      <c r="L29" s="157">
        <f>SUM(L27,L18,L13)</f>
        <v>15445.751275717008</v>
      </c>
      <c r="M29" s="149">
        <f>$C29/L29</f>
        <v>0.67348283000753695</v>
      </c>
      <c r="N29" s="10"/>
      <c r="O29" s="150" t="s">
        <v>21</v>
      </c>
      <c r="P29" s="151">
        <f>SUM(P27,P18,P13)</f>
        <v>4813.812848517854</v>
      </c>
      <c r="Q29" s="152">
        <f>$C29/P29</f>
        <v>2.1609581859762725</v>
      </c>
      <c r="R29" s="10"/>
      <c r="S29" s="13"/>
      <c r="T29" s="14"/>
    </row>
    <row r="30" spans="2:20" ht="15.75">
      <c r="C30" s="6"/>
      <c r="D30" s="5"/>
      <c r="E30" s="9"/>
      <c r="G30" s="4"/>
      <c r="I30" s="9"/>
      <c r="S30" s="13"/>
    </row>
    <row r="31" spans="2:20" ht="15.75">
      <c r="C31" s="6"/>
      <c r="D31" s="5"/>
      <c r="E31" s="9"/>
      <c r="G31" s="4"/>
      <c r="I31" s="9"/>
    </row>
    <row r="32" spans="2:20" s="3" customFormat="1" ht="30" customHeight="1">
      <c r="B32" s="64" t="s">
        <v>34</v>
      </c>
      <c r="C32" s="65" t="s">
        <v>51</v>
      </c>
      <c r="E32" s="62"/>
      <c r="G32" s="63"/>
      <c r="H32" s="16"/>
      <c r="I32" s="9"/>
      <c r="L32" s="16"/>
      <c r="M32" s="16"/>
      <c r="P32" s="16"/>
      <c r="Q32" s="16"/>
      <c r="T32" s="16"/>
    </row>
    <row r="33" spans="2:20" ht="30" customHeight="1">
      <c r="B33" s="161" t="s">
        <v>25</v>
      </c>
      <c r="C33" s="66"/>
      <c r="E33" s="23"/>
      <c r="G33" s="4"/>
      <c r="I33" s="9"/>
    </row>
    <row r="34" spans="2:20" ht="30" customHeight="1">
      <c r="B34" s="162" t="s">
        <v>26</v>
      </c>
      <c r="C34" s="67"/>
      <c r="E34" s="23"/>
      <c r="G34" s="4"/>
      <c r="I34" s="9"/>
    </row>
    <row r="35" spans="2:20" ht="30" customHeight="1">
      <c r="B35" s="162" t="s">
        <v>27</v>
      </c>
      <c r="C35" s="67"/>
      <c r="E35" s="23"/>
      <c r="G35" s="4"/>
      <c r="I35" s="9"/>
    </row>
    <row r="36" spans="2:20" ht="30" customHeight="1">
      <c r="B36" s="163" t="s">
        <v>28</v>
      </c>
      <c r="C36" s="68"/>
      <c r="E36" s="23"/>
      <c r="G36" s="4"/>
      <c r="I36" s="9"/>
    </row>
    <row r="37" spans="2:20" s="11" customFormat="1" ht="25.5">
      <c r="B37" s="69" t="s">
        <v>29</v>
      </c>
      <c r="C37" s="164">
        <v>32810.294343893227</v>
      </c>
      <c r="D37" s="165" t="s">
        <v>54</v>
      </c>
      <c r="E37" s="70"/>
      <c r="F37" s="10"/>
      <c r="G37" s="71"/>
      <c r="H37" s="72"/>
      <c r="I37" s="18"/>
      <c r="J37" s="10"/>
      <c r="K37" s="10"/>
      <c r="L37" s="72"/>
      <c r="M37" s="72"/>
      <c r="N37" s="10"/>
      <c r="O37" s="10"/>
      <c r="P37" s="72"/>
      <c r="Q37" s="72"/>
      <c r="R37" s="10"/>
      <c r="T37" s="15"/>
    </row>
    <row r="38" spans="2:20" ht="30" customHeight="1">
      <c r="C38" s="6"/>
      <c r="D38" s="5"/>
      <c r="E38" s="5"/>
      <c r="G38" s="4"/>
      <c r="I38" s="9"/>
    </row>
    <row r="39" spans="2:20" ht="15.75">
      <c r="C39" s="6"/>
      <c r="D39" s="5"/>
      <c r="E39" s="5"/>
      <c r="G39" s="4"/>
      <c r="I39" s="9"/>
    </row>
    <row r="40" spans="2:20" ht="15.75">
      <c r="C40" s="6"/>
      <c r="D40" s="6"/>
      <c r="E40" s="9"/>
      <c r="G40" s="4"/>
      <c r="I40" s="9"/>
    </row>
    <row r="41" spans="2:20" ht="15.75">
      <c r="C41" s="6"/>
      <c r="D41" s="5"/>
      <c r="E41" s="9"/>
      <c r="G41" s="4"/>
      <c r="I41" s="9"/>
    </row>
    <row r="42" spans="2:20" ht="15.75">
      <c r="C42" s="6"/>
      <c r="D42" s="5"/>
      <c r="E42" s="9"/>
      <c r="G42" s="4"/>
      <c r="I42" s="9"/>
    </row>
    <row r="43" spans="2:20" ht="15.75">
      <c r="C43" s="6"/>
      <c r="D43" s="5"/>
      <c r="E43" s="9"/>
      <c r="G43" s="4"/>
      <c r="I43" s="9"/>
    </row>
    <row r="44" spans="2:20" ht="15.75">
      <c r="C44" s="6"/>
      <c r="D44" s="5"/>
      <c r="E44" s="9"/>
      <c r="G44" s="4"/>
      <c r="I44" s="9"/>
    </row>
    <row r="45" spans="2:20" ht="15.75">
      <c r="C45" s="6"/>
      <c r="D45" s="5"/>
      <c r="E45" s="9"/>
      <c r="G45" s="4"/>
      <c r="I45" s="9"/>
    </row>
    <row r="46" spans="2:20" ht="15.75">
      <c r="C46" s="6"/>
      <c r="D46" s="5"/>
      <c r="E46" s="9"/>
      <c r="G46" s="4"/>
      <c r="I46" s="9"/>
    </row>
    <row r="47" spans="2:20" ht="15.75">
      <c r="C47" s="6"/>
      <c r="D47" s="5"/>
      <c r="E47" s="9"/>
      <c r="G47" s="4"/>
      <c r="I47" s="9"/>
    </row>
    <row r="48" spans="2:20" ht="15.75">
      <c r="C48" s="6"/>
      <c r="D48" s="5"/>
      <c r="E48" s="9"/>
      <c r="G48" s="4"/>
      <c r="I48" s="9"/>
    </row>
    <row r="49" spans="3:9" ht="15.75">
      <c r="C49" s="6"/>
      <c r="D49" s="5"/>
      <c r="E49" s="9"/>
      <c r="G49" s="4"/>
      <c r="I49" s="9"/>
    </row>
    <row r="50" spans="3:9" ht="15.75">
      <c r="C50" s="6"/>
      <c r="D50" s="5"/>
      <c r="E50" s="9"/>
      <c r="G50" s="4"/>
      <c r="I50" s="9"/>
    </row>
    <row r="51" spans="3:9" ht="15.75">
      <c r="C51" s="6"/>
      <c r="D51" s="5"/>
      <c r="E51" s="9"/>
      <c r="G51" s="4"/>
      <c r="I51" s="9"/>
    </row>
    <row r="52" spans="3:9" ht="15.75">
      <c r="C52" s="6"/>
      <c r="D52" s="5"/>
      <c r="E52" s="9"/>
      <c r="G52" s="4"/>
      <c r="I52" s="9"/>
    </row>
    <row r="53" spans="3:9" ht="15.75">
      <c r="C53" s="6"/>
      <c r="D53" s="5"/>
      <c r="E53" s="9"/>
      <c r="G53" s="4"/>
      <c r="I53" s="9"/>
    </row>
    <row r="54" spans="3:9" ht="15.75">
      <c r="D54" s="5"/>
      <c r="E54" s="9"/>
      <c r="G54" s="4"/>
      <c r="I54" s="9"/>
    </row>
    <row r="55" spans="3:9" ht="15.75">
      <c r="D55" s="5"/>
      <c r="E55" s="9"/>
      <c r="G55" s="4"/>
      <c r="I55" s="9"/>
    </row>
    <row r="56" spans="3:9" ht="15.75">
      <c r="D56" s="5"/>
      <c r="E56" s="9"/>
      <c r="G56" s="4"/>
      <c r="I56" s="9"/>
    </row>
    <row r="57" spans="3:9" ht="15.75">
      <c r="D57" s="5"/>
      <c r="E57" s="9"/>
      <c r="G57" s="4"/>
      <c r="I57" s="9"/>
    </row>
    <row r="58" spans="3:9" ht="15.75">
      <c r="D58" s="5"/>
      <c r="E58" s="9"/>
      <c r="G58" s="4"/>
      <c r="I58" s="9"/>
    </row>
    <row r="59" spans="3:9" ht="15.75">
      <c r="D59" s="5"/>
      <c r="E59" s="9"/>
      <c r="G59" s="4"/>
      <c r="I59" s="9"/>
    </row>
    <row r="60" spans="3:9" ht="15.75">
      <c r="D60" s="5"/>
      <c r="E60" s="9"/>
      <c r="G60" s="4"/>
      <c r="I60" s="9"/>
    </row>
    <row r="61" spans="3:9" ht="15.75">
      <c r="D61" s="5"/>
      <c r="E61" s="9"/>
      <c r="G61" s="4"/>
      <c r="I61" s="9"/>
    </row>
    <row r="62" spans="3:9" ht="15.75">
      <c r="D62" s="5"/>
      <c r="E62" s="9"/>
      <c r="G62" s="4"/>
      <c r="I62" s="9"/>
    </row>
    <row r="63" spans="3:9" ht="15.75">
      <c r="D63" s="5"/>
      <c r="E63" s="9"/>
      <c r="G63" s="4"/>
      <c r="I63" s="9"/>
    </row>
    <row r="64" spans="3:9" ht="15.75">
      <c r="D64" s="5"/>
      <c r="E64" s="9"/>
      <c r="G64" s="4"/>
      <c r="I64" s="9"/>
    </row>
    <row r="65" spans="4:7" ht="15.75">
      <c r="D65" s="5"/>
      <c r="G65" s="4"/>
    </row>
    <row r="66" spans="4:7" ht="15.75">
      <c r="D66" s="5"/>
      <c r="G66" s="4"/>
    </row>
    <row r="67" spans="4:7" ht="15.75">
      <c r="D67" s="5"/>
      <c r="G67" s="4"/>
    </row>
    <row r="68" spans="4:7" ht="15.75">
      <c r="D68" s="5"/>
      <c r="G68" s="4"/>
    </row>
    <row r="69" spans="4:7" ht="15.75">
      <c r="D69" s="5"/>
      <c r="G69" s="4"/>
    </row>
    <row r="70" spans="4:7" ht="15.75">
      <c r="D70" s="5"/>
      <c r="G70" s="4"/>
    </row>
    <row r="71" spans="4:7" ht="15.75">
      <c r="D71" s="5"/>
      <c r="G71" s="4"/>
    </row>
    <row r="72" spans="4:7" ht="15.75">
      <c r="D72" s="5"/>
      <c r="G72" s="4"/>
    </row>
    <row r="73" spans="4:7" ht="15.75">
      <c r="D73" s="5"/>
      <c r="G73" s="4"/>
    </row>
    <row r="74" spans="4:7" ht="15.75">
      <c r="D74" s="5"/>
      <c r="G74" s="4"/>
    </row>
    <row r="75" spans="4:7" ht="15.75">
      <c r="D75" s="5"/>
      <c r="G75" s="4"/>
    </row>
    <row r="76" spans="4:7" ht="15.75">
      <c r="D76" s="5"/>
      <c r="G76" s="4"/>
    </row>
    <row r="77" spans="4:7" ht="15.75">
      <c r="D77" s="5"/>
      <c r="G77" s="4"/>
    </row>
    <row r="78" spans="4:7" ht="15.75">
      <c r="D78" s="5"/>
      <c r="G78" s="4"/>
    </row>
    <row r="79" spans="4:7" ht="15.75">
      <c r="D79" s="5"/>
      <c r="G79" s="4"/>
    </row>
    <row r="80" spans="4:7" ht="15.75">
      <c r="D80" s="5"/>
      <c r="G80" s="4"/>
    </row>
    <row r="81" spans="4:7" ht="15.75">
      <c r="D81" s="5"/>
      <c r="G81" s="4"/>
    </row>
    <row r="82" spans="4:7" ht="15.75">
      <c r="D82" s="5"/>
      <c r="G82" s="4"/>
    </row>
    <row r="83" spans="4:7" ht="15.75">
      <c r="D83" s="5"/>
      <c r="G83" s="4"/>
    </row>
    <row r="84" spans="4:7" ht="15.75">
      <c r="D84" s="5"/>
      <c r="G84" s="4"/>
    </row>
    <row r="85" spans="4:7" ht="15.75">
      <c r="D85" s="5"/>
      <c r="G85" s="4"/>
    </row>
    <row r="86" spans="4:7" ht="15.75">
      <c r="D86" s="5"/>
      <c r="G86" s="4"/>
    </row>
    <row r="87" spans="4:7" ht="15.75">
      <c r="D87" s="5"/>
      <c r="G87" s="4"/>
    </row>
    <row r="88" spans="4:7" ht="15.75">
      <c r="D88" s="5"/>
      <c r="G88" s="4"/>
    </row>
    <row r="89" spans="4:7" ht="15.75">
      <c r="D89" s="5"/>
      <c r="G89" s="4"/>
    </row>
    <row r="90" spans="4:7" ht="15.75">
      <c r="D90" s="5"/>
      <c r="G90" s="4"/>
    </row>
    <row r="91" spans="4:7" ht="15.75">
      <c r="D91" s="5"/>
      <c r="G91" s="4"/>
    </row>
    <row r="92" spans="4:7" ht="15.75">
      <c r="D92" s="5"/>
      <c r="G92" s="4"/>
    </row>
    <row r="93" spans="4:7" ht="15.75">
      <c r="D93" s="5"/>
      <c r="G93" s="4"/>
    </row>
    <row r="94" spans="4:7" ht="15.75">
      <c r="D94" s="5"/>
      <c r="G94" s="4"/>
    </row>
    <row r="95" spans="4:7" ht="15.75">
      <c r="D95" s="5"/>
      <c r="G95" s="4"/>
    </row>
    <row r="96" spans="4:7" ht="15.75">
      <c r="D96" s="5"/>
      <c r="G96" s="4"/>
    </row>
    <row r="97" spans="4:7" ht="15.75">
      <c r="D97" s="5"/>
      <c r="G97" s="4"/>
    </row>
    <row r="98" spans="4:7" ht="15.75">
      <c r="D98" s="5"/>
      <c r="G98" s="4"/>
    </row>
    <row r="99" spans="4:7" ht="15.75">
      <c r="D99" s="5"/>
      <c r="G99" s="4"/>
    </row>
    <row r="100" spans="4:7" ht="15.75">
      <c r="D100" s="5"/>
      <c r="G100" s="4"/>
    </row>
    <row r="101" spans="4:7" ht="15.75">
      <c r="D101" s="5"/>
      <c r="G101" s="4"/>
    </row>
    <row r="102" spans="4:7" ht="15.75">
      <c r="D102" s="5"/>
      <c r="G102" s="4"/>
    </row>
    <row r="103" spans="4:7" ht="15.75">
      <c r="D103" s="5"/>
      <c r="G103" s="4"/>
    </row>
    <row r="104" spans="4:7" ht="15.75">
      <c r="D104" s="5"/>
      <c r="G104" s="4"/>
    </row>
    <row r="105" spans="4:7" ht="15.75">
      <c r="D105" s="5"/>
      <c r="G105" s="4"/>
    </row>
    <row r="106" spans="4:7" ht="15.75">
      <c r="D106" s="5"/>
      <c r="G106" s="4"/>
    </row>
    <row r="107" spans="4:7" ht="15.75">
      <c r="G107" s="4"/>
    </row>
    <row r="108" spans="4:7" ht="15.75">
      <c r="G108" s="4"/>
    </row>
    <row r="109" spans="4:7" ht="15.75">
      <c r="G109" s="4"/>
    </row>
    <row r="110" spans="4:7" ht="15.75">
      <c r="G110" s="4"/>
    </row>
    <row r="111" spans="4:7" ht="15.75">
      <c r="G111" s="4"/>
    </row>
    <row r="112" spans="4:7" ht="15.75">
      <c r="G112" s="4"/>
    </row>
    <row r="113" spans="7:7" ht="15.75">
      <c r="G113" s="4"/>
    </row>
    <row r="114" spans="7:7" ht="15.75">
      <c r="G114" s="4"/>
    </row>
    <row r="115" spans="7:7" ht="15.75">
      <c r="G115" s="4"/>
    </row>
    <row r="116" spans="7:7" ht="15.75">
      <c r="G116" s="4"/>
    </row>
    <row r="117" spans="7:7" ht="15.75">
      <c r="G117" s="4"/>
    </row>
    <row r="118" spans="7:7" ht="15.75">
      <c r="G118" s="4"/>
    </row>
    <row r="119" spans="7:7" ht="15.75">
      <c r="G119" s="4"/>
    </row>
    <row r="120" spans="7:7" ht="15.75">
      <c r="G120" s="4"/>
    </row>
  </sheetData>
  <pageMargins left="0.51181102362204722" right="0.51181102362204722" top="0.78740157480314965" bottom="0.78740157480314965" header="0.31496062992125984" footer="0.31496062992125984"/>
  <pageSetup paperSize="9" scale="57" orientation="landscape"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86"/>
  <sheetViews>
    <sheetView showGridLines="0" zoomScale="70" zoomScaleNormal="70" workbookViewId="0">
      <selection activeCell="G23" sqref="G23:G29"/>
    </sheetView>
  </sheetViews>
  <sheetFormatPr defaultRowHeight="20.100000000000001" customHeight="1"/>
  <cols>
    <col min="1" max="1" width="2.875" style="1" customWidth="1"/>
    <col min="2" max="2" width="31.875" style="1" customWidth="1"/>
    <col min="3" max="3" width="15.625" style="2" customWidth="1"/>
    <col min="4" max="4" width="2.5" style="2" customWidth="1"/>
    <col min="5" max="5" width="15.625" style="2" customWidth="1"/>
    <col min="6" max="6" width="15.5" style="2" customWidth="1"/>
    <col min="7" max="8" width="15.625" style="2" customWidth="1"/>
    <col min="9" max="9" width="2.125" style="2" customWidth="1"/>
    <col min="10" max="10" width="14.625" style="26" customWidth="1"/>
    <col min="11" max="11" width="14.625" style="6" customWidth="1"/>
    <col min="12" max="12" width="2.5" style="2" customWidth="1"/>
    <col min="13" max="13" width="14.625" style="2" customWidth="1"/>
    <col min="14" max="14" width="14.625" style="6" customWidth="1"/>
    <col min="15" max="15" width="2.5" style="2" customWidth="1"/>
    <col min="16" max="16" width="14.625" style="2" customWidth="1"/>
    <col min="17" max="17" width="14.625" style="6" customWidth="1"/>
    <col min="18" max="18" width="11.5" style="2" customWidth="1"/>
    <col min="19" max="19" width="10.625" style="16" customWidth="1"/>
    <col min="20" max="20" width="1" style="2" customWidth="1"/>
    <col min="21" max="21" width="15.625" style="1" customWidth="1"/>
    <col min="22" max="22" width="13" style="17" customWidth="1"/>
    <col min="23" max="23" width="9.625" style="1" bestFit="1" customWidth="1"/>
    <col min="24" max="24" width="9.875" style="1" bestFit="1" customWidth="1"/>
    <col min="25" max="25" width="10.875" style="1" customWidth="1"/>
    <col min="26" max="16384" width="9" style="1"/>
  </cols>
  <sheetData>
    <row r="1" spans="2:24" ht="9" customHeight="1">
      <c r="C1" s="6"/>
      <c r="E1" s="6"/>
      <c r="F1" s="6"/>
      <c r="G1" s="6"/>
      <c r="H1" s="5"/>
    </row>
    <row r="2" spans="2:24" ht="18.75">
      <c r="B2" s="79" t="s">
        <v>50</v>
      </c>
      <c r="C2" s="181">
        <v>27.22</v>
      </c>
      <c r="G2" s="6"/>
      <c r="H2" s="5"/>
    </row>
    <row r="3" spans="2:24" ht="18.75">
      <c r="B3" s="79" t="s">
        <v>49</v>
      </c>
      <c r="C3" s="181">
        <v>27.22</v>
      </c>
      <c r="H3" s="5"/>
    </row>
    <row r="4" spans="2:24" ht="36" customHeight="1">
      <c r="B4" s="12" t="s">
        <v>22</v>
      </c>
      <c r="K4" s="119">
        <v>0.79423789215529006</v>
      </c>
      <c r="L4" s="118"/>
      <c r="M4" s="117"/>
      <c r="N4" s="119">
        <v>1.3073867220284265</v>
      </c>
      <c r="P4" s="29"/>
      <c r="Q4" s="119">
        <v>0.70433216555341172</v>
      </c>
      <c r="R4" s="117"/>
    </row>
    <row r="5" spans="2:24" ht="25.5">
      <c r="C5" s="177" t="s">
        <v>57</v>
      </c>
      <c r="E5" s="6"/>
      <c r="F5" s="6"/>
      <c r="G5" s="6"/>
      <c r="H5" s="5"/>
    </row>
    <row r="6" spans="2:24" s="97" customFormat="1" ht="39.75" customHeight="1">
      <c r="B6" s="79" t="s">
        <v>1</v>
      </c>
      <c r="C6" s="79" t="s">
        <v>33</v>
      </c>
      <c r="D6" s="93"/>
      <c r="E6" s="80" t="s">
        <v>37</v>
      </c>
      <c r="F6" s="81" t="s">
        <v>32</v>
      </c>
      <c r="G6" s="82" t="s">
        <v>35</v>
      </c>
      <c r="H6" s="94" t="s">
        <v>36</v>
      </c>
      <c r="I6" s="93"/>
      <c r="J6" s="80" t="s">
        <v>4</v>
      </c>
      <c r="K6" s="95" t="s">
        <v>2</v>
      </c>
      <c r="L6" s="93"/>
      <c r="M6" s="80" t="s">
        <v>5</v>
      </c>
      <c r="N6" s="95" t="s">
        <v>24</v>
      </c>
      <c r="O6" s="93"/>
      <c r="P6" s="80" t="s">
        <v>6</v>
      </c>
      <c r="Q6" s="95" t="s">
        <v>2</v>
      </c>
      <c r="R6" s="93"/>
      <c r="S6" s="96"/>
      <c r="T6" s="93"/>
      <c r="V6" s="98"/>
    </row>
    <row r="7" spans="2:24" ht="30" customHeight="1">
      <c r="B7" s="45" t="s">
        <v>7</v>
      </c>
      <c r="C7" s="113">
        <v>32513928</v>
      </c>
      <c r="E7" s="182">
        <v>29142.042775294118</v>
      </c>
      <c r="F7" s="183">
        <v>3430.9690010775275</v>
      </c>
      <c r="G7" s="184">
        <f>Contratados!D5</f>
        <v>2699.6793876283882</v>
      </c>
      <c r="H7" s="185">
        <f>E7+G7-F7</f>
        <v>28410.753161844979</v>
      </c>
      <c r="I7" s="111"/>
      <c r="J7" s="40">
        <f>'DONE3. Mensal Depto e Categoria'!J5</f>
        <v>0.29355776356940899</v>
      </c>
      <c r="K7" s="186">
        <f>H7*J7*K4</f>
        <v>6624.1006121317205</v>
      </c>
      <c r="M7" s="87">
        <f>'DONE3. Mensal Depto e Categoria'!N5</f>
        <v>0.65071962914738057</v>
      </c>
      <c r="N7" s="187">
        <f>H7*M7*$N$4</f>
        <v>24170.226731255796</v>
      </c>
      <c r="P7" s="39">
        <f>'DONE3. Mensal Depto e Categoria'!R5</f>
        <v>5.5722607283210462E-2</v>
      </c>
      <c r="Q7" s="188">
        <f>H7*P7*Q4</f>
        <v>1115.0432120477872</v>
      </c>
      <c r="R7" s="5">
        <f>K7+N7+Q7</f>
        <v>31909.3705554353</v>
      </c>
      <c r="S7" s="30">
        <f t="shared" ref="S7:S14" si="0">J7+M7+P7</f>
        <v>1</v>
      </c>
      <c r="U7" s="27"/>
      <c r="V7" s="25"/>
      <c r="X7" s="24"/>
    </row>
    <row r="8" spans="2:24" ht="30" customHeight="1">
      <c r="B8" s="46" t="s">
        <v>8</v>
      </c>
      <c r="C8" s="114">
        <v>32513928</v>
      </c>
      <c r="E8" s="189">
        <v>11651.571387647058</v>
      </c>
      <c r="F8" s="183">
        <v>-1319.0909989224729</v>
      </c>
      <c r="G8" s="190">
        <f>Contratados!D6</f>
        <v>1316.2814709771123</v>
      </c>
      <c r="H8" s="191">
        <f t="shared" ref="H8:H15" si="1">E8+G8-F8</f>
        <v>14286.943857546643</v>
      </c>
      <c r="I8" s="111"/>
      <c r="J8" s="42">
        <f>'DONE3. Mensal Depto e Categoria'!J6</f>
        <v>0.53752992788506126</v>
      </c>
      <c r="K8" s="192">
        <f>H8*J8*K4</f>
        <v>6099.4768925931521</v>
      </c>
      <c r="M8" s="88">
        <f>'DONE3. Mensal Depto e Categoria'!N6</f>
        <v>0.46247007211493885</v>
      </c>
      <c r="N8" s="193">
        <f>H8*M8*$N$4</f>
        <v>8638.2753128787863</v>
      </c>
      <c r="P8" s="41">
        <f>'DONE3. Mensal Depto e Categoria'!R6</f>
        <v>0</v>
      </c>
      <c r="Q8" s="194">
        <f>H8*P8*Q4</f>
        <v>0</v>
      </c>
      <c r="R8" s="5">
        <f t="shared" ref="R8:R15" si="2">K8+N8+Q8</f>
        <v>14737.752205471937</v>
      </c>
      <c r="S8" s="30">
        <f t="shared" si="0"/>
        <v>1</v>
      </c>
      <c r="U8" s="27"/>
      <c r="V8" s="25"/>
      <c r="X8" s="24"/>
    </row>
    <row r="9" spans="2:24" ht="30" customHeight="1">
      <c r="B9" s="46" t="s">
        <v>9</v>
      </c>
      <c r="C9" s="114">
        <v>32513928</v>
      </c>
      <c r="E9" s="189">
        <v>14383.301387647061</v>
      </c>
      <c r="F9" s="183">
        <v>24.8390010775272</v>
      </c>
      <c r="G9" s="190">
        <f>Contratados!D7</f>
        <v>1477.0915715507581</v>
      </c>
      <c r="H9" s="191">
        <f t="shared" si="1"/>
        <v>15835.553958120292</v>
      </c>
      <c r="I9" s="111"/>
      <c r="J9" s="42">
        <f>'DONE3. Mensal Depto e Categoria'!J7</f>
        <v>0.36296826622768391</v>
      </c>
      <c r="K9" s="192">
        <f>H9*J9*K4</f>
        <v>4565.1233879357305</v>
      </c>
      <c r="M9" s="88">
        <f>'DONE3. Mensal Depto e Categoria'!N7</f>
        <v>0.41000292826842655</v>
      </c>
      <c r="N9" s="193">
        <f>H9*M9*$N$4</f>
        <v>8488.3697466389112</v>
      </c>
      <c r="P9" s="41">
        <f>'DONE3. Mensal Depto e Categoria'!R7</f>
        <v>0.2270288055038896</v>
      </c>
      <c r="Q9" s="194">
        <f>H9*P9*Q4</f>
        <v>2532.1635146377189</v>
      </c>
      <c r="R9" s="5">
        <f t="shared" si="2"/>
        <v>15585.65664921236</v>
      </c>
      <c r="S9" s="30">
        <f t="shared" si="0"/>
        <v>1</v>
      </c>
      <c r="U9" s="27"/>
      <c r="V9" s="25"/>
    </row>
    <row r="10" spans="2:24" ht="30" customHeight="1">
      <c r="B10" s="46" t="s">
        <v>11</v>
      </c>
      <c r="C10" s="114">
        <v>32513928</v>
      </c>
      <c r="E10" s="189">
        <v>8207.9113876470583</v>
      </c>
      <c r="F10" s="183">
        <v>-603.72099892247275</v>
      </c>
      <c r="G10" s="190">
        <f>Contratados!D8</f>
        <v>834.35753915061764</v>
      </c>
      <c r="H10" s="191">
        <f t="shared" si="1"/>
        <v>9645.9899257201487</v>
      </c>
      <c r="I10" s="111"/>
      <c r="J10" s="42">
        <f>'DONE3. Mensal Depto e Categoria'!J8</f>
        <v>0.11357413210783902</v>
      </c>
      <c r="K10" s="192">
        <f>H10*J10*K4</f>
        <v>870.1153568695687</v>
      </c>
      <c r="M10" s="88">
        <f>'DONE3. Mensal Depto e Categoria'!N8</f>
        <v>0</v>
      </c>
      <c r="N10" s="193">
        <f>H10*M10</f>
        <v>0</v>
      </c>
      <c r="P10" s="41">
        <f>'DONE3. Mensal Depto e Categoria'!R8</f>
        <v>0.79534776235891236</v>
      </c>
      <c r="Q10" s="194">
        <f>H10*P10*Q4</f>
        <v>5403.5775646143247</v>
      </c>
      <c r="R10" s="5">
        <f t="shared" si="2"/>
        <v>6273.6929214838938</v>
      </c>
      <c r="S10" s="30">
        <f t="shared" si="0"/>
        <v>0.90892189446675142</v>
      </c>
      <c r="U10" s="27"/>
      <c r="V10" s="25"/>
    </row>
    <row r="11" spans="2:24" ht="30" customHeight="1">
      <c r="B11" s="46" t="s">
        <v>10</v>
      </c>
      <c r="C11" s="114">
        <v>6726883.526851818</v>
      </c>
      <c r="E11" s="189">
        <v>5577.2713876470589</v>
      </c>
      <c r="F11" s="183">
        <v>-1541.730998922473</v>
      </c>
      <c r="G11" s="190">
        <f>Contratados!D9</f>
        <v>638.2255312719825</v>
      </c>
      <c r="H11" s="191">
        <f t="shared" si="1"/>
        <v>7757.2279178415147</v>
      </c>
      <c r="I11" s="111"/>
      <c r="J11" s="42">
        <f>'DONE3. Mensal Depto e Categoria'!J9</f>
        <v>1</v>
      </c>
      <c r="K11" s="192">
        <f>H11*J11*K4</f>
        <v>6161.084350434614</v>
      </c>
      <c r="M11" s="88">
        <f>'DONE3. Mensal Depto e Categoria'!N9</f>
        <v>0</v>
      </c>
      <c r="N11" s="193">
        <f>H11*M11</f>
        <v>0</v>
      </c>
      <c r="P11" s="41">
        <f>'DONE3. Mensal Depto e Categoria'!R9</f>
        <v>0</v>
      </c>
      <c r="Q11" s="194">
        <f>H11*P11*Q4</f>
        <v>0</v>
      </c>
      <c r="R11" s="5">
        <f t="shared" si="2"/>
        <v>6161.084350434614</v>
      </c>
      <c r="S11" s="30">
        <f t="shared" si="0"/>
        <v>1</v>
      </c>
      <c r="U11" s="27"/>
      <c r="V11" s="25"/>
    </row>
    <row r="12" spans="2:24" ht="30" customHeight="1">
      <c r="B12" s="46" t="s">
        <v>12</v>
      </c>
      <c r="C12" s="114">
        <v>23291906.687878296</v>
      </c>
      <c r="E12" s="189">
        <v>14562.841387647059</v>
      </c>
      <c r="F12" s="183">
        <v>839.12900107752716</v>
      </c>
      <c r="G12" s="190">
        <f>Contratados!D10</f>
        <v>1476.6025827739741</v>
      </c>
      <c r="H12" s="191">
        <f t="shared" si="1"/>
        <v>15200.314969343506</v>
      </c>
      <c r="I12" s="111"/>
      <c r="J12" s="42">
        <f>'DONE3. Mensal Depto e Categoria'!J10</f>
        <v>0</v>
      </c>
      <c r="K12" s="192">
        <f>H12*J12*K4</f>
        <v>0</v>
      </c>
      <c r="M12" s="88">
        <f>'DONE3. Mensal Depto e Categoria'!N10</f>
        <v>1</v>
      </c>
      <c r="N12" s="193">
        <f>H12*M12*$N$4</f>
        <v>19872.689961569631</v>
      </c>
      <c r="P12" s="41">
        <f>'DONE3. Mensal Depto e Categoria'!R10</f>
        <v>0</v>
      </c>
      <c r="Q12" s="194">
        <f>H12*P12*Q4</f>
        <v>0</v>
      </c>
      <c r="R12" s="5">
        <f t="shared" si="2"/>
        <v>19872.689961569631</v>
      </c>
      <c r="S12" s="30">
        <f t="shared" si="0"/>
        <v>1</v>
      </c>
      <c r="U12" s="27"/>
      <c r="V12" s="25"/>
    </row>
    <row r="13" spans="2:24" ht="30" customHeight="1">
      <c r="B13" s="46" t="s">
        <v>13</v>
      </c>
      <c r="C13" s="114">
        <v>32513928</v>
      </c>
      <c r="E13" s="189">
        <v>33166.851387647061</v>
      </c>
      <c r="F13" s="183">
        <v>-11114.820998922474</v>
      </c>
      <c r="G13" s="190">
        <f>Contratados!D11</f>
        <v>4944.4171296904888</v>
      </c>
      <c r="H13" s="191">
        <f t="shared" si="1"/>
        <v>49226.089516260021</v>
      </c>
      <c r="I13" s="111"/>
      <c r="J13" s="42">
        <f>'DONE3. Mensal Depto e Categoria'!J11</f>
        <v>0.44904406904260968</v>
      </c>
      <c r="K13" s="192">
        <f>H13*J13*K4</f>
        <v>17556.377261122296</v>
      </c>
      <c r="M13" s="88">
        <f>'DONE3. Mensal Depto e Categoria'!N11</f>
        <v>0.47666229588085529</v>
      </c>
      <c r="N13" s="193">
        <f>H13*M13*$N$4</f>
        <v>30676.810776877541</v>
      </c>
      <c r="P13" s="41">
        <f>'DONE3. Mensal Depto e Categoria'!R11</f>
        <v>7.4293635076535011E-2</v>
      </c>
      <c r="Q13" s="194">
        <f>H13*P13*Q4</f>
        <v>2575.873122982061</v>
      </c>
      <c r="R13" s="5">
        <f t="shared" si="2"/>
        <v>50809.061160981895</v>
      </c>
      <c r="S13" s="30">
        <f t="shared" si="0"/>
        <v>0.99999999999999989</v>
      </c>
      <c r="U13" s="27"/>
      <c r="V13" s="25"/>
    </row>
    <row r="14" spans="2:24" ht="30" customHeight="1">
      <c r="B14" s="47" t="s">
        <v>16</v>
      </c>
      <c r="C14" s="115">
        <v>2495137.7852698872</v>
      </c>
      <c r="E14" s="195">
        <v>21836.981387647058</v>
      </c>
      <c r="F14" s="196">
        <v>9140.319001077527</v>
      </c>
      <c r="G14" s="197">
        <f>Contratados!D12</f>
        <v>1885.2233889887855</v>
      </c>
      <c r="H14" s="198">
        <f t="shared" si="1"/>
        <v>14581.885775558318</v>
      </c>
      <c r="I14" s="111"/>
      <c r="J14" s="42">
        <f>'DONE3. Mensal Depto e Categoria'!J12</f>
        <v>0</v>
      </c>
      <c r="K14" s="199">
        <f>H14*J14*K4</f>
        <v>0</v>
      </c>
      <c r="M14" s="88">
        <f>'DONE3. Mensal Depto e Categoria'!N12</f>
        <v>0</v>
      </c>
      <c r="N14" s="200">
        <f>H14*M14</f>
        <v>0</v>
      </c>
      <c r="P14" s="41">
        <f>'DONE3. Mensal Depto e Categoria'!R12</f>
        <v>1</v>
      </c>
      <c r="Q14" s="201">
        <f>H14*P14*Q4</f>
        <v>10270.491186151481</v>
      </c>
      <c r="R14" s="5">
        <f t="shared" si="2"/>
        <v>10270.491186151481</v>
      </c>
      <c r="S14" s="30">
        <f t="shared" si="0"/>
        <v>1</v>
      </c>
      <c r="U14" s="27"/>
      <c r="V14" s="25"/>
      <c r="W14" s="14"/>
    </row>
    <row r="15" spans="2:24" s="38" customFormat="1" ht="35.1" customHeight="1">
      <c r="B15" s="48" t="s">
        <v>19</v>
      </c>
      <c r="C15" s="75"/>
      <c r="D15" s="31"/>
      <c r="E15" s="202">
        <f>SUM(E7:E14)</f>
        <v>138528.77248882351</v>
      </c>
      <c r="F15" s="203">
        <f>SUM(F7:F14)</f>
        <v>-1144.1079913797839</v>
      </c>
      <c r="G15" s="204">
        <f>SUM(G7:G14)</f>
        <v>15271.878602032108</v>
      </c>
      <c r="H15" s="205">
        <f t="shared" si="1"/>
        <v>154944.7590822354</v>
      </c>
      <c r="I15" s="112"/>
      <c r="J15" s="34" t="s">
        <v>21</v>
      </c>
      <c r="K15" s="206">
        <f>SUM(K7:K14)</f>
        <v>41876.277861087081</v>
      </c>
      <c r="L15" s="31"/>
      <c r="M15" s="102" t="s">
        <v>21</v>
      </c>
      <c r="N15" s="207">
        <f>SUM(N7:N14)</f>
        <v>91846.372529220665</v>
      </c>
      <c r="O15" s="31"/>
      <c r="P15" s="33" t="s">
        <v>21</v>
      </c>
      <c r="Q15" s="208">
        <f>SUM(Q7:Q14)</f>
        <v>21897.148600433371</v>
      </c>
      <c r="R15" s="5">
        <f t="shared" si="2"/>
        <v>155619.79899074111</v>
      </c>
      <c r="S15" s="35"/>
      <c r="T15" s="31"/>
      <c r="U15" s="36"/>
      <c r="V15" s="37"/>
    </row>
    <row r="16" spans="2:24" ht="15.75">
      <c r="C16" s="167" t="s">
        <v>52</v>
      </c>
      <c r="E16" s="6"/>
      <c r="F16" s="6"/>
      <c r="G16" s="6"/>
      <c r="H16" s="6"/>
      <c r="I16" s="111"/>
      <c r="J16" s="2"/>
      <c r="S16" s="28">
        <f>J16+M16+P16</f>
        <v>0</v>
      </c>
      <c r="U16" s="27"/>
      <c r="V16" s="25"/>
    </row>
    <row r="17" spans="2:22" s="97" customFormat="1" ht="39.75" customHeight="1">
      <c r="B17" s="79" t="s">
        <v>1</v>
      </c>
      <c r="C17" s="79" t="s">
        <v>0</v>
      </c>
      <c r="D17" s="93"/>
      <c r="E17" s="80" t="s">
        <v>37</v>
      </c>
      <c r="F17" s="81" t="s">
        <v>32</v>
      </c>
      <c r="G17" s="82" t="s">
        <v>35</v>
      </c>
      <c r="H17" s="94" t="s">
        <v>36</v>
      </c>
      <c r="I17" s="93"/>
      <c r="J17" s="80" t="s">
        <v>4</v>
      </c>
      <c r="K17" s="95" t="s">
        <v>2</v>
      </c>
      <c r="L17" s="93"/>
      <c r="M17" s="80" t="s">
        <v>5</v>
      </c>
      <c r="N17" s="95" t="s">
        <v>23</v>
      </c>
      <c r="O17" s="93"/>
      <c r="P17" s="80" t="s">
        <v>6</v>
      </c>
      <c r="Q17" s="95" t="s">
        <v>2</v>
      </c>
      <c r="R17" s="93"/>
      <c r="S17" s="99"/>
      <c r="T17" s="93"/>
      <c r="U17" s="100"/>
      <c r="V17" s="101"/>
    </row>
    <row r="18" spans="2:22" ht="30" customHeight="1">
      <c r="B18" s="46" t="s">
        <v>14</v>
      </c>
      <c r="C18" s="114">
        <v>6726883.526851818</v>
      </c>
      <c r="E18" s="189">
        <v>34620.251387647055</v>
      </c>
      <c r="F18" s="183">
        <v>2962.3690010775281</v>
      </c>
      <c r="G18" s="190">
        <f>Contratados!D16</f>
        <v>3550.4758270677503</v>
      </c>
      <c r="H18" s="191">
        <f>E18+G18-F18</f>
        <v>35208.358213637272</v>
      </c>
      <c r="I18" s="111"/>
      <c r="J18" s="40">
        <v>1</v>
      </c>
      <c r="K18" s="21">
        <f>H18*J18*K4</f>
        <v>27963.812213847661</v>
      </c>
      <c r="M18" s="87">
        <v>0</v>
      </c>
      <c r="N18" s="90">
        <f>H18*M18</f>
        <v>0</v>
      </c>
      <c r="P18" s="39">
        <v>0</v>
      </c>
      <c r="Q18" s="19">
        <f>H18*P18*Q4</f>
        <v>0</v>
      </c>
      <c r="S18" s="30">
        <f>J18+M18+P18</f>
        <v>1</v>
      </c>
      <c r="U18" s="27"/>
      <c r="V18" s="25"/>
    </row>
    <row r="19" spans="2:22" ht="30" customHeight="1">
      <c r="B19" s="46" t="s">
        <v>15</v>
      </c>
      <c r="C19" s="114">
        <v>23291906.687878296</v>
      </c>
      <c r="E19" s="189">
        <v>0</v>
      </c>
      <c r="F19" s="183">
        <v>-1611.0809989224729</v>
      </c>
      <c r="G19" s="190">
        <f>Contratados!D17</f>
        <v>5543.7887497569582</v>
      </c>
      <c r="H19" s="191">
        <f>E19+G19-F19</f>
        <v>7154.8697486794308</v>
      </c>
      <c r="I19" s="111"/>
      <c r="J19" s="44">
        <v>0</v>
      </c>
      <c r="K19" s="22">
        <f>H19*J19*K4</f>
        <v>0</v>
      </c>
      <c r="M19" s="89">
        <v>1</v>
      </c>
      <c r="N19" s="91">
        <f>H19*M19*N4</f>
        <v>9354.1817072663525</v>
      </c>
      <c r="P19" s="43">
        <v>0</v>
      </c>
      <c r="Q19" s="20">
        <f>H19*P19*Q4</f>
        <v>0</v>
      </c>
      <c r="S19" s="30">
        <f>J19+M19+P19</f>
        <v>1</v>
      </c>
      <c r="U19" s="27"/>
      <c r="V19" s="25"/>
    </row>
    <row r="20" spans="2:22" s="38" customFormat="1" ht="35.1" customHeight="1">
      <c r="B20" s="48" t="s">
        <v>18</v>
      </c>
      <c r="C20" s="75"/>
      <c r="D20" s="31"/>
      <c r="E20" s="202">
        <f>SUM(E18:E19)</f>
        <v>34620.251387647055</v>
      </c>
      <c r="F20" s="203">
        <f>SUM(F18:F19)</f>
        <v>1351.2880021550552</v>
      </c>
      <c r="G20" s="204">
        <f>SUM(G18:G19)</f>
        <v>9094.2645768247094</v>
      </c>
      <c r="H20" s="205">
        <f>E20+G20-F20</f>
        <v>42363.227962316712</v>
      </c>
      <c r="I20" s="112"/>
      <c r="J20" s="34" t="s">
        <v>21</v>
      </c>
      <c r="K20" s="206">
        <f>SUM(K18:K19)</f>
        <v>27963.812213847661</v>
      </c>
      <c r="L20" s="31"/>
      <c r="M20" s="102" t="s">
        <v>21</v>
      </c>
      <c r="N20" s="207">
        <f>SUM(N18:N19)</f>
        <v>9354.1817072663525</v>
      </c>
      <c r="O20" s="31"/>
      <c r="P20" s="33" t="s">
        <v>21</v>
      </c>
      <c r="Q20" s="208">
        <f>SUM(Q18:Q19)</f>
        <v>0</v>
      </c>
      <c r="R20" s="31"/>
      <c r="S20" s="35"/>
      <c r="T20" s="31"/>
      <c r="U20" s="36"/>
      <c r="V20" s="37"/>
    </row>
    <row r="21" spans="2:22" ht="15.75">
      <c r="C21" s="167" t="s">
        <v>52</v>
      </c>
      <c r="E21" s="6"/>
      <c r="F21" s="6"/>
      <c r="G21" s="6"/>
      <c r="H21" s="6"/>
      <c r="I21" s="111"/>
      <c r="J21" s="4"/>
      <c r="M21" s="4"/>
      <c r="P21" s="4"/>
      <c r="S21" s="28">
        <f>J21+M21+P21</f>
        <v>0</v>
      </c>
      <c r="U21" s="27"/>
      <c r="V21" s="25"/>
    </row>
    <row r="22" spans="2:22" s="97" customFormat="1" ht="39.75" customHeight="1">
      <c r="B22" s="79" t="s">
        <v>1</v>
      </c>
      <c r="C22" s="79" t="s">
        <v>0</v>
      </c>
      <c r="D22" s="93"/>
      <c r="E22" s="80" t="s">
        <v>37</v>
      </c>
      <c r="F22" s="81" t="s">
        <v>32</v>
      </c>
      <c r="G22" s="82" t="s">
        <v>35</v>
      </c>
      <c r="H22" s="94" t="s">
        <v>36</v>
      </c>
      <c r="I22" s="93"/>
      <c r="J22" s="80" t="s">
        <v>4</v>
      </c>
      <c r="K22" s="95" t="s">
        <v>2</v>
      </c>
      <c r="L22" s="93"/>
      <c r="M22" s="80" t="s">
        <v>5</v>
      </c>
      <c r="N22" s="95" t="s">
        <v>23</v>
      </c>
      <c r="O22" s="93"/>
      <c r="P22" s="80" t="s">
        <v>6</v>
      </c>
      <c r="Q22" s="95" t="s">
        <v>2</v>
      </c>
      <c r="R22" s="93"/>
      <c r="S22" s="99"/>
      <c r="T22" s="93"/>
      <c r="U22" s="100"/>
      <c r="V22" s="101"/>
    </row>
    <row r="23" spans="2:22" ht="30" customHeight="1">
      <c r="B23" s="46" t="s">
        <v>42</v>
      </c>
      <c r="C23" s="8">
        <v>2495137.7852698872</v>
      </c>
      <c r="E23" s="189">
        <v>15719.221387647058</v>
      </c>
      <c r="F23" s="183">
        <v>2164.6890010775278</v>
      </c>
      <c r="G23" s="190">
        <f>Contratados!D21</f>
        <v>1037.0271647510897</v>
      </c>
      <c r="H23" s="191">
        <f t="shared" ref="H23:H29" si="3">E23+G23-F23</f>
        <v>14591.559551320621</v>
      </c>
      <c r="J23" s="40">
        <f>'DONE3. Mensal Depto e Categoria'!J15</f>
        <v>0</v>
      </c>
      <c r="K23" s="21">
        <f>H23*J23*K4</f>
        <v>0</v>
      </c>
      <c r="M23" s="87">
        <f>'DONE3. Mensal Depto e Categoria'!N15</f>
        <v>0</v>
      </c>
      <c r="N23" s="90">
        <f t="shared" ref="N23:N27" si="4">H23*M23</f>
        <v>0</v>
      </c>
      <c r="P23" s="39">
        <f>'DONE3. Mensal Depto e Categoria'!R15</f>
        <v>1</v>
      </c>
      <c r="Q23" s="19">
        <f>H23*P23*Q4</f>
        <v>10277.304737583221</v>
      </c>
      <c r="S23" s="30">
        <f>J23+M23+P23</f>
        <v>1</v>
      </c>
      <c r="U23" s="27"/>
      <c r="V23" s="25"/>
    </row>
    <row r="24" spans="2:22" ht="30" customHeight="1">
      <c r="B24" s="46" t="s">
        <v>43</v>
      </c>
      <c r="C24" s="8">
        <v>6726883.526851818</v>
      </c>
      <c r="E24" s="189">
        <v>16905.001387647058</v>
      </c>
      <c r="F24" s="183">
        <v>-1484.0509989224729</v>
      </c>
      <c r="G24" s="190">
        <f>Contratados!D22</f>
        <v>1450.8541950751198</v>
      </c>
      <c r="H24" s="191">
        <f>E24+G24-F24</f>
        <v>19839.906581644653</v>
      </c>
      <c r="J24" s="40">
        <f>'DONE3. Mensal Depto e Categoria'!J16</f>
        <v>1</v>
      </c>
      <c r="K24" s="21">
        <f>H24*J24*K4</f>
        <v>15757.605583963315</v>
      </c>
      <c r="M24" s="87">
        <f>'DONE3. Mensal Depto e Categoria'!N16</f>
        <v>0</v>
      </c>
      <c r="N24" s="90">
        <f t="shared" si="4"/>
        <v>0</v>
      </c>
      <c r="P24" s="39">
        <f>'DONE3. Mensal Depto e Categoria'!R16</f>
        <v>0</v>
      </c>
      <c r="Q24" s="19">
        <f>H24*P24*Q4</f>
        <v>0</v>
      </c>
      <c r="S24" s="30"/>
      <c r="U24" s="27"/>
      <c r="V24" s="25"/>
    </row>
    <row r="25" spans="2:22" ht="30" customHeight="1">
      <c r="B25" s="46" t="s">
        <v>44</v>
      </c>
      <c r="C25" s="8">
        <v>23291906.687878296</v>
      </c>
      <c r="E25" s="189">
        <v>59232.331387647057</v>
      </c>
      <c r="F25" s="183">
        <v>10354.049001077528</v>
      </c>
      <c r="G25" s="190">
        <f>Contratados!D23</f>
        <v>1981.3513983092141</v>
      </c>
      <c r="H25" s="191">
        <f>E25+G25-F25</f>
        <v>50859.633784878737</v>
      </c>
      <c r="J25" s="40">
        <f>'DONE3. Mensal Depto e Categoria'!J17</f>
        <v>0</v>
      </c>
      <c r="K25" s="21">
        <f>H25*J25*K4</f>
        <v>0</v>
      </c>
      <c r="M25" s="87">
        <f>'DONE3. Mensal Depto e Categoria'!N17</f>
        <v>1</v>
      </c>
      <c r="N25" s="90">
        <f>H25*M25*$N$4</f>
        <v>66493.209897578825</v>
      </c>
      <c r="P25" s="39">
        <f>'DONE3. Mensal Depto e Categoria'!R17</f>
        <v>0</v>
      </c>
      <c r="Q25" s="19">
        <f>H25*P25*Q4</f>
        <v>0</v>
      </c>
      <c r="S25" s="30"/>
      <c r="U25" s="27"/>
      <c r="V25" s="25"/>
    </row>
    <row r="26" spans="2:22" ht="30" customHeight="1">
      <c r="B26" s="7" t="s">
        <v>45</v>
      </c>
      <c r="C26" s="8">
        <v>2495137.7852698872</v>
      </c>
      <c r="E26" s="189">
        <v>3208.4913876470591</v>
      </c>
      <c r="F26" s="183">
        <v>-1637.5109989224729</v>
      </c>
      <c r="G26" s="190">
        <f>Contratados!D24</f>
        <v>374.84366169142589</v>
      </c>
      <c r="H26" s="191">
        <f>E26+G26-F26</f>
        <v>5220.846048260958</v>
      </c>
      <c r="J26" s="40">
        <f>'DONE3. Mensal Depto e Categoria'!J18</f>
        <v>0</v>
      </c>
      <c r="K26" s="21">
        <f>H26*J26*K4</f>
        <v>0</v>
      </c>
      <c r="M26" s="87">
        <f>'DONE3. Mensal Depto e Categoria'!N18</f>
        <v>0</v>
      </c>
      <c r="N26" s="90">
        <f t="shared" si="4"/>
        <v>0</v>
      </c>
      <c r="P26" s="39">
        <f>'DONE3. Mensal Depto e Categoria'!R18</f>
        <v>1</v>
      </c>
      <c r="Q26" s="19">
        <f>H26*P26*Q4</f>
        <v>3677.2098031926125</v>
      </c>
      <c r="S26" s="30"/>
      <c r="U26" s="27"/>
      <c r="V26" s="25"/>
    </row>
    <row r="27" spans="2:22" ht="30" customHeight="1">
      <c r="B27" s="7" t="s">
        <v>46</v>
      </c>
      <c r="C27" s="8">
        <v>6726883.526851818</v>
      </c>
      <c r="E27" s="189">
        <v>21772.771387647059</v>
      </c>
      <c r="F27" s="183">
        <v>-1403.3909989224728</v>
      </c>
      <c r="G27" s="190">
        <f>Contratados!D25</f>
        <v>2483.9704475607364</v>
      </c>
      <c r="H27" s="191">
        <f>E27+G27-F27</f>
        <v>25660.132834130269</v>
      </c>
      <c r="J27" s="40">
        <f>'DONE3. Mensal Depto e Categoria'!J19</f>
        <v>1</v>
      </c>
      <c r="K27" s="21">
        <f>H27*J27*K4</f>
        <v>20380.249814604373</v>
      </c>
      <c r="M27" s="87">
        <f>'DONE3. Mensal Depto e Categoria'!N19</f>
        <v>0</v>
      </c>
      <c r="N27" s="90">
        <f t="shared" si="4"/>
        <v>0</v>
      </c>
      <c r="P27" s="39">
        <f>'DONE3. Mensal Depto e Categoria'!R19</f>
        <v>0</v>
      </c>
      <c r="Q27" s="19">
        <f>H27*P27*Q4</f>
        <v>0</v>
      </c>
      <c r="S27" s="30"/>
      <c r="U27" s="27"/>
      <c r="V27" s="25"/>
    </row>
    <row r="28" spans="2:22" ht="30" customHeight="1">
      <c r="B28" s="7" t="s">
        <v>47</v>
      </c>
      <c r="C28" s="8">
        <v>23291906.687878296</v>
      </c>
      <c r="E28" s="189">
        <v>12027.821387647058</v>
      </c>
      <c r="F28" s="183">
        <v>272.85900107752718</v>
      </c>
      <c r="G28" s="190">
        <f>Contratados!D26</f>
        <v>1116.1042976488261</v>
      </c>
      <c r="H28" s="191">
        <f t="shared" si="3"/>
        <v>12871.066684218356</v>
      </c>
      <c r="J28" s="44">
        <f>'DONE3. Mensal Depto e Categoria'!J20</f>
        <v>0</v>
      </c>
      <c r="K28" s="22">
        <f>H28*J28*K4</f>
        <v>0</v>
      </c>
      <c r="M28" s="89">
        <f>'DONE3. Mensal Depto e Categoria'!N20</f>
        <v>1</v>
      </c>
      <c r="N28" s="91">
        <f>H28*M28*$N$4</f>
        <v>16827.461681289526</v>
      </c>
      <c r="P28" s="43">
        <f>'DONE3. Mensal Depto e Categoria'!R20</f>
        <v>0</v>
      </c>
      <c r="Q28" s="20">
        <f>H28*P28*Q4</f>
        <v>0</v>
      </c>
      <c r="S28" s="30">
        <f>J28+M28+P28</f>
        <v>1</v>
      </c>
      <c r="U28" s="27"/>
      <c r="V28" s="25"/>
    </row>
    <row r="29" spans="2:22" s="38" customFormat="1" ht="35.1" customHeight="1">
      <c r="B29" s="48" t="s">
        <v>17</v>
      </c>
      <c r="C29" s="75"/>
      <c r="D29" s="31"/>
      <c r="E29" s="202">
        <f>SUM(E23:E28)</f>
        <v>128865.63832588233</v>
      </c>
      <c r="F29" s="203">
        <f>SUM(F23:F28)</f>
        <v>8266.6440064651633</v>
      </c>
      <c r="G29" s="204">
        <f>SUM(G23:G28)</f>
        <v>8444.1511650364118</v>
      </c>
      <c r="H29" s="205">
        <f t="shared" si="3"/>
        <v>129043.14548445358</v>
      </c>
      <c r="I29" s="31"/>
      <c r="J29" s="34" t="s">
        <v>21</v>
      </c>
      <c r="K29" s="206">
        <f>SUM(K23:K28)</f>
        <v>36137.855398567684</v>
      </c>
      <c r="L29" s="31"/>
      <c r="M29" s="102" t="s">
        <v>21</v>
      </c>
      <c r="N29" s="207">
        <f>SUM(N23:N28)</f>
        <v>83320.67157886835</v>
      </c>
      <c r="O29" s="31"/>
      <c r="P29" s="33" t="s">
        <v>21</v>
      </c>
      <c r="Q29" s="208">
        <f>SUM(Q23:Q28)</f>
        <v>13954.514540775834</v>
      </c>
      <c r="R29" s="31"/>
      <c r="S29" s="35" t="e">
        <f>J29+M29+P29</f>
        <v>#VALUE!</v>
      </c>
      <c r="T29" s="31"/>
      <c r="U29" s="36"/>
      <c r="V29" s="37"/>
    </row>
    <row r="30" spans="2:22" ht="31.5" customHeight="1">
      <c r="C30" s="1"/>
      <c r="E30" s="6"/>
      <c r="F30" s="6"/>
      <c r="G30" s="6"/>
      <c r="H30" s="6"/>
      <c r="J30" s="4"/>
      <c r="M30" s="4"/>
      <c r="P30" s="4"/>
      <c r="U30" s="13"/>
    </row>
    <row r="31" spans="2:22" s="97" customFormat="1" ht="39.75" customHeight="1">
      <c r="B31" s="48" t="s">
        <v>56</v>
      </c>
      <c r="C31" s="76">
        <f>'DONE3. Mensal Depto e Categoria'!D23</f>
        <v>0</v>
      </c>
      <c r="D31" s="93"/>
      <c r="E31" s="80" t="s">
        <v>37</v>
      </c>
      <c r="F31" s="81" t="s">
        <v>32</v>
      </c>
      <c r="G31" s="82" t="s">
        <v>35</v>
      </c>
      <c r="H31" s="94" t="s">
        <v>36</v>
      </c>
      <c r="I31" s="93"/>
      <c r="J31" s="80" t="s">
        <v>4</v>
      </c>
      <c r="K31" s="95" t="s">
        <v>2</v>
      </c>
      <c r="L31" s="93"/>
      <c r="M31" s="80" t="s">
        <v>5</v>
      </c>
      <c r="N31" s="95" t="s">
        <v>23</v>
      </c>
      <c r="O31" s="93"/>
      <c r="P31" s="80" t="s">
        <v>6</v>
      </c>
      <c r="Q31" s="95" t="s">
        <v>2</v>
      </c>
      <c r="R31" s="93"/>
      <c r="S31" s="99"/>
      <c r="T31" s="93"/>
      <c r="U31" s="100"/>
      <c r="V31" s="101"/>
    </row>
    <row r="32" spans="2:22" s="38" customFormat="1" ht="35.1" customHeight="1">
      <c r="D32" s="31"/>
      <c r="E32" s="209">
        <f>SUM(E29,E20,E15)</f>
        <v>302014.66220235289</v>
      </c>
      <c r="F32" s="210">
        <f>SUM(F29,F20,F15)</f>
        <v>8473.8240172404348</v>
      </c>
      <c r="G32" s="211">
        <f>SUM(G29,G20,G15)</f>
        <v>32810.294343893227</v>
      </c>
      <c r="H32" s="212">
        <f>E32+G32-F32</f>
        <v>326351.1325290057</v>
      </c>
      <c r="I32" s="31"/>
      <c r="J32" s="78"/>
      <c r="K32" s="213">
        <f>K15+K20+K29</f>
        <v>105977.94547350242</v>
      </c>
      <c r="L32" s="31"/>
      <c r="M32" s="92"/>
      <c r="N32" s="214">
        <f>N15+N20+N29</f>
        <v>184521.22581535537</v>
      </c>
      <c r="O32" s="31"/>
      <c r="P32" s="77"/>
      <c r="Q32" s="215">
        <f>Q15+Q20+Q29</f>
        <v>35851.663141209203</v>
      </c>
      <c r="R32" s="31"/>
      <c r="S32" s="35">
        <f>$P32/Q32</f>
        <v>0</v>
      </c>
      <c r="T32" s="31"/>
      <c r="U32" s="36"/>
      <c r="V32" s="37"/>
    </row>
    <row r="33" spans="1:25" s="38" customFormat="1" ht="35.1" customHeight="1">
      <c r="D33" s="31"/>
      <c r="E33" s="216">
        <v>76414.799999999988</v>
      </c>
      <c r="F33" s="217">
        <v>24949.78</v>
      </c>
      <c r="G33" s="218">
        <v>31679.244963238038</v>
      </c>
      <c r="H33" s="219">
        <f>E33+G33-F33</f>
        <v>83144.264963238034</v>
      </c>
      <c r="I33" s="31"/>
      <c r="J33" s="84">
        <f>K32/H32</f>
        <v>0.32473595128119626</v>
      </c>
      <c r="K33" s="220">
        <f>H33*J33</f>
        <v>26999.93197641294</v>
      </c>
      <c r="L33" s="31"/>
      <c r="M33" s="104">
        <f>N32/H32</f>
        <v>0.56540703378424872</v>
      </c>
      <c r="N33" s="221">
        <f>H33*M33</f>
        <v>47010.352229036056</v>
      </c>
      <c r="O33" s="31"/>
      <c r="P33" s="83">
        <f>Q32/H32</f>
        <v>0.10985610150448229</v>
      </c>
      <c r="Q33" s="222">
        <f>H33*P33</f>
        <v>9133.9048113170484</v>
      </c>
      <c r="R33" s="31"/>
      <c r="S33" s="35"/>
      <c r="T33" s="31"/>
      <c r="U33" s="36"/>
      <c r="V33" s="37"/>
    </row>
    <row r="34" spans="1:25" s="38" customFormat="1" ht="35.1" customHeight="1">
      <c r="D34" s="31"/>
      <c r="E34" s="223">
        <f>E33+E32</f>
        <v>378429.46220235288</v>
      </c>
      <c r="F34" s="203">
        <f>F33+F32</f>
        <v>33423.604017240432</v>
      </c>
      <c r="G34" s="204">
        <f>G33+G32</f>
        <v>64489.539307131265</v>
      </c>
      <c r="H34" s="205">
        <f>E34-F34+G34</f>
        <v>409495.39749224373</v>
      </c>
      <c r="I34" s="31"/>
      <c r="J34" s="74">
        <f>C18</f>
        <v>6726883.526851818</v>
      </c>
      <c r="K34" s="206">
        <f>K32+K33</f>
        <v>132977.87744991537</v>
      </c>
      <c r="L34" s="31"/>
      <c r="M34" s="103">
        <f>C19</f>
        <v>23291906.687878296</v>
      </c>
      <c r="N34" s="207">
        <f>N32+N33</f>
        <v>231531.57804439141</v>
      </c>
      <c r="O34" s="31"/>
      <c r="P34" s="73">
        <f>C14</f>
        <v>2495137.7852698872</v>
      </c>
      <c r="Q34" s="208">
        <f>Q32+Q33</f>
        <v>44985.567952526253</v>
      </c>
      <c r="R34" s="31"/>
      <c r="S34" s="116">
        <f>(J34+M34+P34)/(K34+N34+Q34)</f>
        <v>79.400056504524187</v>
      </c>
      <c r="T34" s="31"/>
      <c r="U34" s="36"/>
      <c r="V34" s="37"/>
    </row>
    <row r="35" spans="1:25" ht="31.5" customHeight="1">
      <c r="C35" s="6"/>
      <c r="E35" s="6"/>
      <c r="F35" s="6"/>
      <c r="G35" s="6"/>
      <c r="H35" s="6"/>
      <c r="M35" s="4"/>
      <c r="P35" s="4"/>
      <c r="U35" s="13"/>
    </row>
    <row r="36" spans="1:25" s="2" customFormat="1" ht="30" customHeight="1">
      <c r="A36" s="1"/>
      <c r="B36" s="85" t="s">
        <v>38</v>
      </c>
      <c r="C36" s="86">
        <f>$C31/H34</f>
        <v>0</v>
      </c>
      <c r="E36" s="178"/>
      <c r="F36" s="178"/>
      <c r="G36" s="178"/>
      <c r="H36" s="5"/>
      <c r="J36" s="26"/>
      <c r="K36" s="32">
        <f>J34/K34</f>
        <v>50.586485931732696</v>
      </c>
      <c r="N36" s="32">
        <f>M34/N34</f>
        <v>100.5992654851277</v>
      </c>
      <c r="Q36" s="32">
        <f>P34/Q34</f>
        <v>55.465294734147463</v>
      </c>
      <c r="S36" s="16"/>
      <c r="U36" s="1"/>
      <c r="V36" s="17"/>
      <c r="W36" s="1"/>
      <c r="X36" s="1"/>
      <c r="Y36" s="1"/>
    </row>
    <row r="37" spans="1:25" s="2" customFormat="1" ht="20.100000000000001" customHeight="1">
      <c r="A37" s="1"/>
      <c r="B37"/>
      <c r="C37"/>
      <c r="E37" s="178"/>
      <c r="F37" s="178"/>
      <c r="G37" s="178"/>
      <c r="H37" s="5"/>
      <c r="J37" s="26"/>
      <c r="K37" s="6"/>
      <c r="N37" s="6"/>
      <c r="Q37" s="6"/>
      <c r="S37" s="16"/>
      <c r="U37" s="1"/>
      <c r="V37" s="17"/>
      <c r="W37" s="1"/>
      <c r="X37" s="1"/>
      <c r="Y37" s="1"/>
    </row>
    <row r="38" spans="1:25" s="2" customFormat="1" ht="30" customHeight="1">
      <c r="A38" s="1"/>
      <c r="B38" s="109" t="s">
        <v>41</v>
      </c>
      <c r="C38" s="110">
        <f>$J34/K34</f>
        <v>50.586485931732696</v>
      </c>
      <c r="E38" s="178"/>
      <c r="F38" s="178"/>
      <c r="G38" s="178"/>
      <c r="H38" s="5"/>
      <c r="J38" s="26"/>
      <c r="K38" s="6"/>
      <c r="N38" s="6"/>
      <c r="Q38" s="6"/>
      <c r="S38" s="16"/>
      <c r="U38" s="1"/>
      <c r="V38" s="17"/>
      <c r="W38" s="1"/>
      <c r="X38" s="1"/>
      <c r="Y38" s="1"/>
    </row>
    <row r="39" spans="1:25" s="2" customFormat="1" ht="30" customHeight="1">
      <c r="A39" s="1"/>
      <c r="B39" s="105" t="s">
        <v>40</v>
      </c>
      <c r="C39" s="106">
        <f>$M34/N34</f>
        <v>100.5992654851277</v>
      </c>
      <c r="E39" s="178"/>
      <c r="F39" s="178"/>
      <c r="G39" s="178"/>
      <c r="H39" s="5"/>
      <c r="J39" s="26"/>
      <c r="K39" s="6"/>
      <c r="N39" s="6"/>
      <c r="Q39" s="6"/>
      <c r="S39" s="16"/>
      <c r="U39" s="1"/>
      <c r="V39" s="17"/>
      <c r="W39" s="1"/>
      <c r="X39" s="1"/>
      <c r="Y39" s="1"/>
    </row>
    <row r="40" spans="1:25" s="2" customFormat="1" ht="30" customHeight="1">
      <c r="A40" s="1"/>
      <c r="B40" s="107" t="s">
        <v>39</v>
      </c>
      <c r="C40" s="108">
        <f>$P34/Q34</f>
        <v>55.465294734147463</v>
      </c>
      <c r="E40" s="178"/>
      <c r="F40" s="178"/>
      <c r="G40" s="178"/>
      <c r="H40" s="5"/>
      <c r="J40" s="26"/>
      <c r="K40" s="6"/>
      <c r="N40" s="6"/>
      <c r="Q40" s="6"/>
      <c r="S40" s="16"/>
      <c r="U40" s="1"/>
      <c r="V40" s="17"/>
      <c r="W40" s="1"/>
      <c r="X40" s="1"/>
      <c r="Y40" s="1"/>
    </row>
    <row r="41" spans="1:25" s="2" customFormat="1" ht="20.100000000000001" customHeight="1">
      <c r="A41" s="1"/>
      <c r="B41"/>
      <c r="C41"/>
      <c r="E41" s="178"/>
      <c r="F41" s="178"/>
      <c r="G41" s="178"/>
      <c r="H41" s="5"/>
      <c r="J41" s="26"/>
      <c r="K41" s="6"/>
      <c r="N41" s="6"/>
      <c r="Q41" s="6"/>
      <c r="S41" s="16"/>
      <c r="U41" s="1"/>
      <c r="V41" s="17"/>
      <c r="W41" s="1"/>
      <c r="X41" s="1"/>
      <c r="Y41" s="1"/>
    </row>
    <row r="42" spans="1:25" s="2" customFormat="1" ht="20.100000000000001" customHeight="1">
      <c r="A42" s="1"/>
      <c r="B42"/>
      <c r="C42" s="179" t="s">
        <v>55</v>
      </c>
      <c r="E42" s="178"/>
      <c r="F42" s="178"/>
      <c r="G42" s="178"/>
      <c r="H42" s="5"/>
      <c r="J42" s="26"/>
      <c r="K42" s="6"/>
      <c r="N42" s="6"/>
      <c r="Q42" s="6"/>
      <c r="S42" s="16"/>
      <c r="U42" s="1"/>
      <c r="V42" s="17"/>
      <c r="W42" s="1"/>
      <c r="X42" s="1"/>
      <c r="Y42" s="1"/>
    </row>
    <row r="43" spans="1:25" s="2" customFormat="1" ht="20.100000000000001" customHeight="1">
      <c r="A43" s="1"/>
      <c r="B43"/>
      <c r="C43" s="180">
        <v>-27388.376981682039</v>
      </c>
      <c r="E43" s="178"/>
      <c r="F43" s="178"/>
      <c r="G43" s="178"/>
      <c r="H43" s="5"/>
      <c r="J43" s="26"/>
      <c r="K43" s="6"/>
      <c r="N43" s="6"/>
      <c r="Q43" s="6"/>
      <c r="S43" s="16"/>
      <c r="U43" s="1"/>
      <c r="V43" s="17"/>
      <c r="W43" s="1"/>
      <c r="X43" s="1"/>
      <c r="Y43" s="1"/>
    </row>
    <row r="44" spans="1:25" s="2" customFormat="1" ht="20.100000000000001" customHeight="1">
      <c r="A44" s="1"/>
      <c r="B44"/>
      <c r="C44" s="180">
        <f>C43/17</f>
        <v>-1611.0809989224729</v>
      </c>
      <c r="E44" s="178"/>
      <c r="F44" s="178"/>
      <c r="G44" s="178"/>
      <c r="H44" s="5"/>
      <c r="J44" s="26"/>
      <c r="K44" s="6"/>
      <c r="N44" s="6"/>
      <c r="Q44" s="6"/>
      <c r="S44" s="16"/>
      <c r="U44" s="1"/>
      <c r="V44" s="17"/>
      <c r="W44" s="1"/>
      <c r="X44" s="1"/>
      <c r="Y44" s="1"/>
    </row>
    <row r="45" spans="1:25" s="2" customFormat="1" ht="20.100000000000001" customHeight="1">
      <c r="A45" s="1"/>
      <c r="B45"/>
      <c r="C45"/>
      <c r="E45" s="178"/>
      <c r="F45" s="178"/>
      <c r="G45" s="178"/>
      <c r="H45" s="5"/>
      <c r="J45" s="26"/>
      <c r="K45" s="6"/>
      <c r="N45" s="6"/>
      <c r="Q45" s="6"/>
      <c r="S45" s="16"/>
      <c r="U45" s="1"/>
      <c r="V45" s="17"/>
      <c r="W45" s="1"/>
      <c r="X45" s="1"/>
      <c r="Y45" s="1"/>
    </row>
    <row r="46" spans="1:25" s="2" customFormat="1" ht="20.100000000000001" customHeight="1">
      <c r="A46" s="1"/>
      <c r="B46"/>
      <c r="C46"/>
      <c r="E46" s="178"/>
      <c r="F46" s="178"/>
      <c r="G46" s="178"/>
      <c r="H46" s="5"/>
      <c r="J46" s="26"/>
      <c r="K46" s="6"/>
      <c r="N46" s="6"/>
      <c r="Q46" s="6"/>
      <c r="S46" s="16"/>
      <c r="U46" s="1"/>
      <c r="V46" s="17"/>
      <c r="W46" s="1"/>
      <c r="X46" s="1"/>
      <c r="Y46" s="1"/>
    </row>
    <row r="47" spans="1:25" s="2" customFormat="1" ht="20.100000000000001" customHeight="1">
      <c r="A47" s="1"/>
      <c r="B47"/>
      <c r="C47"/>
      <c r="E47" s="178"/>
      <c r="F47" s="178"/>
      <c r="G47" s="178"/>
      <c r="H47" s="5"/>
      <c r="J47" s="26"/>
      <c r="K47" s="6"/>
      <c r="N47" s="6"/>
      <c r="Q47" s="6"/>
      <c r="S47" s="16"/>
      <c r="U47" s="1"/>
      <c r="V47" s="17"/>
      <c r="W47" s="1"/>
      <c r="X47" s="1"/>
      <c r="Y47" s="1"/>
    </row>
    <row r="48" spans="1:25" s="2" customFormat="1" ht="20.100000000000001" customHeight="1">
      <c r="A48" s="1"/>
      <c r="B48"/>
      <c r="C48"/>
      <c r="E48" s="178"/>
      <c r="F48" s="178"/>
      <c r="G48" s="178"/>
      <c r="H48" s="5"/>
      <c r="J48" s="26"/>
      <c r="K48" s="6"/>
      <c r="N48" s="6"/>
      <c r="Q48" s="6"/>
      <c r="S48" s="16"/>
      <c r="U48" s="1"/>
      <c r="V48" s="17"/>
      <c r="W48" s="1"/>
      <c r="X48" s="1"/>
      <c r="Y48" s="1"/>
    </row>
    <row r="49" spans="1:25" s="2" customFormat="1" ht="20.100000000000001" customHeight="1">
      <c r="A49" s="1"/>
      <c r="B49"/>
      <c r="C49"/>
      <c r="E49" s="178"/>
      <c r="F49" s="178"/>
      <c r="G49" s="178"/>
      <c r="H49" s="5"/>
      <c r="J49" s="26"/>
      <c r="K49" s="6"/>
      <c r="N49" s="6"/>
      <c r="Q49" s="6"/>
      <c r="S49" s="16"/>
      <c r="U49" s="1"/>
      <c r="V49" s="17"/>
      <c r="W49" s="1"/>
      <c r="X49" s="1"/>
      <c r="Y49" s="1"/>
    </row>
    <row r="50" spans="1:25" s="2" customFormat="1" ht="20.100000000000001" customHeight="1">
      <c r="A50" s="1"/>
      <c r="B50"/>
      <c r="C50"/>
      <c r="E50" s="178"/>
      <c r="F50" s="178"/>
      <c r="G50" s="178"/>
      <c r="H50" s="5"/>
      <c r="J50" s="26"/>
      <c r="K50" s="6"/>
      <c r="N50" s="6"/>
      <c r="Q50" s="6"/>
      <c r="S50" s="16"/>
      <c r="U50" s="1"/>
      <c r="V50" s="17"/>
      <c r="W50" s="1"/>
      <c r="X50" s="1"/>
      <c r="Y50" s="1"/>
    </row>
    <row r="51" spans="1:25" s="2" customFormat="1" ht="20.100000000000001" customHeight="1">
      <c r="A51" s="1"/>
      <c r="B51"/>
      <c r="C51"/>
      <c r="E51" s="178"/>
      <c r="F51" s="178"/>
      <c r="G51" s="178"/>
      <c r="H51" s="5"/>
      <c r="J51" s="26"/>
      <c r="K51" s="6"/>
      <c r="N51" s="6"/>
      <c r="Q51" s="6"/>
      <c r="S51" s="16"/>
      <c r="U51" s="1"/>
      <c r="V51" s="17"/>
      <c r="W51" s="1"/>
      <c r="X51" s="1"/>
      <c r="Y51" s="1"/>
    </row>
    <row r="52" spans="1:25" s="2" customFormat="1" ht="20.100000000000001" customHeight="1">
      <c r="A52" s="1"/>
      <c r="B52"/>
      <c r="C52"/>
      <c r="E52" s="178"/>
      <c r="F52" s="178"/>
      <c r="G52" s="178"/>
      <c r="H52" s="5"/>
      <c r="J52" s="26"/>
      <c r="K52" s="6"/>
      <c r="N52" s="6"/>
      <c r="Q52" s="6"/>
      <c r="S52" s="16"/>
      <c r="U52" s="1"/>
      <c r="V52" s="17"/>
      <c r="W52" s="1"/>
      <c r="X52" s="1"/>
      <c r="Y52" s="1"/>
    </row>
    <row r="53" spans="1:25" s="2" customFormat="1" ht="20.100000000000001" customHeight="1">
      <c r="A53" s="1"/>
      <c r="B53"/>
      <c r="C53"/>
      <c r="E53" s="178"/>
      <c r="F53" s="178"/>
      <c r="G53" s="178"/>
      <c r="H53" s="5"/>
      <c r="J53" s="26"/>
      <c r="K53" s="6"/>
      <c r="N53" s="6"/>
      <c r="Q53" s="6"/>
      <c r="S53" s="16"/>
      <c r="U53" s="1"/>
      <c r="V53" s="17"/>
      <c r="W53" s="1"/>
      <c r="X53" s="1"/>
      <c r="Y53" s="1"/>
    </row>
    <row r="54" spans="1:25" s="2" customFormat="1" ht="20.100000000000001" customHeight="1">
      <c r="A54" s="1"/>
      <c r="B54"/>
      <c r="C54"/>
      <c r="E54" s="178"/>
      <c r="F54" s="178"/>
      <c r="G54" s="178"/>
      <c r="H54" s="5"/>
      <c r="J54" s="26"/>
      <c r="K54" s="6"/>
      <c r="N54" s="6"/>
      <c r="Q54" s="6"/>
      <c r="S54" s="16"/>
      <c r="U54" s="1"/>
      <c r="V54" s="17"/>
      <c r="W54" s="1"/>
      <c r="X54" s="1"/>
      <c r="Y54" s="1"/>
    </row>
    <row r="55" spans="1:25" s="2" customFormat="1" ht="20.100000000000001" customHeight="1">
      <c r="A55" s="1"/>
      <c r="B55"/>
      <c r="C55"/>
      <c r="E55" s="178"/>
      <c r="F55" s="178"/>
      <c r="G55" s="178"/>
      <c r="H55" s="5"/>
      <c r="J55" s="26"/>
      <c r="K55" s="6"/>
      <c r="N55" s="6"/>
      <c r="Q55" s="6"/>
      <c r="S55" s="16"/>
      <c r="U55" s="1"/>
      <c r="V55" s="17"/>
      <c r="W55" s="1"/>
      <c r="X55" s="1"/>
      <c r="Y55" s="1"/>
    </row>
    <row r="56" spans="1:25" s="2" customFormat="1" ht="20.100000000000001" customHeight="1">
      <c r="A56" s="1"/>
      <c r="B56"/>
      <c r="C56"/>
      <c r="E56" s="178"/>
      <c r="F56" s="178"/>
      <c r="G56" s="178"/>
      <c r="H56" s="5"/>
      <c r="J56" s="26"/>
      <c r="K56" s="6"/>
      <c r="N56" s="6"/>
      <c r="Q56" s="6"/>
      <c r="S56" s="16"/>
      <c r="U56" s="1"/>
      <c r="V56" s="17"/>
      <c r="W56" s="1"/>
      <c r="X56" s="1"/>
      <c r="Y56" s="1"/>
    </row>
    <row r="57" spans="1:25" s="2" customFormat="1" ht="20.100000000000001" customHeight="1">
      <c r="A57" s="1"/>
      <c r="B57"/>
      <c r="C57"/>
      <c r="E57" s="178"/>
      <c r="F57" s="178"/>
      <c r="G57" s="178"/>
      <c r="H57" s="5"/>
      <c r="J57" s="26"/>
      <c r="K57" s="6"/>
      <c r="N57" s="6"/>
      <c r="Q57" s="6"/>
      <c r="S57" s="16"/>
      <c r="U57" s="1"/>
      <c r="V57" s="17"/>
      <c r="W57" s="1"/>
      <c r="X57" s="1"/>
      <c r="Y57" s="1"/>
    </row>
    <row r="58" spans="1:25" s="2" customFormat="1" ht="20.100000000000001" customHeight="1">
      <c r="A58" s="1"/>
      <c r="B58"/>
      <c r="C58"/>
      <c r="E58" s="178"/>
      <c r="F58" s="178"/>
      <c r="G58" s="178"/>
      <c r="H58" s="5"/>
      <c r="J58" s="26"/>
      <c r="K58" s="6"/>
      <c r="N58" s="6"/>
      <c r="Q58" s="6"/>
      <c r="S58" s="16"/>
      <c r="U58" s="1"/>
      <c r="V58" s="17"/>
      <c r="W58" s="1"/>
      <c r="X58" s="1"/>
      <c r="Y58" s="1"/>
    </row>
    <row r="59" spans="1:25" s="2" customFormat="1" ht="20.100000000000001" customHeight="1">
      <c r="A59" s="1"/>
      <c r="B59"/>
      <c r="C59"/>
      <c r="E59" s="178"/>
      <c r="F59" s="178"/>
      <c r="G59" s="178"/>
      <c r="H59" s="5"/>
      <c r="J59" s="26"/>
      <c r="K59" s="6"/>
      <c r="N59" s="6"/>
      <c r="Q59" s="6"/>
      <c r="S59" s="16"/>
      <c r="U59" s="1"/>
      <c r="V59" s="17"/>
      <c r="W59" s="1"/>
      <c r="X59" s="1"/>
      <c r="Y59" s="1"/>
    </row>
    <row r="60" spans="1:25" s="2" customFormat="1" ht="20.100000000000001" customHeight="1">
      <c r="A60" s="1"/>
      <c r="B60"/>
      <c r="C60"/>
      <c r="E60" s="178"/>
      <c r="F60" s="178"/>
      <c r="G60" s="178"/>
      <c r="H60" s="5"/>
      <c r="J60" s="26"/>
      <c r="K60" s="6"/>
      <c r="N60" s="6"/>
      <c r="Q60" s="6"/>
      <c r="S60" s="16"/>
      <c r="U60" s="1"/>
      <c r="V60" s="17"/>
      <c r="W60" s="1"/>
      <c r="X60" s="1"/>
      <c r="Y60" s="1"/>
    </row>
    <row r="61" spans="1:25" s="2" customFormat="1" ht="20.100000000000001" customHeight="1">
      <c r="A61" s="1"/>
      <c r="B61"/>
      <c r="C61"/>
      <c r="E61" s="178"/>
      <c r="F61" s="178"/>
      <c r="G61" s="178"/>
      <c r="H61" s="5"/>
      <c r="J61" s="26"/>
      <c r="K61" s="6"/>
      <c r="N61" s="6"/>
      <c r="Q61" s="6"/>
      <c r="S61" s="16"/>
      <c r="U61" s="1"/>
      <c r="V61" s="17"/>
      <c r="W61" s="1"/>
      <c r="X61" s="1"/>
      <c r="Y61" s="1"/>
    </row>
    <row r="62" spans="1:25" s="2" customFormat="1" ht="20.100000000000001" customHeight="1">
      <c r="A62" s="1"/>
      <c r="B62"/>
      <c r="C62"/>
      <c r="E62" s="178"/>
      <c r="F62" s="178"/>
      <c r="G62" s="178"/>
      <c r="H62" s="5"/>
      <c r="J62" s="26"/>
      <c r="K62" s="6"/>
      <c r="N62" s="6"/>
      <c r="Q62" s="6"/>
      <c r="S62" s="16"/>
      <c r="U62" s="1"/>
      <c r="V62" s="17"/>
      <c r="W62" s="1"/>
      <c r="X62" s="1"/>
      <c r="Y62" s="1"/>
    </row>
    <row r="63" spans="1:25" s="2" customFormat="1" ht="20.100000000000001" customHeight="1">
      <c r="A63" s="1"/>
      <c r="B63"/>
      <c r="C63"/>
      <c r="E63" s="178"/>
      <c r="F63" s="178"/>
      <c r="G63" s="178"/>
      <c r="H63" s="5"/>
      <c r="J63" s="26"/>
      <c r="K63" s="6"/>
      <c r="N63" s="6"/>
      <c r="Q63" s="6"/>
      <c r="S63" s="16"/>
      <c r="U63" s="1"/>
      <c r="V63" s="17"/>
      <c r="W63" s="1"/>
      <c r="X63" s="1"/>
      <c r="Y63" s="1"/>
    </row>
    <row r="64" spans="1:25" s="2" customFormat="1" ht="20.100000000000001" customHeight="1">
      <c r="A64" s="1"/>
      <c r="B64"/>
      <c r="C64"/>
      <c r="E64" s="178"/>
      <c r="F64" s="178"/>
      <c r="G64" s="178"/>
      <c r="H64" s="5"/>
      <c r="J64" s="26"/>
      <c r="K64" s="6"/>
      <c r="N64" s="6"/>
      <c r="Q64" s="6"/>
      <c r="S64" s="16"/>
      <c r="U64" s="1"/>
      <c r="V64" s="17"/>
      <c r="W64" s="1"/>
      <c r="X64" s="1"/>
      <c r="Y64" s="1"/>
    </row>
    <row r="65" spans="1:25" s="2" customFormat="1" ht="20.100000000000001" customHeight="1">
      <c r="A65" s="1"/>
      <c r="B65"/>
      <c r="C65"/>
      <c r="E65" s="178"/>
      <c r="F65" s="178"/>
      <c r="G65" s="178"/>
      <c r="H65" s="5"/>
      <c r="J65" s="26"/>
      <c r="K65" s="6"/>
      <c r="N65" s="6"/>
      <c r="Q65" s="6"/>
      <c r="S65" s="16"/>
      <c r="U65" s="1"/>
      <c r="V65" s="17"/>
      <c r="W65" s="1"/>
      <c r="X65" s="1"/>
      <c r="Y65" s="1"/>
    </row>
    <row r="66" spans="1:25" s="2" customFormat="1" ht="20.100000000000001" customHeight="1">
      <c r="A66" s="1"/>
      <c r="B66"/>
      <c r="C66"/>
      <c r="E66" s="178"/>
      <c r="F66" s="178"/>
      <c r="G66" s="178"/>
      <c r="H66" s="5"/>
      <c r="J66" s="26"/>
      <c r="K66" s="6"/>
      <c r="N66" s="6"/>
      <c r="Q66" s="6"/>
      <c r="S66" s="16"/>
      <c r="U66" s="1"/>
      <c r="V66" s="17"/>
      <c r="W66" s="1"/>
      <c r="X66" s="1"/>
      <c r="Y66" s="1"/>
    </row>
    <row r="67" spans="1:25" s="2" customFormat="1" ht="20.100000000000001" customHeight="1">
      <c r="A67" s="1"/>
      <c r="B67" s="1"/>
      <c r="C67" s="6"/>
      <c r="E67" s="6"/>
      <c r="F67" s="6"/>
      <c r="G67" s="6"/>
      <c r="H67" s="6"/>
      <c r="J67" s="26"/>
      <c r="K67" s="6"/>
      <c r="N67" s="6"/>
      <c r="Q67" s="6"/>
      <c r="S67" s="16"/>
      <c r="U67" s="1"/>
      <c r="V67" s="17"/>
      <c r="W67" s="1"/>
      <c r="X67" s="1"/>
      <c r="Y67" s="1"/>
    </row>
    <row r="68" spans="1:25" s="6" customFormat="1" ht="20.100000000000001" customHeight="1">
      <c r="A68" s="1"/>
      <c r="B68" s="1"/>
      <c r="C68" s="2"/>
      <c r="D68" s="2"/>
      <c r="E68" s="2"/>
      <c r="F68" s="2"/>
      <c r="G68" s="2"/>
      <c r="H68" s="5"/>
      <c r="I68" s="2"/>
      <c r="J68" s="26"/>
      <c r="L68" s="2"/>
      <c r="M68" s="2"/>
      <c r="O68" s="2"/>
      <c r="P68" s="2"/>
      <c r="R68" s="2"/>
      <c r="S68" s="16"/>
      <c r="T68" s="2"/>
      <c r="U68" s="1"/>
      <c r="V68" s="17"/>
      <c r="W68" s="1"/>
      <c r="X68" s="1"/>
      <c r="Y68" s="1"/>
    </row>
    <row r="69" spans="1:25" s="6" customFormat="1" ht="20.100000000000001" customHeight="1">
      <c r="A69" s="1"/>
      <c r="B69" s="1"/>
      <c r="C69" s="2"/>
      <c r="D69" s="2"/>
      <c r="E69" s="2"/>
      <c r="F69" s="2"/>
      <c r="G69" s="2"/>
      <c r="H69" s="5"/>
      <c r="I69" s="2"/>
      <c r="J69" s="26"/>
      <c r="L69" s="2"/>
      <c r="M69" s="2"/>
      <c r="O69" s="2"/>
      <c r="P69" s="2"/>
      <c r="R69" s="2"/>
      <c r="S69" s="16"/>
      <c r="T69" s="2"/>
      <c r="U69" s="1"/>
      <c r="V69" s="17"/>
      <c r="W69" s="1"/>
      <c r="X69" s="1"/>
      <c r="Y69" s="1"/>
    </row>
    <row r="70" spans="1:25" s="6" customFormat="1" ht="20.100000000000001" customHeight="1">
      <c r="A70" s="1"/>
      <c r="B70" s="1"/>
      <c r="C70" s="2"/>
      <c r="D70" s="2"/>
      <c r="E70" s="2"/>
      <c r="F70" s="2"/>
      <c r="G70" s="2"/>
      <c r="H70" s="5"/>
      <c r="I70" s="2"/>
      <c r="J70" s="26"/>
      <c r="L70" s="2"/>
      <c r="M70" s="2"/>
      <c r="O70" s="2"/>
      <c r="P70" s="2"/>
      <c r="R70" s="2"/>
      <c r="S70" s="16"/>
      <c r="T70" s="2"/>
      <c r="U70" s="1"/>
      <c r="V70" s="17"/>
      <c r="W70" s="1"/>
      <c r="X70" s="1"/>
      <c r="Y70" s="1"/>
    </row>
    <row r="71" spans="1:25" s="6" customFormat="1" ht="20.100000000000001" customHeight="1">
      <c r="A71" s="1"/>
      <c r="B71" s="1"/>
      <c r="C71" s="2"/>
      <c r="D71" s="2"/>
      <c r="E71" s="2"/>
      <c r="F71" s="2"/>
      <c r="G71" s="2"/>
      <c r="H71" s="5"/>
      <c r="I71" s="2"/>
      <c r="J71" s="26"/>
      <c r="L71" s="2"/>
      <c r="M71" s="2"/>
      <c r="O71" s="2"/>
      <c r="P71" s="2"/>
      <c r="R71" s="2"/>
      <c r="S71" s="16"/>
      <c r="T71" s="2"/>
      <c r="U71" s="1"/>
      <c r="V71" s="17"/>
      <c r="W71" s="1"/>
      <c r="X71" s="1"/>
      <c r="Y71" s="1"/>
    </row>
    <row r="72" spans="1:25" s="6" customFormat="1" ht="20.100000000000001" customHeight="1">
      <c r="A72" s="1"/>
      <c r="B72" s="1"/>
      <c r="C72" s="2"/>
      <c r="D72" s="2"/>
      <c r="E72" s="2"/>
      <c r="F72" s="2"/>
      <c r="G72" s="2"/>
      <c r="H72" s="5"/>
      <c r="I72" s="2"/>
      <c r="J72" s="26"/>
      <c r="L72" s="2"/>
      <c r="M72" s="2"/>
      <c r="O72" s="2"/>
      <c r="P72" s="2"/>
      <c r="R72" s="2"/>
      <c r="S72" s="16"/>
      <c r="T72" s="2"/>
      <c r="U72" s="1"/>
      <c r="V72" s="17"/>
      <c r="W72" s="1"/>
      <c r="X72" s="1"/>
      <c r="Y72" s="1"/>
    </row>
    <row r="73" spans="1:25" s="6" customFormat="1" ht="20.100000000000001" customHeight="1">
      <c r="A73" s="1"/>
      <c r="B73" s="1"/>
      <c r="C73" s="2"/>
      <c r="D73" s="2"/>
      <c r="E73" s="2"/>
      <c r="F73" s="2"/>
      <c r="G73" s="2"/>
      <c r="H73" s="2"/>
      <c r="I73" s="2"/>
      <c r="J73" s="26"/>
      <c r="L73" s="2"/>
      <c r="M73" s="2"/>
      <c r="O73" s="2"/>
      <c r="P73" s="2"/>
      <c r="R73" s="2"/>
      <c r="S73" s="16"/>
      <c r="T73" s="2"/>
      <c r="U73" s="1"/>
      <c r="V73" s="17"/>
      <c r="W73" s="1"/>
      <c r="X73" s="1"/>
      <c r="Y73" s="1"/>
    </row>
    <row r="74" spans="1:25" s="6" customFormat="1" ht="20.100000000000001" customHeight="1">
      <c r="A74" s="1"/>
      <c r="B74" s="1"/>
      <c r="C74" s="2"/>
      <c r="D74" s="2"/>
      <c r="E74" s="2"/>
      <c r="F74" s="2"/>
      <c r="G74" s="2"/>
      <c r="H74" s="2"/>
      <c r="I74" s="2"/>
      <c r="J74" s="26"/>
      <c r="L74" s="2"/>
      <c r="M74" s="2"/>
      <c r="O74" s="2"/>
      <c r="P74" s="2"/>
      <c r="R74" s="2"/>
      <c r="S74" s="16"/>
      <c r="T74" s="2"/>
      <c r="U74" s="1"/>
      <c r="V74" s="17"/>
      <c r="W74" s="1"/>
      <c r="X74" s="1"/>
      <c r="Y74" s="1"/>
    </row>
    <row r="75" spans="1:25" s="6" customFormat="1" ht="20.100000000000001" customHeight="1">
      <c r="A75" s="1"/>
      <c r="B75" s="1"/>
      <c r="C75" s="2"/>
      <c r="D75" s="2"/>
      <c r="E75" s="2"/>
      <c r="F75" s="2"/>
      <c r="G75" s="2"/>
      <c r="H75" s="2"/>
      <c r="I75" s="2"/>
      <c r="J75" s="26"/>
      <c r="L75" s="2"/>
      <c r="M75" s="2"/>
      <c r="O75" s="2"/>
      <c r="P75" s="2"/>
      <c r="R75" s="2"/>
      <c r="S75" s="16"/>
      <c r="T75" s="2"/>
      <c r="U75" s="1"/>
      <c r="V75" s="17"/>
      <c r="W75" s="1"/>
      <c r="X75" s="1"/>
      <c r="Y75" s="1"/>
    </row>
    <row r="76" spans="1:25" s="6" customFormat="1" ht="20.100000000000001" customHeight="1">
      <c r="A76" s="1"/>
      <c r="B76" s="1"/>
      <c r="C76" s="2"/>
      <c r="D76" s="2"/>
      <c r="E76" s="2"/>
      <c r="F76" s="2"/>
      <c r="G76" s="2"/>
      <c r="H76" s="2"/>
      <c r="I76" s="2"/>
      <c r="J76" s="26"/>
      <c r="L76" s="2"/>
      <c r="M76" s="2"/>
      <c r="O76" s="2"/>
      <c r="P76" s="2"/>
      <c r="R76" s="2"/>
      <c r="S76" s="16"/>
      <c r="T76" s="2"/>
      <c r="U76" s="1"/>
      <c r="V76" s="17"/>
      <c r="W76" s="1"/>
      <c r="X76" s="1"/>
      <c r="Y76" s="1"/>
    </row>
    <row r="77" spans="1:25" s="6" customFormat="1" ht="20.100000000000001" customHeight="1">
      <c r="A77" s="1"/>
      <c r="B77" s="1"/>
      <c r="C77" s="2"/>
      <c r="D77" s="2"/>
      <c r="E77" s="2"/>
      <c r="F77" s="2"/>
      <c r="G77" s="2"/>
      <c r="H77" s="2"/>
      <c r="I77" s="2"/>
      <c r="J77" s="26"/>
      <c r="L77" s="2"/>
      <c r="M77" s="2"/>
      <c r="O77" s="2"/>
      <c r="P77" s="2"/>
      <c r="R77" s="2"/>
      <c r="S77" s="16"/>
      <c r="T77" s="2"/>
      <c r="U77" s="1"/>
      <c r="V77" s="17"/>
      <c r="W77" s="1"/>
      <c r="X77" s="1"/>
      <c r="Y77" s="1"/>
    </row>
    <row r="78" spans="1:25" s="6" customFormat="1" ht="20.100000000000001" customHeight="1">
      <c r="A78" s="1"/>
      <c r="B78" s="1"/>
      <c r="C78" s="2"/>
      <c r="D78" s="2"/>
      <c r="E78" s="2"/>
      <c r="F78" s="2"/>
      <c r="G78" s="2"/>
      <c r="H78" s="2"/>
      <c r="I78" s="2"/>
      <c r="J78" s="26"/>
      <c r="L78" s="2"/>
      <c r="M78" s="2"/>
      <c r="O78" s="2"/>
      <c r="P78" s="2"/>
      <c r="R78" s="2"/>
      <c r="S78" s="16"/>
      <c r="T78" s="2"/>
      <c r="U78" s="1"/>
      <c r="V78" s="17"/>
      <c r="W78" s="1"/>
      <c r="X78" s="1"/>
      <c r="Y78" s="1"/>
    </row>
    <row r="79" spans="1:25" s="6" customFormat="1" ht="20.100000000000001" customHeight="1">
      <c r="A79" s="1"/>
      <c r="B79" s="1"/>
      <c r="C79" s="2"/>
      <c r="D79" s="2"/>
      <c r="E79" s="2"/>
      <c r="F79" s="2"/>
      <c r="G79" s="2"/>
      <c r="H79" s="2"/>
      <c r="I79" s="2"/>
      <c r="J79" s="26"/>
      <c r="L79" s="2"/>
      <c r="M79" s="2"/>
      <c r="O79" s="2"/>
      <c r="P79" s="2"/>
      <c r="R79" s="2"/>
      <c r="S79" s="16"/>
      <c r="T79" s="2"/>
      <c r="U79" s="1"/>
      <c r="V79" s="17"/>
      <c r="W79" s="1"/>
      <c r="X79" s="1"/>
      <c r="Y79" s="1"/>
    </row>
    <row r="80" spans="1:25" s="6" customFormat="1" ht="20.100000000000001" customHeight="1">
      <c r="A80" s="1"/>
      <c r="B80" s="1"/>
      <c r="C80" s="2"/>
      <c r="D80" s="2"/>
      <c r="E80" s="2"/>
      <c r="F80" s="2"/>
      <c r="G80" s="2"/>
      <c r="H80" s="2"/>
      <c r="I80" s="2"/>
      <c r="J80" s="26"/>
      <c r="L80" s="2"/>
      <c r="M80" s="2"/>
      <c r="O80" s="2"/>
      <c r="P80" s="2"/>
      <c r="R80" s="2"/>
      <c r="S80" s="16"/>
      <c r="T80" s="2"/>
      <c r="U80" s="1"/>
      <c r="V80" s="17"/>
      <c r="W80" s="1"/>
      <c r="X80" s="1"/>
      <c r="Y80" s="1"/>
    </row>
    <row r="81" spans="1:25" s="6" customFormat="1" ht="20.100000000000001" customHeight="1">
      <c r="A81" s="1"/>
      <c r="B81" s="1"/>
      <c r="C81" s="2"/>
      <c r="D81" s="2"/>
      <c r="E81" s="2"/>
      <c r="F81" s="2"/>
      <c r="G81" s="2"/>
      <c r="H81" s="2"/>
      <c r="I81" s="2"/>
      <c r="J81" s="26"/>
      <c r="L81" s="2"/>
      <c r="M81" s="2"/>
      <c r="O81" s="2"/>
      <c r="P81" s="2"/>
      <c r="R81" s="2"/>
      <c r="S81" s="16"/>
      <c r="T81" s="2"/>
      <c r="U81" s="1"/>
      <c r="V81" s="17"/>
      <c r="W81" s="1"/>
      <c r="X81" s="1"/>
      <c r="Y81" s="1"/>
    </row>
    <row r="82" spans="1:25" s="6" customFormat="1" ht="20.100000000000001" customHeight="1">
      <c r="A82" s="1"/>
      <c r="B82" s="1"/>
      <c r="C82" s="2"/>
      <c r="D82" s="2"/>
      <c r="E82" s="2"/>
      <c r="F82" s="2"/>
      <c r="G82" s="2"/>
      <c r="H82" s="2"/>
      <c r="I82" s="2"/>
      <c r="J82" s="26"/>
      <c r="L82" s="2"/>
      <c r="M82" s="2"/>
      <c r="O82" s="2"/>
      <c r="P82" s="2"/>
      <c r="R82" s="2"/>
      <c r="S82" s="16"/>
      <c r="T82" s="2"/>
      <c r="U82" s="1"/>
      <c r="V82" s="17"/>
      <c r="W82" s="1"/>
      <c r="X82" s="1"/>
      <c r="Y82" s="1"/>
    </row>
    <row r="83" spans="1:25" s="6" customFormat="1" ht="20.100000000000001" customHeight="1">
      <c r="A83" s="1"/>
      <c r="B83" s="1"/>
      <c r="C83" s="2"/>
      <c r="D83" s="2"/>
      <c r="E83" s="2"/>
      <c r="F83" s="2"/>
      <c r="G83" s="2"/>
      <c r="H83" s="2"/>
      <c r="I83" s="2"/>
      <c r="J83" s="26"/>
      <c r="L83" s="2"/>
      <c r="M83" s="2"/>
      <c r="O83" s="2"/>
      <c r="P83" s="2"/>
      <c r="R83" s="2"/>
      <c r="S83" s="16"/>
      <c r="T83" s="2"/>
      <c r="U83" s="1"/>
      <c r="V83" s="17"/>
      <c r="W83" s="1"/>
      <c r="X83" s="1"/>
      <c r="Y83" s="1"/>
    </row>
    <row r="84" spans="1:25" s="6" customFormat="1" ht="20.100000000000001" customHeight="1">
      <c r="A84" s="1"/>
      <c r="B84" s="1"/>
      <c r="C84" s="2"/>
      <c r="D84" s="2"/>
      <c r="E84" s="2"/>
      <c r="F84" s="2"/>
      <c r="G84" s="2"/>
      <c r="H84" s="2"/>
      <c r="I84" s="2"/>
      <c r="J84" s="26"/>
      <c r="L84" s="2"/>
      <c r="M84" s="2"/>
      <c r="O84" s="2"/>
      <c r="P84" s="2"/>
      <c r="R84" s="2"/>
      <c r="S84" s="16"/>
      <c r="T84" s="2"/>
      <c r="U84" s="1"/>
      <c r="V84" s="17"/>
      <c r="W84" s="1"/>
      <c r="X84" s="1"/>
      <c r="Y84" s="1"/>
    </row>
    <row r="85" spans="1:25" s="6" customFormat="1" ht="20.100000000000001" customHeight="1">
      <c r="A85" s="1"/>
      <c r="B85" s="1"/>
      <c r="C85" s="2"/>
      <c r="D85" s="2"/>
      <c r="E85" s="2"/>
      <c r="F85" s="2"/>
      <c r="G85" s="2"/>
      <c r="H85" s="2"/>
      <c r="I85" s="2"/>
      <c r="J85" s="26"/>
      <c r="L85" s="2"/>
      <c r="M85" s="2"/>
      <c r="O85" s="2"/>
      <c r="P85" s="2"/>
      <c r="R85" s="2"/>
      <c r="S85" s="16"/>
      <c r="T85" s="2"/>
      <c r="U85" s="1"/>
      <c r="V85" s="17"/>
      <c r="W85" s="1"/>
      <c r="X85" s="1"/>
      <c r="Y85" s="1"/>
    </row>
    <row r="86" spans="1:25" s="6" customFormat="1" ht="20.100000000000001" customHeight="1">
      <c r="A86" s="1"/>
      <c r="B86" s="1"/>
      <c r="C86" s="2"/>
      <c r="D86" s="2"/>
      <c r="E86" s="2"/>
      <c r="F86" s="2"/>
      <c r="G86" s="2"/>
      <c r="H86" s="2"/>
      <c r="I86" s="2"/>
      <c r="J86" s="26"/>
      <c r="L86" s="2"/>
      <c r="M86" s="2"/>
      <c r="O86" s="2"/>
      <c r="P86" s="2"/>
      <c r="R86" s="2"/>
      <c r="S86" s="16"/>
      <c r="T86" s="2"/>
      <c r="U86" s="1"/>
      <c r="V86" s="17"/>
      <c r="W86" s="1"/>
      <c r="X86" s="1"/>
      <c r="Y86" s="1"/>
    </row>
  </sheetData>
  <dataConsolidate/>
  <pageMargins left="0.51181102362204722" right="0.23622047244094491" top="0.23622047244094491" bottom="0.78740157480314965" header="0.31496062992125984" footer="0.31496062992125984"/>
  <pageSetup scale="47" orientation="landscape"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7" sqref="E27"/>
    </sheetView>
  </sheetViews>
  <sheetFormatPr defaultRowHeight="15.75"/>
  <cols>
    <col min="1" max="1" width="7.5" bestFit="1" customWidth="1"/>
    <col min="2" max="2" width="12" bestFit="1" customWidth="1"/>
    <col min="3" max="3" width="12.125" bestFit="1" customWidth="1"/>
    <col min="4" max="4" width="6.875" bestFit="1" customWidth="1"/>
    <col min="5" max="5" width="11.375" bestFit="1" customWidth="1"/>
    <col min="7" max="7" width="10.37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Cálculos</vt:lpstr>
      <vt:lpstr>DONE4. Anual PMH-CMH-TMH</vt:lpstr>
      <vt:lpstr>DONE2. Diario Produtividade</vt:lpstr>
      <vt:lpstr>DONE5. Mensal por Depto</vt:lpstr>
      <vt:lpstr>DONE3. Mensal Depto e Categoria</vt:lpstr>
      <vt:lpstr>1. HeadCount</vt:lpstr>
      <vt:lpstr>Contratados</vt:lpstr>
      <vt:lpstr>PCMH</vt:lpstr>
      <vt:lpstr>Sheet1</vt:lpstr>
      <vt:lpstr>Contratados!Print_Area</vt:lpstr>
      <vt:lpstr>'DONE3. Mensal Depto e Categoria'!Print_Area</vt:lpstr>
      <vt:lpstr>PCMH!Print_Area</vt:lpstr>
    </vt:vector>
  </TitlesOfParts>
  <Company>Bridgestone Firestone do Brasil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Robson Passos</dc:creator>
  <cp:lastModifiedBy>Ricardo Melo</cp:lastModifiedBy>
  <cp:lastPrinted>2018-02-09T10:30:51Z</cp:lastPrinted>
  <dcterms:created xsi:type="dcterms:W3CDTF">2012-09-15T13:39:18Z</dcterms:created>
  <dcterms:modified xsi:type="dcterms:W3CDTF">2019-05-30T19:51:46Z</dcterms:modified>
</cp:coreProperties>
</file>