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iro.09\Downloads\"/>
    </mc:Choice>
  </mc:AlternateContent>
  <xr:revisionPtr revIDLastSave="0" documentId="13_ncr:1_{86728F8A-87A4-4759-9514-330AA9A2C2AD}" xr6:coauthVersionLast="47" xr6:coauthVersionMax="47" xr10:uidLastSave="{00000000-0000-0000-0000-000000000000}"/>
  <workbookProtection workbookAlgorithmName="SHA-512" workbookHashValue="mS4NRrovbONEN2TLEaU5jL6G1W6/eqPmWt52jM1JduY3JUUf2BjVAQ95QSYh59NNVFeV1LnCvBcnFLzQ6eFxWQ==" workbookSaltValue="jzaRCWfbG84WF31xJJiHig==" workbookSpinCount="100000" lockStructure="1"/>
  <bookViews>
    <workbookView xWindow="23880" yWindow="-120" windowWidth="24240" windowHeight="13140" xr2:uid="{00000000-000D-0000-FFFF-FFFF00000000}"/>
  </bookViews>
  <sheets>
    <sheet name="Instruções" sheetId="3" r:id="rId1"/>
    <sheet name="IR TRADICIONAL" sheetId="1" r:id="rId2"/>
    <sheet name="IR SIMPLIFICADO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F8" i="2" s="1"/>
  <c r="E7" i="2"/>
  <c r="F7" i="2" s="1"/>
  <c r="E6" i="2"/>
  <c r="F6" i="2" s="1"/>
  <c r="E9" i="2" l="1"/>
  <c r="F9" i="2" s="1"/>
  <c r="F10" i="2" s="1"/>
  <c r="F11" i="2" s="1"/>
  <c r="E15" i="2" l="1"/>
  <c r="E14" i="2"/>
  <c r="E6" i="1"/>
  <c r="E16" i="2" l="1"/>
  <c r="F6" i="1"/>
  <c r="E7" i="1"/>
  <c r="F7" i="1" s="1"/>
  <c r="F22" i="2" l="1"/>
  <c r="F21" i="2"/>
  <c r="F20" i="2"/>
  <c r="F23" i="2"/>
  <c r="E8" i="1"/>
  <c r="E9" i="1" s="1"/>
  <c r="F24" i="2" l="1"/>
  <c r="F8" i="1"/>
  <c r="F9" i="1"/>
  <c r="F10" i="1" l="1"/>
  <c r="I15" i="1" s="1"/>
  <c r="F11" i="1" l="1"/>
  <c r="E16" i="1"/>
  <c r="F21" i="1" s="1"/>
  <c r="F20" i="1" l="1"/>
  <c r="F22" i="1"/>
  <c r="F23" i="1"/>
  <c r="F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I15" authorId="0" shapeId="0" xr:uid="{FD1804E4-741D-498A-AB81-8CB1F0889B37}">
      <text>
        <r>
          <rPr>
            <b/>
            <sz val="9"/>
            <color indexed="81"/>
            <rFont val="Segoe UI"/>
            <charset val="1"/>
          </rPr>
          <t xml:space="preserve">Vantagem para o Empregado:
</t>
        </r>
        <r>
          <rPr>
            <sz val="9"/>
            <color indexed="81"/>
            <rFont val="Segoe UI"/>
            <family val="2"/>
          </rPr>
          <t>Quando as deduções legais forem superiores a R$564,80 (modo simpificado)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E15" authorId="0" shapeId="0" xr:uid="{B35E8F8A-22C8-48D2-B7FA-2A3CFC7E38B5}">
      <text>
        <r>
          <rPr>
            <b/>
            <sz val="9"/>
            <color indexed="81"/>
            <rFont val="Segoe UI"/>
            <family val="2"/>
          </rPr>
          <t xml:space="preserve">Será mais viável ao empregado: </t>
        </r>
        <r>
          <rPr>
            <sz val="9"/>
            <color indexed="81"/>
            <rFont val="Segoe UI"/>
            <family val="2"/>
          </rPr>
          <t xml:space="preserve">Quando a dedução simplificada (R$564,80) for maior que as deduções legais.
</t>
        </r>
      </text>
    </comment>
  </commentList>
</comments>
</file>

<file path=xl/sharedStrings.xml><?xml version="1.0" encoding="utf-8"?>
<sst xmlns="http://schemas.openxmlformats.org/spreadsheetml/2006/main" count="37" uniqueCount="18">
  <si>
    <t>Base Contribuição Previdenciária:</t>
  </si>
  <si>
    <t>Inicial</t>
  </si>
  <si>
    <t>Final</t>
  </si>
  <si>
    <t>Alíquota</t>
  </si>
  <si>
    <t>Valor Faixa</t>
  </si>
  <si>
    <t>Valor</t>
  </si>
  <si>
    <t>Total de Contribuição</t>
  </si>
  <si>
    <t>Alíquota Efetiva</t>
  </si>
  <si>
    <t>Base Imposto de Renda</t>
  </si>
  <si>
    <t>Quantidade de Dependentes</t>
  </si>
  <si>
    <t>Dedução por dependente</t>
  </si>
  <si>
    <t>Total das Deduções:</t>
  </si>
  <si>
    <t>Valor da Base</t>
  </si>
  <si>
    <t>Dedução</t>
  </si>
  <si>
    <t>Total Desconto de IR</t>
  </si>
  <si>
    <t>Base Imposto de Renda (MODO SIMPLIFICADO)</t>
  </si>
  <si>
    <t>Remuneração</t>
  </si>
  <si>
    <t>Dedução 25% s/ 1ª Faixa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</si>
</sst>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0.00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FF0000"/>
      <name val="Calibri"/>
      <family val="2"/>
      <scheme val="minor"/>
    </font>
    <font>
      <b/>
      <sz val="18"/>
      <color theme="0"/>
      <name val="Aptos Narrow (Corpo)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1" xfId="0" applyNumberFormat="1" applyBorder="1"/>
    <xf numFmtId="10" fontId="0" fillId="0" borderId="1" xfId="2" applyNumberFormat="1" applyFont="1" applyBorder="1"/>
    <xf numFmtId="0" fontId="2" fillId="2" borderId="1" xfId="0" applyFont="1" applyFill="1" applyBorder="1"/>
    <xf numFmtId="164" fontId="0" fillId="0" borderId="0" xfId="0" applyNumberFormat="1"/>
    <xf numFmtId="9" fontId="0" fillId="0" borderId="0" xfId="0" applyNumberFormat="1"/>
    <xf numFmtId="165" fontId="0" fillId="3" borderId="1" xfId="2" applyNumberFormat="1" applyFont="1" applyFill="1" applyBorder="1"/>
    <xf numFmtId="0" fontId="2" fillId="0" borderId="0" xfId="0" applyFont="1"/>
    <xf numFmtId="0" fontId="0" fillId="0" borderId="0" xfId="0" applyAlignment="1">
      <alignment horizontal="left"/>
    </xf>
    <xf numFmtId="164" fontId="3" fillId="0" borderId="0" xfId="0" applyNumberFormat="1" applyFont="1"/>
    <xf numFmtId="0" fontId="0" fillId="2" borderId="1" xfId="0" applyFill="1" applyBorder="1"/>
    <xf numFmtId="10" fontId="0" fillId="0" borderId="1" xfId="2" applyNumberFormat="1" applyFont="1" applyFill="1" applyBorder="1"/>
    <xf numFmtId="44" fontId="0" fillId="0" borderId="1" xfId="1" applyFont="1" applyFill="1" applyBorder="1"/>
    <xf numFmtId="164" fontId="0" fillId="0" borderId="1" xfId="0" applyNumberFormat="1" applyBorder="1" applyAlignment="1">
      <alignment horizontal="center"/>
    </xf>
    <xf numFmtId="164" fontId="0" fillId="4" borderId="1" xfId="0" applyNumberFormat="1" applyFill="1" applyBorder="1"/>
    <xf numFmtId="164" fontId="8" fillId="4" borderId="1" xfId="0" applyNumberFormat="1" applyFont="1" applyFill="1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2" fontId="2" fillId="0" borderId="1" xfId="0" applyNumberFormat="1" applyFont="1" applyBorder="1" applyAlignment="1">
      <alignment horizontal="right"/>
    </xf>
    <xf numFmtId="44" fontId="1" fillId="0" borderId="1" xfId="1" applyFont="1" applyBorder="1" applyAlignment="1">
      <alignment horizontal="center"/>
    </xf>
    <xf numFmtId="1" fontId="1" fillId="0" borderId="2" xfId="1" applyNumberFormat="1" applyFont="1" applyBorder="1" applyAlignment="1">
      <alignment horizontal="right"/>
    </xf>
    <xf numFmtId="1" fontId="1" fillId="0" borderId="3" xfId="1" applyNumberFormat="1" applyFont="1" applyBorder="1" applyAlignment="1">
      <alignment horizontal="right"/>
    </xf>
    <xf numFmtId="44" fontId="1" fillId="0" borderId="2" xfId="1" applyFont="1" applyBorder="1" applyAlignment="1">
      <alignment horizontal="center"/>
    </xf>
    <xf numFmtId="44" fontId="1" fillId="0" borderId="3" xfId="1" applyFont="1" applyBorder="1" applyAlignment="1">
      <alignment horizontal="center"/>
    </xf>
    <xf numFmtId="164" fontId="1" fillId="0" borderId="2" xfId="1" applyNumberFormat="1" applyFont="1" applyBorder="1" applyAlignment="1">
      <alignment horizontal="right"/>
    </xf>
    <xf numFmtId="164" fontId="1" fillId="0" borderId="3" xfId="1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center"/>
    </xf>
    <xf numFmtId="0" fontId="9" fillId="0" borderId="0" xfId="0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85726</xdr:rowOff>
    </xdr:from>
    <xdr:to>
      <xdr:col>17</xdr:col>
      <xdr:colOff>752475</xdr:colOff>
      <xdr:row>29</xdr:row>
      <xdr:rowOff>1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C822DA83-DE34-4B30-BDD2-A06DA44E8D56}"/>
            </a:ext>
            <a:ext uri="{147F2762-F138-4A5C-976F-8EAC2B608ADB}">
              <a16:predDERef xmlns:a16="http://schemas.microsoft.com/office/drawing/2014/main" pred="{845113AC-6A08-5B41-95A9-B7B550431AA7}"/>
            </a:ext>
          </a:extLst>
        </xdr:cNvPr>
        <xdr:cNvSpPr txBox="1"/>
      </xdr:nvSpPr>
      <xdr:spPr>
        <a:xfrm>
          <a:off x="123825" y="85726"/>
          <a:ext cx="11915775" cy="554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r>
            <a:rPr lang="pt-BR" b="1"/>
            <a:t>👋 Bem-vindo(a) à Planilha de Cálculo de IRRF 2024!</a:t>
          </a:r>
        </a:p>
        <a:p>
          <a:r>
            <a:rPr lang="pt-BR"/>
            <a:t>Use esta ferramenta para simular e comparar o imposto de renda retido na fonte nas modalidades </a:t>
          </a:r>
          <a:r>
            <a:rPr lang="pt-BR" b="1"/>
            <a:t>Tradicional</a:t>
          </a:r>
          <a:r>
            <a:rPr lang="pt-BR"/>
            <a:t> e </a:t>
          </a:r>
          <a:r>
            <a:rPr lang="pt-BR" b="1"/>
            <a:t>Simplificada</a:t>
          </a:r>
          <a:r>
            <a:rPr lang="pt-BR"/>
            <a:t>, com base na sua base de contribuição.</a:t>
          </a:r>
        </a:p>
        <a:p>
          <a:endParaRPr lang="pt-BR"/>
        </a:p>
        <a:p>
          <a:endParaRPr lang="pt-BR"/>
        </a:p>
        <a:p>
          <a:r>
            <a:rPr lang="pt-BR" b="1"/>
            <a:t>📌 Instruções de Uso (por tópicos):</a:t>
          </a:r>
        </a:p>
        <a:p>
          <a:endParaRPr lang="pt-BR" b="1"/>
        </a:p>
        <a:p>
          <a:r>
            <a:rPr lang="pt-BR" b="1"/>
            <a:t>1. Escolha o tipo de cálculo que deseja simular</a:t>
          </a:r>
        </a:p>
        <a:p>
          <a:r>
            <a:rPr lang="pt-BR" b="1"/>
            <a:t>IR TRADICIONAL</a:t>
          </a:r>
          <a:r>
            <a:rPr lang="pt-BR"/>
            <a:t>: considera a dedução de INSS, dependentes, entre outros abatimentos.</a:t>
          </a:r>
        </a:p>
        <a:p>
          <a:r>
            <a:rPr lang="pt-BR" b="1"/>
            <a:t>IR SIMPLIFICADO</a:t>
          </a:r>
          <a:r>
            <a:rPr lang="pt-BR"/>
            <a:t>: aplica um desconto padrão de 20% (limitado a R$ 16.754,34).</a:t>
          </a:r>
        </a:p>
        <a:p>
          <a:endParaRPr lang="pt-BR"/>
        </a:p>
        <a:p>
          <a:r>
            <a:rPr lang="pt-BR" b="1"/>
            <a:t>2. Informe sua base de contribuição</a:t>
          </a:r>
        </a:p>
        <a:p>
          <a:r>
            <a:rPr lang="pt-BR"/>
            <a:t>Na aba desejada, localize o campo </a:t>
          </a:r>
          <a:r>
            <a:rPr lang="pt-BR" b="1"/>
            <a:t>"Base Contribuição Previdenciária"</a:t>
          </a:r>
          <a:r>
            <a:rPr lang="pt-BR"/>
            <a:t>.</a:t>
          </a:r>
        </a:p>
        <a:p>
          <a:r>
            <a:rPr lang="pt-BR"/>
            <a:t>Insira o valor bruto do seu salário ou rendimento mensal tributável.</a:t>
          </a:r>
        </a:p>
        <a:p>
          <a:endParaRPr lang="pt-BR"/>
        </a:p>
        <a:p>
          <a:r>
            <a:rPr lang="pt-BR" b="1"/>
            <a:t>3. Verifique o cálculo automático</a:t>
          </a:r>
        </a:p>
        <a:p>
          <a:r>
            <a:rPr lang="pt-BR"/>
            <a:t>A planilha calcula automaticamente:</a:t>
          </a:r>
        </a:p>
        <a:p>
          <a:pPr lvl="1"/>
          <a:r>
            <a:rPr lang="pt-BR"/>
            <a:t>A faixa de imposto aplicável.</a:t>
          </a:r>
        </a:p>
        <a:p>
          <a:pPr lvl="1"/>
          <a:r>
            <a:rPr lang="pt-BR"/>
            <a:t>O valor do imposto devido.</a:t>
          </a:r>
        </a:p>
        <a:p>
          <a:pPr lvl="1"/>
          <a:r>
            <a:rPr lang="pt-BR"/>
            <a:t>A alíquota efetiva.</a:t>
          </a:r>
        </a:p>
        <a:p>
          <a:pPr lvl="1"/>
          <a:r>
            <a:rPr lang="pt-BR"/>
            <a:t>A dedução do INSS (se aplicável, no modelo tradicional).</a:t>
          </a:r>
        </a:p>
        <a:p>
          <a:pPr lvl="1"/>
          <a:endParaRPr lang="pt-BR"/>
        </a:p>
        <a:p>
          <a:r>
            <a:rPr lang="pt-BR" b="1"/>
            <a:t>4. Compare os resultados</a:t>
          </a:r>
        </a:p>
        <a:p>
          <a:r>
            <a:rPr lang="pt-BR"/>
            <a:t>Após preencher os dados nas duas abas, compare os valores finais de IR.</a:t>
          </a:r>
        </a:p>
        <a:p>
          <a:r>
            <a:rPr lang="pt-BR"/>
            <a:t>Escolha a forma de tributação que resulte em menor pagamento de imposto.</a:t>
          </a:r>
        </a:p>
        <a:p>
          <a:endParaRPr lang="pt-BR"/>
        </a:p>
        <a:p>
          <a:r>
            <a:rPr lang="pt-BR" b="1"/>
            <a:t>5. Interpretação dos dados</a:t>
          </a:r>
        </a:p>
        <a:p>
          <a:r>
            <a:rPr lang="pt-BR"/>
            <a:t>Tabelas com faixas de IR e INSS são exibidas para transparência.</a:t>
          </a:r>
        </a:p>
        <a:p>
          <a:r>
            <a:rPr lang="pt-BR"/>
            <a:t>Valores são atualizados conforme a base de contribuição inserida.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A0124-E42F-4938-BC9E-A47C7D2847B7}">
  <dimension ref="B3"/>
  <sheetViews>
    <sheetView showGridLines="0" tabSelected="1" workbookViewId="0">
      <selection sqref="A1:XFD1048576"/>
    </sheetView>
  </sheetViews>
  <sheetFormatPr defaultColWidth="10.140625" defaultRowHeight="15"/>
  <cols>
    <col min="1" max="1" width="7" customWidth="1"/>
    <col min="18" max="18" width="13" customWidth="1"/>
  </cols>
  <sheetData>
    <row r="3" spans="2:2" ht="23.25">
      <c r="B3" s="3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2:J27"/>
  <sheetViews>
    <sheetView zoomScale="110" zoomScaleNormal="110" workbookViewId="0">
      <selection activeCell="B4" sqref="B4"/>
    </sheetView>
  </sheetViews>
  <sheetFormatPr defaultRowHeight="15"/>
  <cols>
    <col min="2" max="2" width="12.140625" bestFit="1" customWidth="1"/>
    <col min="3" max="3" width="13.42578125" bestFit="1" customWidth="1"/>
    <col min="4" max="4" width="8.5703125" bestFit="1" customWidth="1"/>
    <col min="5" max="5" width="12.140625" bestFit="1" customWidth="1"/>
    <col min="6" max="6" width="12.5703125" customWidth="1"/>
    <col min="7" max="7" width="12.140625" bestFit="1" customWidth="1"/>
    <col min="8" max="8" width="17.7109375" bestFit="1" customWidth="1"/>
    <col min="9" max="9" width="13" customWidth="1"/>
    <col min="10" max="10" width="11.5703125" bestFit="1" customWidth="1"/>
  </cols>
  <sheetData>
    <row r="2" spans="2:10">
      <c r="B2" s="17" t="s">
        <v>0</v>
      </c>
      <c r="C2" s="17"/>
      <c r="D2" s="17"/>
      <c r="E2" s="17"/>
      <c r="F2" s="17"/>
    </row>
    <row r="3" spans="2:10">
      <c r="B3" s="20">
        <v>10000</v>
      </c>
      <c r="C3" s="20"/>
      <c r="D3" s="20"/>
      <c r="E3" s="20"/>
      <c r="F3" s="20"/>
      <c r="G3" s="4"/>
      <c r="H3" s="5"/>
    </row>
    <row r="4" spans="2:10">
      <c r="G4" s="4"/>
    </row>
    <row r="5" spans="2:10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</row>
    <row r="6" spans="2:10">
      <c r="B6" s="1">
        <v>0</v>
      </c>
      <c r="C6" s="1">
        <v>1412</v>
      </c>
      <c r="D6" s="2">
        <v>7.4999999999999997E-2</v>
      </c>
      <c r="E6" s="1">
        <f>IF(B3&gt;C6,C6-B6,B3)</f>
        <v>1412</v>
      </c>
      <c r="F6" s="1">
        <f>E6*D6</f>
        <v>105.89999999999999</v>
      </c>
    </row>
    <row r="7" spans="2:10">
      <c r="B7" s="1">
        <v>1412.01</v>
      </c>
      <c r="C7" s="1">
        <v>2666.68</v>
      </c>
      <c r="D7" s="2">
        <v>0.09</v>
      </c>
      <c r="E7" s="1">
        <f>IF(B3&gt;C7,C7-C6,B3-E6)</f>
        <v>1254.6799999999998</v>
      </c>
      <c r="F7" s="1">
        <f t="shared" ref="F7:F9" si="0">E7*D7</f>
        <v>112.92119999999998</v>
      </c>
      <c r="H7" s="16"/>
      <c r="I7" s="16"/>
    </row>
    <row r="8" spans="2:10">
      <c r="B8" s="1">
        <v>2666.69</v>
      </c>
      <c r="C8" s="1">
        <v>4000.03</v>
      </c>
      <c r="D8" s="2">
        <v>0.12</v>
      </c>
      <c r="E8" s="1">
        <f>IF(B3&gt;C8,C8-C7,B3-E6-E7)</f>
        <v>1333.3500000000004</v>
      </c>
      <c r="F8" s="1">
        <f t="shared" si="0"/>
        <v>160.00200000000004</v>
      </c>
    </row>
    <row r="9" spans="2:10">
      <c r="B9" s="1">
        <v>4000.04</v>
      </c>
      <c r="C9" s="1">
        <v>7786.02</v>
      </c>
      <c r="D9" s="2">
        <v>0.14000000000000001</v>
      </c>
      <c r="E9" s="1">
        <f>IF(B3&gt;C9,C9-C8,B3-E6-E7-E8)</f>
        <v>3785.9900000000002</v>
      </c>
      <c r="F9" s="1">
        <f t="shared" si="0"/>
        <v>530.03860000000009</v>
      </c>
    </row>
    <row r="10" spans="2:10">
      <c r="B10" s="18" t="s">
        <v>6</v>
      </c>
      <c r="C10" s="18"/>
      <c r="D10" s="18"/>
      <c r="E10" s="18"/>
      <c r="F10" s="14">
        <f>SUM(F6:F9)</f>
        <v>908.86180000000013</v>
      </c>
      <c r="G10" s="4"/>
      <c r="I10" s="7"/>
      <c r="J10" s="4"/>
    </row>
    <row r="11" spans="2:10">
      <c r="B11" s="18" t="s">
        <v>7</v>
      </c>
      <c r="C11" s="18"/>
      <c r="D11" s="18"/>
      <c r="E11" s="18"/>
      <c r="F11" s="6">
        <f>F10/B3</f>
        <v>9.0886180000000011E-2</v>
      </c>
      <c r="G11" s="4"/>
      <c r="I11" s="8"/>
      <c r="J11" s="4"/>
    </row>
    <row r="12" spans="2:10">
      <c r="I12" s="8"/>
      <c r="J12" s="9"/>
    </row>
    <row r="13" spans="2:10">
      <c r="B13" s="17" t="s">
        <v>8</v>
      </c>
      <c r="C13" s="17"/>
      <c r="D13" s="17"/>
      <c r="E13" s="17"/>
      <c r="F13" s="17"/>
      <c r="I13" s="8"/>
      <c r="J13" s="4"/>
    </row>
    <row r="14" spans="2:10">
      <c r="B14" s="22" t="s">
        <v>9</v>
      </c>
      <c r="C14" s="22"/>
      <c r="D14" s="22"/>
      <c r="E14" s="24">
        <v>0</v>
      </c>
      <c r="F14" s="25"/>
    </row>
    <row r="15" spans="2:10">
      <c r="B15" s="22" t="s">
        <v>10</v>
      </c>
      <c r="C15" s="22"/>
      <c r="D15" s="22"/>
      <c r="E15" s="23">
        <v>189.59</v>
      </c>
      <c r="F15" s="23"/>
      <c r="H15" s="10" t="s">
        <v>11</v>
      </c>
      <c r="I15" s="1">
        <f>F10+(E14*E15)</f>
        <v>908.86180000000013</v>
      </c>
    </row>
    <row r="16" spans="2:10">
      <c r="B16" s="22" t="s">
        <v>12</v>
      </c>
      <c r="C16" s="22"/>
      <c r="D16" s="22"/>
      <c r="E16" s="26">
        <f>B3-F10-(E14*E15)</f>
        <v>9091.1381999999994</v>
      </c>
      <c r="F16" s="27"/>
    </row>
    <row r="18" spans="2:6">
      <c r="B18" s="3" t="s">
        <v>1</v>
      </c>
      <c r="C18" s="3" t="s">
        <v>2</v>
      </c>
      <c r="D18" s="3" t="s">
        <v>3</v>
      </c>
      <c r="E18" s="3" t="s">
        <v>13</v>
      </c>
      <c r="F18" s="3" t="s">
        <v>5</v>
      </c>
    </row>
    <row r="19" spans="2:6">
      <c r="B19" s="1">
        <v>0</v>
      </c>
      <c r="C19" s="1">
        <v>2259.1999999999998</v>
      </c>
      <c r="D19" s="11">
        <v>0</v>
      </c>
      <c r="E19" s="12">
        <v>0</v>
      </c>
      <c r="F19" s="13">
        <v>0</v>
      </c>
    </row>
    <row r="20" spans="2:6">
      <c r="B20" s="1">
        <v>2259.21</v>
      </c>
      <c r="C20" s="1">
        <v>2826.65</v>
      </c>
      <c r="D20" s="11">
        <v>7.4999999999999997E-2</v>
      </c>
      <c r="E20" s="12">
        <v>169.44</v>
      </c>
      <c r="F20" s="13">
        <f>IF(AND($E$16&gt;B20,$E$16&lt;C20),($E$16*D20)-E20,0)</f>
        <v>0</v>
      </c>
    </row>
    <row r="21" spans="2:6">
      <c r="B21" s="1">
        <v>2826.66</v>
      </c>
      <c r="C21" s="1">
        <v>3751.05</v>
      </c>
      <c r="D21" s="11">
        <v>0.15</v>
      </c>
      <c r="E21" s="12">
        <v>381.44</v>
      </c>
      <c r="F21" s="13">
        <f>IF(AND($E$16&gt;B21,$E$16&lt;C21),($E$16*D21)-E21,0)</f>
        <v>0</v>
      </c>
    </row>
    <row r="22" spans="2:6">
      <c r="B22" s="1">
        <v>3751.06</v>
      </c>
      <c r="C22" s="1">
        <v>4664.68</v>
      </c>
      <c r="D22" s="11">
        <v>0.22500000000000001</v>
      </c>
      <c r="E22" s="12">
        <v>662.77</v>
      </c>
      <c r="F22" s="13">
        <f>IF(AND($E$16&gt;B22,$E$16&lt;C22),($E$16*D22)-E22,0)</f>
        <v>0</v>
      </c>
    </row>
    <row r="23" spans="2:6">
      <c r="B23" s="1">
        <v>4664.6899999999996</v>
      </c>
      <c r="C23" s="1">
        <v>99999.99</v>
      </c>
      <c r="D23" s="11">
        <v>0.27500000000000002</v>
      </c>
      <c r="E23" s="12">
        <v>896</v>
      </c>
      <c r="F23" s="13">
        <f>IF(AND($E$16&gt;B23,$E$16&lt;C23),($E$16*D23)-E23,0)</f>
        <v>1604.063005</v>
      </c>
    </row>
    <row r="24" spans="2:6">
      <c r="B24" s="18" t="s">
        <v>14</v>
      </c>
      <c r="C24" s="18"/>
      <c r="D24" s="18"/>
      <c r="E24" s="18"/>
      <c r="F24" s="15">
        <f>SUM(F19:F23)</f>
        <v>1604.063005</v>
      </c>
    </row>
    <row r="26" spans="2:6">
      <c r="B26" s="19"/>
      <c r="C26" s="19"/>
      <c r="D26" s="19"/>
      <c r="E26" s="19"/>
      <c r="F26" s="19"/>
    </row>
    <row r="27" spans="2:6">
      <c r="B27" s="21"/>
      <c r="C27" s="21"/>
      <c r="D27" s="21"/>
      <c r="E27" s="21"/>
      <c r="F27" s="21"/>
    </row>
  </sheetData>
  <mergeCells count="15">
    <mergeCell ref="B27:F27"/>
    <mergeCell ref="B15:D15"/>
    <mergeCell ref="E15:F15"/>
    <mergeCell ref="E14:F14"/>
    <mergeCell ref="B14:D14"/>
    <mergeCell ref="B16:D16"/>
    <mergeCell ref="E16:F16"/>
    <mergeCell ref="H7:I7"/>
    <mergeCell ref="B2:F2"/>
    <mergeCell ref="B10:E10"/>
    <mergeCell ref="B24:E24"/>
    <mergeCell ref="B26:F26"/>
    <mergeCell ref="B13:F13"/>
    <mergeCell ref="B3:F3"/>
    <mergeCell ref="B11:E1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700E-BEAB-4A8F-97BB-12D93FF5D9F6}">
  <sheetPr>
    <tabColor rgb="FF00B0F0"/>
  </sheetPr>
  <dimension ref="B2:J27"/>
  <sheetViews>
    <sheetView zoomScale="110" zoomScaleNormal="110" workbookViewId="0">
      <selection activeCell="G19" sqref="G19"/>
    </sheetView>
  </sheetViews>
  <sheetFormatPr defaultRowHeight="15"/>
  <cols>
    <col min="2" max="2" width="12.140625" bestFit="1" customWidth="1"/>
    <col min="3" max="3" width="13.42578125" bestFit="1" customWidth="1"/>
    <col min="4" max="4" width="8.5703125" bestFit="1" customWidth="1"/>
    <col min="5" max="5" width="12.140625" bestFit="1" customWidth="1"/>
    <col min="6" max="6" width="12.5703125" customWidth="1"/>
    <col min="7" max="7" width="12.140625" bestFit="1" customWidth="1"/>
    <col min="8" max="8" width="9.5703125" customWidth="1"/>
    <col min="9" max="9" width="13" customWidth="1"/>
    <col min="10" max="10" width="11.5703125" bestFit="1" customWidth="1"/>
  </cols>
  <sheetData>
    <row r="2" spans="2:10">
      <c r="B2" s="17" t="s">
        <v>0</v>
      </c>
      <c r="C2" s="17"/>
      <c r="D2" s="17"/>
      <c r="E2" s="17"/>
      <c r="F2" s="17"/>
    </row>
    <row r="3" spans="2:10">
      <c r="B3" s="20">
        <v>5000</v>
      </c>
      <c r="C3" s="20"/>
      <c r="D3" s="20"/>
      <c r="E3" s="20"/>
      <c r="F3" s="20"/>
      <c r="G3" s="4"/>
      <c r="H3" s="5"/>
    </row>
    <row r="4" spans="2:10">
      <c r="G4" s="4"/>
    </row>
    <row r="5" spans="2:10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</row>
    <row r="6" spans="2:10">
      <c r="B6" s="1">
        <v>0</v>
      </c>
      <c r="C6" s="1">
        <v>1412</v>
      </c>
      <c r="D6" s="2">
        <v>7.4999999999999997E-2</v>
      </c>
      <c r="E6" s="1">
        <f>IF(B3&gt;C6,C6-B6,B3)</f>
        <v>1412</v>
      </c>
      <c r="F6" s="1">
        <f>E6*D6</f>
        <v>105.89999999999999</v>
      </c>
    </row>
    <row r="7" spans="2:10">
      <c r="B7" s="1">
        <v>1412.01</v>
      </c>
      <c r="C7" s="1">
        <v>2666.68</v>
      </c>
      <c r="D7" s="2">
        <v>0.09</v>
      </c>
      <c r="E7" s="1">
        <f>IF(B3&gt;C7,C7-C6,B3-E6)</f>
        <v>1254.6799999999998</v>
      </c>
      <c r="F7" s="1">
        <f t="shared" ref="F7:F9" si="0">E7*D7</f>
        <v>112.92119999999998</v>
      </c>
      <c r="H7" s="16"/>
      <c r="I7" s="16"/>
    </row>
    <row r="8" spans="2:10">
      <c r="B8" s="1">
        <v>2666.69</v>
      </c>
      <c r="C8" s="1">
        <v>4000.03</v>
      </c>
      <c r="D8" s="2">
        <v>0.12</v>
      </c>
      <c r="E8" s="1">
        <f>IF(B3&gt;C8,C8-C7,B3-E6-E7)</f>
        <v>1333.3500000000004</v>
      </c>
      <c r="F8" s="1">
        <f t="shared" si="0"/>
        <v>160.00200000000004</v>
      </c>
    </row>
    <row r="9" spans="2:10">
      <c r="B9" s="1">
        <v>4000.04</v>
      </c>
      <c r="C9" s="1">
        <v>7786.02</v>
      </c>
      <c r="D9" s="2">
        <v>0.14000000000000001</v>
      </c>
      <c r="E9" s="1">
        <f>IF(B3&gt;C9,C9-C8,B3-E6-E7-E8)</f>
        <v>999.9699999999998</v>
      </c>
      <c r="F9" s="1">
        <f t="shared" si="0"/>
        <v>139.99579999999997</v>
      </c>
    </row>
    <row r="10" spans="2:10">
      <c r="B10" s="18" t="s">
        <v>6</v>
      </c>
      <c r="C10" s="18"/>
      <c r="D10" s="18"/>
      <c r="E10" s="18"/>
      <c r="F10" s="14">
        <f>SUM(F6:F9)</f>
        <v>518.81899999999996</v>
      </c>
      <c r="G10" s="4"/>
      <c r="J10" s="4"/>
    </row>
    <row r="11" spans="2:10">
      <c r="B11" s="18" t="s">
        <v>7</v>
      </c>
      <c r="C11" s="18"/>
      <c r="D11" s="18"/>
      <c r="E11" s="18"/>
      <c r="F11" s="6">
        <f>F10/B3</f>
        <v>0.10376379999999999</v>
      </c>
      <c r="G11" s="4"/>
      <c r="I11" s="7"/>
      <c r="J11" s="4"/>
    </row>
    <row r="12" spans="2:10">
      <c r="I12" s="8"/>
      <c r="J12" s="9"/>
    </row>
    <row r="13" spans="2:10">
      <c r="B13" s="17" t="s">
        <v>15</v>
      </c>
      <c r="C13" s="17"/>
      <c r="D13" s="17"/>
      <c r="E13" s="17"/>
      <c r="F13" s="17"/>
      <c r="I13" s="8"/>
      <c r="J13" s="4"/>
    </row>
    <row r="14" spans="2:10">
      <c r="B14" s="22" t="s">
        <v>16</v>
      </c>
      <c r="C14" s="22"/>
      <c r="D14" s="22"/>
      <c r="E14" s="28">
        <f>B3</f>
        <v>5000</v>
      </c>
      <c r="F14" s="29"/>
      <c r="I14" s="8"/>
    </row>
    <row r="15" spans="2:10">
      <c r="B15" s="22" t="s">
        <v>17</v>
      </c>
      <c r="C15" s="22"/>
      <c r="D15" s="22"/>
      <c r="E15" s="30">
        <f>C19*0.25</f>
        <v>564.79999999999995</v>
      </c>
      <c r="F15" s="30"/>
    </row>
    <row r="16" spans="2:10">
      <c r="B16" s="22" t="s">
        <v>12</v>
      </c>
      <c r="C16" s="22"/>
      <c r="D16" s="22"/>
      <c r="E16" s="26">
        <f>E14-E15</f>
        <v>4435.2</v>
      </c>
      <c r="F16" s="27"/>
    </row>
    <row r="18" spans="2:6">
      <c r="B18" s="3" t="s">
        <v>1</v>
      </c>
      <c r="C18" s="3" t="s">
        <v>2</v>
      </c>
      <c r="D18" s="3" t="s">
        <v>3</v>
      </c>
      <c r="E18" s="3" t="s">
        <v>13</v>
      </c>
      <c r="F18" s="3" t="s">
        <v>5</v>
      </c>
    </row>
    <row r="19" spans="2:6">
      <c r="B19" s="1">
        <v>0</v>
      </c>
      <c r="C19" s="1">
        <v>2259.1999999999998</v>
      </c>
      <c r="D19" s="11">
        <v>0</v>
      </c>
      <c r="E19" s="12">
        <v>0</v>
      </c>
      <c r="F19" s="13">
        <v>0</v>
      </c>
    </row>
    <row r="20" spans="2:6">
      <c r="B20" s="1">
        <v>2259.21</v>
      </c>
      <c r="C20" s="1">
        <v>2826.65</v>
      </c>
      <c r="D20" s="11">
        <v>7.4999999999999997E-2</v>
      </c>
      <c r="E20" s="12">
        <v>169.44</v>
      </c>
      <c r="F20" s="13">
        <f>IF(AND($E$16&gt;B20,$E$16&lt;C20),($E$16*D20)-E20,0)</f>
        <v>0</v>
      </c>
    </row>
    <row r="21" spans="2:6">
      <c r="B21" s="1">
        <v>2826.66</v>
      </c>
      <c r="C21" s="1">
        <v>3751.05</v>
      </c>
      <c r="D21" s="11">
        <v>0.15</v>
      </c>
      <c r="E21" s="12">
        <v>381.44</v>
      </c>
      <c r="F21" s="13">
        <f>IF(AND($E$16&gt;B21,$E$16&lt;C21),($E$16*D21)-E21,0)</f>
        <v>0</v>
      </c>
    </row>
    <row r="22" spans="2:6">
      <c r="B22" s="1">
        <v>3751.06</v>
      </c>
      <c r="C22" s="1">
        <v>4664.68</v>
      </c>
      <c r="D22" s="11">
        <v>0.22500000000000001</v>
      </c>
      <c r="E22" s="12">
        <v>662.77</v>
      </c>
      <c r="F22" s="13">
        <f>IF(AND($E$16&gt;B22,$E$16&lt;C22),($E$16*D22)-E22,0)</f>
        <v>335.15</v>
      </c>
    </row>
    <row r="23" spans="2:6">
      <c r="B23" s="1">
        <v>4664.6899999999996</v>
      </c>
      <c r="C23" s="1">
        <v>99999.99</v>
      </c>
      <c r="D23" s="11">
        <v>0.27500000000000002</v>
      </c>
      <c r="E23" s="12">
        <v>896</v>
      </c>
      <c r="F23" s="13">
        <f>IF(AND($E$16&gt;B23,$E$16&lt;C23),($E$16*D23)-E23,0)</f>
        <v>0</v>
      </c>
    </row>
    <row r="24" spans="2:6">
      <c r="B24" s="18" t="s">
        <v>14</v>
      </c>
      <c r="C24" s="18"/>
      <c r="D24" s="18"/>
      <c r="E24" s="18"/>
      <c r="F24" s="15">
        <f>SUM(F19:F23)</f>
        <v>335.15</v>
      </c>
    </row>
    <row r="26" spans="2:6">
      <c r="B26" s="19"/>
      <c r="C26" s="19"/>
      <c r="D26" s="19"/>
      <c r="E26" s="19"/>
      <c r="F26" s="19"/>
    </row>
    <row r="27" spans="2:6">
      <c r="B27" s="21"/>
      <c r="C27" s="21"/>
      <c r="D27" s="21"/>
      <c r="E27" s="21"/>
      <c r="F27" s="21"/>
    </row>
  </sheetData>
  <mergeCells count="15">
    <mergeCell ref="B24:E24"/>
    <mergeCell ref="B26:F26"/>
    <mergeCell ref="B27:F27"/>
    <mergeCell ref="B14:D14"/>
    <mergeCell ref="E14:F14"/>
    <mergeCell ref="B15:D15"/>
    <mergeCell ref="E15:F15"/>
    <mergeCell ref="B16:D16"/>
    <mergeCell ref="E16:F16"/>
    <mergeCell ref="B13:F13"/>
    <mergeCell ref="B2:F2"/>
    <mergeCell ref="B3:F3"/>
    <mergeCell ref="H7:I7"/>
    <mergeCell ref="B10:E10"/>
    <mergeCell ref="B11:E11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Instruções</vt:lpstr>
      <vt:lpstr>IR TRADICIONAL</vt:lpstr>
      <vt:lpstr>IR SIMPLIFICADO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</dc:creator>
  <cp:keywords/>
  <dc:description/>
  <cp:lastModifiedBy>FINANCEIRO 09</cp:lastModifiedBy>
  <cp:revision/>
  <dcterms:created xsi:type="dcterms:W3CDTF">2020-02-14T15:11:16Z</dcterms:created>
  <dcterms:modified xsi:type="dcterms:W3CDTF">2025-06-30T14:36:16Z</dcterms:modified>
  <cp:category/>
  <cp:contentStatus/>
</cp:coreProperties>
</file>