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DL" sheetId="1" r:id="rId5"/>
    <sheet state="visible" name="QDL-FATOR CORREÇÃO" sheetId="2" r:id="rId6"/>
    <sheet state="visible" name="SEÇÃO CONDUTORES" sheetId="3" r:id="rId7"/>
    <sheet state="visible" name="DISJUNTORES" sheetId="4" r:id="rId8"/>
    <sheet state="visible" name="QDL-QUEDA DE TENSÃO" sheetId="5" r:id="rId9"/>
    <sheet state="visible" name="QDL-BALANÇO TOTAL" sheetId="6" r:id="rId10"/>
    <sheet state="visible" name="QDL-BALANÇO POTENCIAS" sheetId="7" r:id="rId11"/>
    <sheet state="visible" name="QDGL" sheetId="8" r:id="rId12"/>
  </sheets>
  <definedNames/>
  <calcPr/>
</workbook>
</file>

<file path=xl/sharedStrings.xml><?xml version="1.0" encoding="utf-8"?>
<sst xmlns="http://schemas.openxmlformats.org/spreadsheetml/2006/main" count="1153" uniqueCount="245">
  <si>
    <t xml:space="preserve">Dimensionamento de Cálculos Do luminotécnico </t>
  </si>
  <si>
    <t>Quadro</t>
  </si>
  <si>
    <t>Nº do circuito</t>
  </si>
  <si>
    <t xml:space="preserve">Área </t>
  </si>
  <si>
    <t>Tensão (V)</t>
  </si>
  <si>
    <t>Método de Instalação</t>
  </si>
  <si>
    <t>Método de Referência</t>
  </si>
  <si>
    <t>Nº de luminárias</t>
  </si>
  <si>
    <t>Potência Lum. (VA)</t>
  </si>
  <si>
    <t>Demanda (VA)</t>
  </si>
  <si>
    <t>Ip (A)</t>
  </si>
  <si>
    <t>FP</t>
  </si>
  <si>
    <t>Método de instalação se escolhe da tabela dos slides de ampacidade, isso seria a norma 5410</t>
  </si>
  <si>
    <t>QDL0</t>
  </si>
  <si>
    <t>L0</t>
  </si>
  <si>
    <t>SUBESTAÇÃO</t>
  </si>
  <si>
    <t>B1</t>
  </si>
  <si>
    <t>Em função da elevada altura de 7,0m, dos ambientes adota o método 13 pois tem:  livre circulação e ventilação no topo, manutenção em grande altura. Em altura baixas como 3 m pode adotar o método 7. A subestação pode adotar o método 33 pois: Interligação do Transformador com o QGBT para cabos pelo Piso, acomoda cabos grandes e pesados</t>
  </si>
  <si>
    <t>QDL1</t>
  </si>
  <si>
    <t>L1</t>
  </si>
  <si>
    <t>SALA DE CALDEIRAS</t>
  </si>
  <si>
    <t>F</t>
  </si>
  <si>
    <t>QDL2</t>
  </si>
  <si>
    <t>L2</t>
  </si>
  <si>
    <t>COMPRESSOR (BOMBAS E PRENSA)</t>
  </si>
  <si>
    <t>QDL3</t>
  </si>
  <si>
    <t>L3</t>
  </si>
  <si>
    <t>DEPÓSITO DE CARCAÇAS</t>
  </si>
  <si>
    <t>QDL4</t>
  </si>
  <si>
    <t>L4</t>
  </si>
  <si>
    <t>RASPA</t>
  </si>
  <si>
    <t>L5</t>
  </si>
  <si>
    <t>L6</t>
  </si>
  <si>
    <t>RECAPAGEM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</si>
  <si>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</si>
  <si>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</si>
  <si>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</si>
  <si>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</si>
  <si>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</si>
  <si>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</si>
  <si>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</si>
  <si>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</si>
  <si>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</si>
  <si>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</si>
  <si>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</si>
  <si>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QDL5</t>
  </si>
  <si>
    <t>L18</t>
  </si>
  <si>
    <t>ESCRITÓRIO</t>
  </si>
  <si>
    <t>QDL6</t>
  </si>
  <si>
    <t>L19</t>
  </si>
  <si>
    <t>SAIDA DE PRODUTOS</t>
  </si>
  <si>
    <t>L20</t>
  </si>
  <si>
    <t>CONTROLE DE QUALIDADE</t>
  </si>
  <si>
    <t>QDL7</t>
  </si>
  <si>
    <t>L21</t>
  </si>
  <si>
    <t>BANHEIRO (VESTUÁRIO)</t>
  </si>
  <si>
    <t>Método de referencia: Adotar método F(unipolares pois Lançar 3 ou 4 cabos unipolares separados (um para cada fase/neutro) torna a montagem física viável na infraestrutura aérea, cada cabo possui sua própria superfície externa de isolação em contato direto com o ar em circulação</t>
  </si>
  <si>
    <t>OS CIRCUITO DAS RASPA, RECAPAGEM DEVEM: Dividir os circuitos cuja demanda deeem mais de 4500 VA pois ajuda na distribuição. A NBR 5410 (item 9.5.2) recomenda que circuitos terminais de iluminação industrial não sobrecarreguem o disjuntor de proteção. Em 220V, a corrente total seria de 32 A, exigindo fiação de 6mm ou mais e disjuntores elevados, o que foge do padrão eficiente para linhas de iluminação</t>
  </si>
  <si>
    <t>Fatores de correção</t>
  </si>
  <si>
    <t>Circuitos agrupados</t>
  </si>
  <si>
    <t>Ref (tabela 9.10)</t>
  </si>
  <si>
    <t xml:space="preserve">Cabos multipolares </t>
  </si>
  <si>
    <t>Fator de agrupamento</t>
  </si>
  <si>
    <t>Fator de temperatura (45º)</t>
  </si>
  <si>
    <t>Fator de harmônicos</t>
  </si>
  <si>
    <t>Isolação</t>
  </si>
  <si>
    <t>Ip' (A)</t>
  </si>
  <si>
    <t>Iz (A)</t>
  </si>
  <si>
    <t>Iz'</t>
  </si>
  <si>
    <t>FATOR DE AGRUPAMENTO PEGO POR CABOS MULTIPOLARES: SUBESTAÇÃO usa referencia 1 (é embutido a instalação 33-B1(ve metodo B na coluna da tabela abaixo)). SALA DE CALDEIRAS+ COMPRESSOR DEPOISITO DE CARCAÇAS+RASPA usa referencia 4 (bandeja perfurada é 13-F(ve a coluna F da tabela abaixo))</t>
  </si>
  <si>
    <t>EPR ou XLPE</t>
  </si>
  <si>
    <t>DEPOSITO DE CARCAÇAS</t>
  </si>
  <si>
    <t>PVC</t>
  </si>
  <si>
    <t>lampada e tomada não usa harmonico, mas tomada de escritório para computador usa harmonico, usa ali no numerador x1,15</t>
  </si>
  <si>
    <t>Fator de Correção - Temperatura</t>
  </si>
  <si>
    <t>Temperatura</t>
  </si>
  <si>
    <t>Adota cabos EPR OU XLPE para ambientes mais nocivos (quentes, sujos, alta concentração de cabos) como: Sala de Caldeiras, Compressor (Bombas e Prensa), Depósito de Carcaças e Raspa, Recapagem, Subestação. Ambientes comuns como:  Sala de Produto, Controle de Qualidade, Banheiro (Vestuário) e Escritório adota cabos PVC</t>
  </si>
  <si>
    <t>FATOR HARMONICO: ADOTAR 1,15, O valor 1,15 é utilizado porque se trata de um fator de majoração aplicado quando há presença de 3º harmônico (entre 15% e 35%) em sistemas de iluminação e cargas não lineares (como reatores eletrônicos e lâmpadas LED).</t>
  </si>
  <si>
    <t>I_I (negocio do denominador) é produtorio no denominador: Ele indica que você deve multiplicar todos os fatores de correção entre si e dividir a corrente de projeto Ip por esse resultado.</t>
  </si>
  <si>
    <t>pergunta calculo de Ip'</t>
  </si>
  <si>
    <t>PERGUNTA CALCULO DE Iz' existe?</t>
  </si>
  <si>
    <t>Iz são os valores de corrente das tabelas que depende do tipo de isolação e instalação. Também verificar a seção minima na tabela que é 1,5. Caso da raspa a corrente Ip' deu 21,03A  perto do limite que é 23A  por segurança adota o debaixo que é 30, adota tipo uns 10 a 30% de segurança</t>
  </si>
  <si>
    <t>Seção dos condutores (mm²)</t>
  </si>
  <si>
    <t>Condutores carregados CC</t>
  </si>
  <si>
    <t>Fase</t>
  </si>
  <si>
    <t>Neutro</t>
  </si>
  <si>
    <t>Terra</t>
  </si>
  <si>
    <t>Adota Seções nominais os escolhido la em FATOR CORREÇÃO, as seções nominais</t>
  </si>
  <si>
    <t>Disjuntor (A)</t>
  </si>
  <si>
    <t>Mudou disjuntor</t>
  </si>
  <si>
    <t>Iz' (A)</t>
  </si>
  <si>
    <t>In (A)</t>
  </si>
  <si>
    <t>Iz'&gt;In&gt;Ip</t>
  </si>
  <si>
    <t>10 para 16</t>
  </si>
  <si>
    <t>A corrente comercial do disjuntor é o In</t>
  </si>
  <si>
    <t xml:space="preserve">Em subida QDL adotar a altura ou pé direito do local e considerar a bitola para subtrair 1,5 ou 3 </t>
  </si>
  <si>
    <t>Potência Unitária (VA)</t>
  </si>
  <si>
    <t>Qtd Luminárias</t>
  </si>
  <si>
    <t>QDL0 - Subestação</t>
  </si>
  <si>
    <t xml:space="preserve"> Tabela de queda tensão adaptada Prysmian</t>
  </si>
  <si>
    <t>Circuito L0</t>
  </si>
  <si>
    <t>Corrente Ip (A)</t>
  </si>
  <si>
    <t>Distância L (m)</t>
  </si>
  <si>
    <t>Seção (mm²)</t>
  </si>
  <si>
    <t>R [Ω/m]</t>
  </si>
  <si>
    <t>X [Ω/m]</t>
  </si>
  <si>
    <t>ΔV (V)</t>
  </si>
  <si>
    <t>ΔV (%)</t>
  </si>
  <si>
    <t>ΔV(%)*</t>
  </si>
  <si>
    <t>Comprimento</t>
  </si>
  <si>
    <t>Curva</t>
  </si>
  <si>
    <t>Subida QDL</t>
  </si>
  <si>
    <t>QDL1-LU1</t>
  </si>
  <si>
    <t>ΔV unitário (V)</t>
  </si>
  <si>
    <t>LU1-LU2*</t>
  </si>
  <si>
    <t>LU1-LU3</t>
  </si>
  <si>
    <t>LU3-LU4</t>
  </si>
  <si>
    <t>LU4-LU5</t>
  </si>
  <si>
    <t>Potência Unitária</t>
  </si>
  <si>
    <t>QDL1 - Sala de Caldeiras</t>
  </si>
  <si>
    <t>Circuito L1</t>
  </si>
  <si>
    <t>LU1-LU2</t>
  </si>
  <si>
    <t>LU2-LU3</t>
  </si>
  <si>
    <t>LU3-LU4*</t>
  </si>
  <si>
    <t>Tem 2 curva em QDL1-LU1 pois para curvar e entra no QDL1</t>
  </si>
  <si>
    <t>A corrente faz a potencia unitaria vezes o numero de lampadas de cada trecho, dividido pela tensão, cada trecho p/ baixo reduz o numero de luminarias</t>
  </si>
  <si>
    <t>ΔV unitário pega no catalogo</t>
  </si>
  <si>
    <t>A distancia se soma os comprimentos dos eletrodutos de cada trecho, no trecho com QDL faz comprimento+curva*1,5 ou 3+subida</t>
  </si>
  <si>
    <t>Corrente Ip (A) como calcular?</t>
  </si>
  <si>
    <t>A distancia se soma os comprimentos dos eletrodutos de cada trecho</t>
  </si>
  <si>
    <t>A impedancia Z separada em R (resistencia) e X (reatancia) adotar o valor da tabela de Impedancia de Sequencia Postiva considerando a seção</t>
  </si>
  <si>
    <t xml:space="preserve">SE ESCOLHE ENTRE O MÉTODO DOS SLIDES OU MÉTODO DA PRYSMIAN (TAMBÉM DOS SLIDES) PARA A QUEDA DE TENSÃO 
</t>
  </si>
  <si>
    <t>Calcular o ΔV faz a formula</t>
  </si>
  <si>
    <t>Calcular ΔV (%) usa a formula</t>
  </si>
  <si>
    <t>Calcular o ΔV% faz a formula, no denominador usa Ncp é Número de Condutores de Fase (ou número de fases do circuito).</t>
  </si>
  <si>
    <t>ΔV(%)* calcula segue a tabela primera, ve que o primeiro trecho é apenas o ΔV, segundo trecho é a soma do ΔV% trecho anterior+ΔV do trecho atual</t>
  </si>
  <si>
    <t>QDL2 - Compressor (Bombas e prensa)</t>
  </si>
  <si>
    <t>Circuito L2</t>
  </si>
  <si>
    <t>QDL2-LU1</t>
  </si>
  <si>
    <t>LU5-LU6*</t>
  </si>
  <si>
    <t>Tem 2 curva em QDL2-LU1 pois para curvar e entra no QDL2</t>
  </si>
  <si>
    <t>Tem curva em LU3-LU4 pois é trecho vertical para horizontal</t>
  </si>
  <si>
    <t>Tem curva em LU5-LU6 pois é trecho horizontal para vertical</t>
  </si>
  <si>
    <t>QDL3 - Depósito de carcaças</t>
  </si>
  <si>
    <t>Circuito L3</t>
  </si>
  <si>
    <t>QDL3-LU1</t>
  </si>
  <si>
    <t>Tem 2 curva em QDL3-LU1 pois para curvar e entra no QDL3</t>
  </si>
  <si>
    <t>Tem curva em LU1-LU3 pois é trecho vertical para horizontal</t>
  </si>
  <si>
    <t>Tem curva em LU3-LU4 pois é trecho horizontal para vertical</t>
  </si>
  <si>
    <t xml:space="preserve">Tem curva em LU4-LU5 pois é trecho vertical para horizontal </t>
  </si>
  <si>
    <t>TANTO FAZ USAR O MÉTODO DA PRYSMIAN OU MÉTODO DO PROFESSOR, POR TER DADO MAIOR QUE 4% O ΔV(%)* PRECISO AUMENTA A BITOLA</t>
  </si>
  <si>
    <t>QDL4 - Raspa e Recapagem</t>
  </si>
  <si>
    <t>QDL4 - Raspa</t>
  </si>
  <si>
    <t>Circuito L4/L5</t>
  </si>
  <si>
    <t>QDL4-LU1</t>
  </si>
  <si>
    <t>LU2-LU3*</t>
  </si>
  <si>
    <t>LU1-LU4</t>
  </si>
  <si>
    <t>LU5-LU6</t>
  </si>
  <si>
    <t>LU6-LU7*</t>
  </si>
  <si>
    <t>LU1-LU8</t>
  </si>
  <si>
    <t>LU8-LU9</t>
  </si>
  <si>
    <t>LU9-LU10*</t>
  </si>
  <si>
    <t>LU8-LU11</t>
  </si>
  <si>
    <t>LU11-LU12</t>
  </si>
  <si>
    <t>LU12-LU13</t>
  </si>
  <si>
    <t>LU13-LU14*</t>
  </si>
  <si>
    <t>Tem 1 curva em QDL4-LU1 pois para entra no QDL4</t>
  </si>
  <si>
    <t>Tem curva em LU1-LU2 pois é trecho vertical para horizontal</t>
  </si>
  <si>
    <t>Tem curva em LU1-LU4 pois é trecho horizontal para vertical</t>
  </si>
  <si>
    <t>Tem curva em LU7-LU8 pois é trecho horizontal para vertical</t>
  </si>
  <si>
    <t>Tem curva em LU7-LU10 pois é trecho horizontal para vertical</t>
  </si>
  <si>
    <t>QDL5 - Escritório</t>
  </si>
  <si>
    <t>Circuito L18</t>
  </si>
  <si>
    <t>QDL5-LU1</t>
  </si>
  <si>
    <t>LU4-LU7</t>
  </si>
  <si>
    <t>LU7-LU10</t>
  </si>
  <si>
    <t>LU10-LU13</t>
  </si>
  <si>
    <t>LU6-LU7</t>
  </si>
  <si>
    <t>LU7-LU8</t>
  </si>
  <si>
    <t>LU9-LU10</t>
  </si>
  <si>
    <t>LU10-LU11</t>
  </si>
  <si>
    <t>LU13-LU14</t>
  </si>
  <si>
    <t>LU14-LU15</t>
  </si>
  <si>
    <t>QDL6 - Saída de Produtos</t>
  </si>
  <si>
    <t>Circuito L19</t>
  </si>
  <si>
    <t>QDL6-LU1</t>
  </si>
  <si>
    <t>QDL6 - Controle de Qualidade</t>
  </si>
  <si>
    <t>Circuito L20</t>
  </si>
  <si>
    <t>LU1-LU7</t>
  </si>
  <si>
    <t>LU7-LU13</t>
  </si>
  <si>
    <t>LU15-LU16</t>
  </si>
  <si>
    <t>LU16-LU17</t>
  </si>
  <si>
    <t>LU17-LU18</t>
  </si>
  <si>
    <t>QDL7 - Banheiro (Vestiário)</t>
  </si>
  <si>
    <t>Circuito L21</t>
  </si>
  <si>
    <t>QDL7-LU1</t>
  </si>
  <si>
    <t>QDL_ILUMINAÇÃO</t>
  </si>
  <si>
    <t>Balanço de potencias (VA)</t>
  </si>
  <si>
    <t>DEMANDA (VA)</t>
  </si>
  <si>
    <t>R</t>
  </si>
  <si>
    <t>S</t>
  </si>
  <si>
    <t>T</t>
  </si>
  <si>
    <t>-</t>
  </si>
  <si>
    <t>SOMATÓRIO</t>
  </si>
  <si>
    <t>TOTAL DAS FASES</t>
  </si>
  <si>
    <t>DIVISÃO TOTAL DAS FASES</t>
  </si>
  <si>
    <t>FASE MAIS CARREGADA</t>
  </si>
  <si>
    <t>BARRAMENTO AQUI FAÇO DA FASE MAIS CARREGADA PRO QGL E QDL PARA CIRCUITOS DE FASES DESEQUILIBRADAS (É TUDO MENOS MOTOR)</t>
  </si>
  <si>
    <t>QDF_TOMADAS</t>
  </si>
  <si>
    <t>Circuito</t>
  </si>
  <si>
    <t>Corrente do Disjuntor In (A)</t>
  </si>
  <si>
    <t>Disjuntor</t>
  </si>
  <si>
    <t>Capacidade de interrupção do disjuntor (kA)</t>
  </si>
  <si>
    <t>Balanço de potência (VA)</t>
  </si>
  <si>
    <t>MDW-C16</t>
  </si>
  <si>
    <t>Disjuntor escolhe baseado na In obtida lá em disjuntores</t>
  </si>
  <si>
    <t>pergunta: Capacidade de interrupção do disjuntor (kA) eu posso colocar 2 kA por ser 220 V certo?</t>
  </si>
  <si>
    <t>Balanço de potência confiro a distribuição em balanço total</t>
  </si>
  <si>
    <t>QDL2 - Compressor</t>
  </si>
  <si>
    <t>MDW-C20</t>
  </si>
  <si>
    <t>MDW-C25</t>
  </si>
  <si>
    <t>total</t>
  </si>
  <si>
    <t>Fazer o somatório das fases</t>
  </si>
  <si>
    <t>Distribuir as fases ente o somatório</t>
  </si>
  <si>
    <t>Utilizar a fase mais carregada e dividir por 220 V, acha I para calcular  a seção do barramento</t>
  </si>
  <si>
    <t>Corrente do Disjuntor (A)</t>
  </si>
  <si>
    <t>Potência aparente (VA)</t>
  </si>
  <si>
    <t>QDL-0</t>
  </si>
  <si>
    <t>QDL-1</t>
  </si>
  <si>
    <t>QDL-2</t>
  </si>
  <si>
    <t>QDL-3</t>
  </si>
  <si>
    <t>QDL-4</t>
  </si>
  <si>
    <t>QDL-5</t>
  </si>
  <si>
    <t>QDL-6</t>
  </si>
  <si>
    <t>QDL-7</t>
  </si>
  <si>
    <t>Total</t>
  </si>
  <si>
    <t>RQDL-1</t>
  </si>
  <si>
    <t xml:space="preserve">Circuito reserva </t>
  </si>
  <si>
    <t>Circuito reserva de iluminação, não precisa de potencia</t>
  </si>
  <si>
    <t>RQDL-2</t>
  </si>
  <si>
    <t>RQDL-3</t>
  </si>
  <si>
    <t>Corrente nominal (A)</t>
  </si>
  <si>
    <t>Método de instalação</t>
  </si>
  <si>
    <t>Método de referência</t>
  </si>
  <si>
    <t xml:space="preserve">Preciso utilizar o quadro de QDL mais distante de QDGL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</si>
</sst>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"/>
    <numFmt numFmtId="166" formatCode="0.0000%"/>
    <numFmt numFmtId="167" formatCode="0.0000"/>
  </numFmts>
  <fonts count="17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  <scheme val="minor"/>
    </font>
    <font>
      <color theme="1"/>
      <name val="Arial"/>
    </font>
    <font>
      <color rgb="FF000000"/>
      <name val="Arial"/>
    </font>
    <font>
      <b/>
      <color theme="1"/>
      <name val="Arial"/>
      <scheme val="minor"/>
    </font>
    <font>
      <b/>
      <color rgb="FF000000"/>
      <name val="Verdana"/>
    </font>
    <font>
      <b/>
      <color theme="1"/>
      <name val="Verdana"/>
    </font>
    <font>
      <color theme="1"/>
      <name val="Verdana"/>
    </font>
    <font>
      <b/>
      <color rgb="FF000000"/>
      <name val="Arial"/>
    </font>
    <font>
      <b/>
      <sz val="12.0"/>
      <color theme="1"/>
      <name val="Verdana"/>
    </font>
    <font>
      <color rgb="FFFF0000"/>
      <name val="Arial"/>
      <scheme val="minor"/>
    </font>
    <font>
      <sz val="11.0"/>
      <color rgb="FF000000"/>
      <name val="Arial"/>
    </font>
    <font>
      <color rgb="FF000000"/>
      <name val="Verdana"/>
    </font>
    <font>
      <sz val="12.0"/>
      <color theme="1"/>
      <name val="Arial"/>
      <scheme val="minor"/>
    </font>
    <font>
      <b/>
      <color rgb="FF202124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8F0FE"/>
        <bgColor rgb="FFE8F0FE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/>
      <bottom/>
    </border>
    <border>
      <left/>
      <top style="thin">
        <color rgb="FF000000"/>
      </top>
    </border>
    <border>
      <right/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  <right/>
      <bottom/>
    </border>
    <border>
      <left/>
      <right/>
      <top style="thin">
        <color rgb="FF000000"/>
      </top>
    </border>
    <border>
      <left/>
      <right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wrapText="1"/>
    </xf>
    <xf borderId="4" fillId="2" fontId="1" numFmtId="164" xfId="0" applyAlignment="1" applyBorder="1" applyFill="1" applyFont="1" applyNumberFormat="1">
      <alignment horizontal="center" shrinkToFit="0" wrapText="1"/>
    </xf>
    <xf borderId="4" fillId="2" fontId="1" numFmtId="0" xfId="0" applyAlignment="1" applyBorder="1" applyFill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4" fillId="3" fontId="4" numFmtId="0" xfId="0" applyAlignment="1" applyBorder="1" applyFill="1" applyFont="1">
      <alignment horizontal="center" shrinkToFit="0" wrapText="1"/>
    </xf>
    <xf borderId="4" fillId="0" fontId="3" numFmtId="0" xfId="0" applyAlignment="1" applyBorder="1" applyFont="1">
      <alignment horizontal="center" readingOrder="0" shrinkToFit="0" wrapText="1"/>
    </xf>
    <xf borderId="4" fillId="3" fontId="4" numFmtId="2" xfId="0" applyAlignment="1" applyBorder="1" applyFill="1" applyFont="1" applyNumberFormat="1">
      <alignment horizontal="center" shrinkToFit="0" wrapText="1"/>
    </xf>
    <xf borderId="4" fillId="3" fontId="4" numFmtId="0" xfId="0" applyAlignment="1" applyBorder="1" applyFill="1" applyFont="1">
      <alignment horizontal="center"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3" fontId="4" numFmtId="0" xfId="0" applyAlignment="1" applyFill="1" applyFont="1">
      <alignment horizontal="center"/>
    </xf>
    <xf borderId="0" fillId="3" fontId="4" numFmtId="3" xfId="0" applyAlignment="1" applyFill="1" applyFont="1" applyNumberFormat="1">
      <alignment horizontal="center"/>
    </xf>
    <xf borderId="0" fillId="3" fontId="4" numFmtId="1" xfId="0" applyAlignment="1" applyFill="1" applyFont="1" applyNumberFormat="1">
      <alignment horizontal="center"/>
    </xf>
    <xf borderId="0" fillId="3" fontId="4" numFmtId="2" xfId="0" applyAlignment="1" applyFill="1" applyFont="1" applyNumberFormat="1">
      <alignment horizontal="center"/>
    </xf>
    <xf borderId="0" fillId="3" fontId="4" numFmtId="0" xfId="0" applyAlignment="1" applyFill="1" applyFont="1">
      <alignment horizontal="center" shrinkToFit="0" wrapText="1"/>
    </xf>
    <xf borderId="4" fillId="3" fontId="4" numFmtId="3" xfId="0" applyAlignment="1" applyBorder="1" applyFill="1" applyFont="1" applyNumberFormat="1">
      <alignment horizontal="center" shrinkToFit="0" wrapText="1"/>
    </xf>
    <xf borderId="4" fillId="3" fontId="4" numFmtId="1" xfId="0" applyAlignment="1" applyBorder="1" applyFill="1" applyFont="1" applyNumberFormat="1">
      <alignment horizontal="center" readingOrder="0" shrinkToFit="0" wrapText="1"/>
    </xf>
    <xf borderId="0" fillId="3" fontId="3" numFmtId="0" xfId="0" applyFill="1" applyFont="1"/>
    <xf borderId="5" fillId="2" fontId="1" numFmtId="0" xfId="0" applyAlignment="1" applyBorder="1" applyFill="1" applyFont="1">
      <alignment horizontal="center" readingOrder="0" shrinkToFit="0" wrapText="1"/>
    </xf>
    <xf borderId="4" fillId="3" fontId="4" numFmtId="3" xfId="0" applyAlignment="1" applyBorder="1" applyFill="1" applyFont="1" applyNumberFormat="1">
      <alignment horizontal="center" readingOrder="0" shrinkToFit="0" wrapText="1"/>
    </xf>
    <xf borderId="0" fillId="3" fontId="5" numFmtId="3" xfId="0" applyAlignment="1" applyFill="1" applyFont="1" applyNumberFormat="1">
      <alignment horizontal="center"/>
    </xf>
    <xf borderId="6" fillId="0" fontId="2" numFmtId="0" xfId="0" applyBorder="1" applyFont="1"/>
    <xf borderId="4" fillId="0" fontId="4" numFmtId="0" xfId="0" applyAlignment="1" applyBorder="1" applyFont="1">
      <alignment horizontal="center" shrinkToFit="0" wrapText="1"/>
    </xf>
    <xf borderId="4" fillId="0" fontId="5" numFmtId="3" xfId="0" applyAlignment="1" applyBorder="1" applyFont="1" applyNumberFormat="1">
      <alignment horizontal="center"/>
    </xf>
    <xf borderId="7" fillId="0" fontId="2" numFmtId="0" xfId="0" applyBorder="1" applyFont="1"/>
    <xf borderId="4" fillId="0" fontId="4" numFmtId="0" xfId="0" applyAlignment="1" applyBorder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/>
    </xf>
    <xf borderId="4" fillId="2" fontId="6" numFmtId="0" xfId="0" applyAlignment="1" applyBorder="1" applyFill="1" applyFont="1">
      <alignment horizontal="center" readingOrder="0"/>
    </xf>
    <xf borderId="4" fillId="2" fontId="6" numFmtId="0" xfId="0" applyAlignment="1" applyBorder="1" applyFill="1" applyFont="1">
      <alignment horizontal="center" readingOrder="0" shrinkToFit="0" wrapText="1"/>
    </xf>
    <xf borderId="4" fillId="2" fontId="1" numFmtId="0" xfId="0" applyAlignment="1" applyBorder="1" applyFill="1" applyFont="1">
      <alignment horizontal="center" shrinkToFit="0" vertical="bottom" wrapText="1"/>
    </xf>
    <xf borderId="4" fillId="2" fontId="1" numFmtId="0" xfId="0" applyAlignment="1" applyBorder="1" applyFill="1" applyFont="1">
      <alignment horizontal="center" readingOrder="0"/>
    </xf>
    <xf borderId="4" fillId="0" fontId="4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 vertical="bottom"/>
    </xf>
    <xf borderId="4" fillId="0" fontId="4" numFmtId="2" xfId="0" applyAlignment="1" applyBorder="1" applyFont="1" applyNumberFormat="1">
      <alignment horizontal="center"/>
    </xf>
    <xf borderId="4" fillId="0" fontId="4" numFmtId="2" xfId="0" applyAlignment="1" applyBorder="1" applyFont="1" applyNumberFormat="1">
      <alignment horizontal="center" readingOrder="0"/>
    </xf>
    <xf borderId="4" fillId="3" fontId="4" numFmtId="0" xfId="0" applyAlignment="1" applyBorder="1" applyFill="1" applyFont="1">
      <alignment horizontal="center" readingOrder="0"/>
    </xf>
    <xf borderId="4" fillId="3" fontId="4" numFmtId="0" xfId="0" applyAlignment="1" applyBorder="1" applyFill="1" applyFont="1">
      <alignment horizontal="center"/>
    </xf>
    <xf borderId="5" fillId="2" fontId="1" numFmtId="0" xfId="0" applyAlignment="1" applyBorder="1" applyFill="1" applyFont="1">
      <alignment horizontal="center" readingOrder="0"/>
    </xf>
    <xf borderId="4" fillId="0" fontId="4" numFmtId="0" xfId="0" applyAlignment="1" applyBorder="1" applyFont="1">
      <alignment horizontal="center" vertical="bottom"/>
    </xf>
    <xf borderId="4" fillId="4" fontId="4" numFmtId="2" xfId="0" applyAlignment="1" applyBorder="1" applyFill="1" applyFont="1" applyNumberFormat="1">
      <alignment horizontal="center" vertical="bottom"/>
    </xf>
    <xf borderId="4" fillId="0" fontId="4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readingOrder="0"/>
    </xf>
    <xf borderId="1" fillId="2" fontId="7" numFmtId="0" xfId="0" applyAlignment="1" applyBorder="1" applyFill="1" applyFont="1">
      <alignment horizontal="center" readingOrder="0"/>
    </xf>
    <xf borderId="4" fillId="2" fontId="8" numFmtId="0" xfId="0" applyAlignment="1" applyBorder="1" applyFill="1" applyFont="1">
      <alignment horizontal="center"/>
    </xf>
    <xf borderId="4" fillId="0" fontId="9" numFmtId="0" xfId="0" applyAlignment="1" applyBorder="1" applyFont="1">
      <alignment horizontal="center"/>
    </xf>
    <xf borderId="0" fillId="0" fontId="3" numFmtId="2" xfId="0" applyFont="1" applyNumberFormat="1"/>
    <xf borderId="0" fillId="5" fontId="3" numFmtId="0" xfId="0" applyAlignment="1" applyFill="1" applyFont="1">
      <alignment readingOrder="0"/>
    </xf>
    <xf borderId="0" fillId="5" fontId="3" numFmtId="0" xfId="0" applyFill="1" applyFont="1"/>
    <xf borderId="1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4" fillId="4" fontId="4" numFmtId="0" xfId="0" applyAlignment="1" applyBorder="1" applyFill="1" applyFont="1">
      <alignment horizontal="center" vertical="bottom"/>
    </xf>
    <xf borderId="4" fillId="4" fontId="4" numFmtId="0" xfId="0" applyAlignment="1" applyBorder="1" applyFill="1" applyFont="1">
      <alignment horizontal="center" shrinkToFit="0" vertical="bottom" wrapText="1"/>
    </xf>
    <xf borderId="5" fillId="2" fontId="1" numFmtId="0" xfId="0" applyAlignment="1" applyBorder="1" applyFill="1" applyFont="1">
      <alignment horizontal="center" vertical="bottom"/>
    </xf>
    <xf borderId="4" fillId="4" fontId="4" numFmtId="1" xfId="0" applyAlignment="1" applyBorder="1" applyFill="1" applyFont="1" applyNumberFormat="1">
      <alignment horizontal="center" shrinkToFit="0" vertical="bottom" wrapText="1"/>
    </xf>
    <xf borderId="4" fillId="0" fontId="4" numFmtId="165" xfId="0" applyAlignment="1" applyBorder="1" applyFont="1" applyNumberFormat="1">
      <alignment horizontal="center" readingOrder="0" vertical="bottom"/>
    </xf>
    <xf borderId="4" fillId="2" fontId="1" numFmtId="0" xfId="0" applyAlignment="1" applyBorder="1" applyFill="1" applyFont="1">
      <alignment horizontal="center" readingOrder="0" vertical="bottom"/>
    </xf>
    <xf borderId="5" fillId="2" fontId="1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horizontal="center"/>
    </xf>
    <xf borderId="4" fillId="2" fontId="3" numFmtId="0" xfId="0" applyAlignment="1" applyBorder="1" applyFill="1" applyFont="1">
      <alignment horizontal="center"/>
    </xf>
    <xf borderId="5" fillId="2" fontId="6" numFmtId="0" xfId="0" applyAlignment="1" applyBorder="1" applyFill="1" applyFont="1">
      <alignment horizontal="center" readingOrder="0"/>
    </xf>
    <xf borderId="4" fillId="2" fontId="1" numFmtId="0" xfId="0" applyAlignment="1" applyBorder="1" applyFill="1" applyFont="1">
      <alignment horizontal="center"/>
    </xf>
    <xf borderId="4" fillId="0" fontId="4" numFmtId="1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center"/>
    </xf>
    <xf borderId="4" fillId="0" fontId="4" numFmtId="2" xfId="0" applyAlignment="1" applyBorder="1" applyFont="1" applyNumberFormat="1">
      <alignment horizontal="center" vertical="bottom"/>
    </xf>
    <xf borderId="4" fillId="0" fontId="4" numFmtId="1" xfId="0" applyAlignment="1" applyBorder="1" applyFont="1" applyNumberFormat="1">
      <alignment horizontal="center" vertical="bottom"/>
    </xf>
    <xf borderId="7" fillId="2" fontId="1" numFmtId="0" xfId="0" applyAlignment="1" applyBorder="1" applyFill="1" applyFont="1">
      <alignment horizontal="center" shrinkToFit="0" wrapText="1"/>
    </xf>
    <xf borderId="0" fillId="2" fontId="6" numFmtId="0" xfId="0" applyAlignment="1" applyFill="1" applyFont="1">
      <alignment readingOrder="0" shrinkToFit="0" wrapText="1"/>
    </xf>
    <xf borderId="7" fillId="2" fontId="1" numFmtId="0" xfId="0" applyAlignment="1" applyBorder="1" applyFill="1" applyFont="1">
      <alignment horizontal="center" shrinkToFit="0" vertical="bottom" wrapText="1"/>
    </xf>
    <xf borderId="0" fillId="2" fontId="1" numFmtId="0" xfId="0" applyAlignment="1" applyFill="1" applyFont="1">
      <alignment readingOrder="0" shrinkToFit="0" vertical="bottom" wrapText="1"/>
    </xf>
    <xf borderId="7" fillId="2" fontId="1" numFmtId="0" xfId="0" applyAlignment="1" applyBorder="1" applyFill="1" applyFont="1">
      <alignment horizontal="center"/>
    </xf>
    <xf borderId="0" fillId="0" fontId="4" numFmtId="0" xfId="0" applyAlignment="1" applyFont="1">
      <alignment horizontal="right" readingOrder="0" vertical="bottom"/>
    </xf>
    <xf borderId="5" fillId="3" fontId="4" numFmtId="0" xfId="0" applyAlignment="1" applyBorder="1" applyFill="1" applyFont="1">
      <alignment horizontal="center" readingOrder="0" shrinkToFit="0" wrapText="1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/>
    </xf>
    <xf borderId="4" fillId="6" fontId="4" numFmtId="0" xfId="0" applyAlignment="1" applyBorder="1" applyFill="1" applyFont="1">
      <alignment horizont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horizontal="center"/>
    </xf>
    <xf borderId="0" fillId="0" fontId="9" numFmtId="0" xfId="0" applyFont="1"/>
    <xf borderId="0" fillId="0" fontId="9" numFmtId="0" xfId="0" applyAlignment="1" applyFont="1">
      <alignment vertical="bottom"/>
    </xf>
    <xf borderId="8" fillId="4" fontId="10" numFmtId="0" xfId="0" applyAlignment="1" applyBorder="1" applyFill="1" applyFont="1">
      <alignment horizontal="center" shrinkToFit="0" wrapText="1"/>
    </xf>
    <xf borderId="0" fillId="0" fontId="5" numFmtId="1" xfId="0" applyAlignment="1" applyFont="1" applyNumberFormat="1">
      <alignment horizontal="center" vertical="bottom"/>
    </xf>
    <xf borderId="0" fillId="0" fontId="5" numFmtId="3" xfId="0" applyAlignment="1" applyFont="1" applyNumberFormat="1">
      <alignment horizontal="center" vertical="bottom"/>
    </xf>
    <xf borderId="1" fillId="5" fontId="10" numFmtId="0" xfId="0" applyAlignment="1" applyBorder="1" applyFill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4" fillId="5" fontId="10" numFmtId="0" xfId="0" applyAlignment="1" applyBorder="1" applyFill="1" applyFont="1">
      <alignment horizontal="center" readingOrder="0"/>
    </xf>
    <xf borderId="4" fillId="5" fontId="6" numFmtId="0" xfId="0" applyAlignment="1" applyBorder="1" applyFill="1" applyFont="1">
      <alignment readingOrder="0"/>
    </xf>
    <xf borderId="4" fillId="5" fontId="10" numFmtId="0" xfId="0" applyAlignment="1" applyBorder="1" applyFill="1" applyFont="1">
      <alignment horizontal="center"/>
    </xf>
    <xf borderId="8" fillId="2" fontId="8" numFmtId="0" xfId="0" applyAlignment="1" applyBorder="1" applyFill="1" applyFont="1">
      <alignment horizontal="center"/>
    </xf>
    <xf borderId="9" fillId="5" fontId="10" numFmtId="0" xfId="0" applyAlignment="1" applyBorder="1" applyFill="1" applyFont="1">
      <alignment horizontal="center" readingOrder="0"/>
    </xf>
    <xf borderId="10" fillId="0" fontId="2" numFmtId="0" xfId="0" applyBorder="1" applyFont="1"/>
    <xf borderId="11" fillId="0" fontId="2" numFmtId="0" xfId="0" applyBorder="1" applyFont="1"/>
    <xf borderId="4" fillId="4" fontId="5" numFmtId="0" xfId="0" applyAlignment="1" applyBorder="1" applyFill="1" applyFont="1">
      <alignment horizontal="center" readingOrder="0"/>
    </xf>
    <xf borderId="4" fillId="4" fontId="5" numFmtId="164" xfId="0" applyAlignment="1" applyBorder="1" applyFill="1" applyFont="1" applyNumberFormat="1">
      <alignment horizontal="center" readingOrder="0"/>
    </xf>
    <xf borderId="4" fillId="4" fontId="5" numFmtId="0" xfId="0" applyAlignment="1" applyBorder="1" applyFill="1" applyFont="1">
      <alignment horizontal="center"/>
    </xf>
    <xf borderId="4" fillId="4" fontId="5" numFmtId="164" xfId="0" applyAlignment="1" applyBorder="1" applyFill="1" applyFont="1" applyNumberFormat="1">
      <alignment horizontal="center"/>
    </xf>
    <xf borderId="4" fillId="4" fontId="5" numFmtId="10" xfId="0" applyAlignment="1" applyBorder="1" applyFill="1" applyFont="1" applyNumberFormat="1">
      <alignment horizontal="center"/>
    </xf>
    <xf borderId="0" fillId="0" fontId="9" numFmtId="2" xfId="0" applyAlignment="1" applyFont="1" applyNumberFormat="1">
      <alignment horizontal="center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4" fillId="7" fontId="5" numFmtId="0" xfId="0" applyAlignment="1" applyBorder="1" applyFill="1" applyFont="1">
      <alignment horizontal="center" readingOrder="0"/>
    </xf>
    <xf borderId="4" fillId="7" fontId="5" numFmtId="164" xfId="0" applyAlignment="1" applyBorder="1" applyFill="1" applyFont="1" applyNumberFormat="1">
      <alignment horizontal="center" readingOrder="0"/>
    </xf>
    <xf borderId="4" fillId="7" fontId="5" numFmtId="0" xfId="0" applyAlignment="1" applyBorder="1" applyFill="1" applyFont="1">
      <alignment horizontal="center"/>
    </xf>
    <xf borderId="4" fillId="7" fontId="5" numFmtId="164" xfId="0" applyAlignment="1" applyBorder="1" applyFill="1" applyFont="1" applyNumberFormat="1">
      <alignment horizontal="center"/>
    </xf>
    <xf borderId="4" fillId="7" fontId="5" numFmtId="10" xfId="0" applyAlignment="1" applyBorder="1" applyFill="1" applyFont="1" applyNumberFormat="1">
      <alignment horizontal="center"/>
    </xf>
    <xf borderId="4" fillId="4" fontId="5" numFmtId="166" xfId="0" applyAlignment="1" applyBorder="1" applyFill="1" applyFont="1" applyNumberFormat="1">
      <alignment horizontal="center"/>
    </xf>
    <xf borderId="4" fillId="7" fontId="5" numFmtId="166" xfId="0" applyAlignment="1" applyBorder="1" applyFill="1" applyFont="1" applyNumberFormat="1">
      <alignment horizontal="center"/>
    </xf>
    <xf borderId="12" fillId="4" fontId="5" numFmtId="0" xfId="0" applyAlignment="1" applyBorder="1" applyFill="1" applyFont="1">
      <alignment horizontal="center"/>
    </xf>
    <xf borderId="12" fillId="4" fontId="5" numFmtId="164" xfId="0" applyAlignment="1" applyBorder="1" applyFill="1" applyFont="1" applyNumberFormat="1">
      <alignment horizontal="center"/>
    </xf>
    <xf borderId="12" fillId="4" fontId="5" numFmtId="2" xfId="0" applyAlignment="1" applyBorder="1" applyFill="1" applyFont="1" applyNumberFormat="1">
      <alignment horizontal="center"/>
    </xf>
    <xf borderId="12" fillId="4" fontId="5" numFmtId="10" xfId="0" applyAlignment="1" applyBorder="1" applyFill="1" applyFont="1" applyNumberFormat="1">
      <alignment horizontal="center"/>
    </xf>
    <xf borderId="0" fillId="0" fontId="9" numFmtId="0" xfId="0" applyAlignment="1" applyFont="1">
      <alignment horizontal="center"/>
    </xf>
    <xf borderId="8" fillId="4" fontId="9" numFmtId="0" xfId="0" applyBorder="1" applyFill="1" applyFont="1"/>
    <xf borderId="8" fillId="4" fontId="9" numFmtId="164" xfId="0" applyBorder="1" applyFill="1" applyFont="1" applyNumberFormat="1"/>
    <xf borderId="8" fillId="4" fontId="9" numFmtId="10" xfId="0" applyBorder="1" applyFill="1" applyFont="1" applyNumberFormat="1"/>
    <xf borderId="0" fillId="0" fontId="9" numFmtId="2" xfId="0" applyFont="1" applyNumberFormat="1"/>
    <xf borderId="4" fillId="4" fontId="5" numFmtId="0" xfId="0" applyAlignment="1" applyBorder="1" applyFill="1" applyFont="1">
      <alignment horizontal="center" shrinkToFit="0" wrapText="1"/>
    </xf>
    <xf borderId="4" fillId="4" fontId="5" numFmtId="164" xfId="0" applyAlignment="1" applyBorder="1" applyFill="1" applyFont="1" applyNumberFormat="1">
      <alignment horizontal="center"/>
    </xf>
    <xf borderId="4" fillId="4" fontId="5" numFmtId="0" xfId="0" applyAlignment="1" applyBorder="1" applyFill="1" applyFont="1">
      <alignment horizontal="center"/>
    </xf>
    <xf borderId="4" fillId="4" fontId="5" numFmtId="166" xfId="0" applyAlignment="1" applyBorder="1" applyFill="1" applyFont="1" applyNumberFormat="1">
      <alignment horizontal="center"/>
    </xf>
    <xf borderId="4" fillId="4" fontId="5" numFmtId="10" xfId="0" applyAlignment="1" applyBorder="1" applyFill="1" applyFont="1" applyNumberFormat="1">
      <alignment horizontal="center"/>
    </xf>
    <xf borderId="13" fillId="4" fontId="10" numFmtId="0" xfId="0" applyAlignment="1" applyBorder="1" applyFill="1" applyFont="1">
      <alignment horizontal="center" shrinkToFit="0" wrapText="1"/>
    </xf>
    <xf borderId="14" fillId="0" fontId="11" numFmtId="0" xfId="0" applyAlignment="1" applyBorder="1" applyFont="1">
      <alignment horizontal="center" readingOrder="0"/>
    </xf>
    <xf borderId="15" fillId="0" fontId="2" numFmtId="0" xfId="0" applyBorder="1" applyFont="1"/>
    <xf borderId="16" fillId="0" fontId="2" numFmtId="0" xfId="0" applyBorder="1" applyFont="1"/>
    <xf borderId="1" fillId="5" fontId="10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9" fillId="5" fontId="10" numFmtId="0" xfId="0" applyAlignment="1" applyBorder="1" applyFill="1" applyFont="1">
      <alignment horizontal="center"/>
    </xf>
    <xf borderId="4" fillId="5" fontId="6" numFmtId="0" xfId="0" applyAlignment="1" applyBorder="1" applyFill="1" applyFont="1">
      <alignment horizontal="center" readingOrder="0"/>
    </xf>
    <xf borderId="17" fillId="2" fontId="8" numFmtId="0" xfId="0" applyAlignment="1" applyBorder="1" applyFill="1" applyFont="1">
      <alignment horizontal="center"/>
    </xf>
    <xf borderId="0" fillId="3" fontId="1" numFmtId="0" xfId="0" applyAlignment="1" applyFill="1" applyFont="1">
      <alignment horizontal="center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0" numFmtId="0" xfId="0" applyAlignment="1" applyFont="1">
      <alignment horizontal="center" readingOrder="0"/>
    </xf>
    <xf borderId="0" fillId="0" fontId="13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13" numFmtId="0" xfId="0" applyFont="1"/>
    <xf borderId="4" fillId="0" fontId="3" numFmtId="0" xfId="0" applyAlignment="1" applyBorder="1" applyFont="1">
      <alignment readingOrder="0"/>
    </xf>
    <xf borderId="0" fillId="3" fontId="3" numFmtId="0" xfId="0" applyAlignment="1" applyFill="1" applyFont="1">
      <alignment readingOrder="0"/>
    </xf>
    <xf borderId="0" fillId="3" fontId="10" numFmtId="0" xfId="0" applyAlignment="1" applyFill="1" applyFont="1">
      <alignment horizontal="center" shrinkToFit="0" wrapText="1"/>
    </xf>
    <xf borderId="0" fillId="3" fontId="14" numFmtId="1" xfId="0" applyAlignment="1" applyFill="1" applyFont="1" applyNumberFormat="1">
      <alignment horizontal="center" vertical="bottom"/>
    </xf>
    <xf borderId="0" fillId="3" fontId="9" numFmtId="0" xfId="0" applyFill="1" applyFont="1"/>
    <xf borderId="0" fillId="3" fontId="9" numFmtId="0" xfId="0" applyAlignment="1" applyFill="1" applyFont="1">
      <alignment vertical="bottom"/>
    </xf>
    <xf borderId="0" fillId="3" fontId="14" numFmtId="3" xfId="0" applyAlignment="1" applyFill="1" applyFont="1" applyNumberFormat="1">
      <alignment horizontal="center" vertical="bottom"/>
    </xf>
    <xf borderId="0" fillId="3" fontId="10" numFmtId="0" xfId="0" applyAlignment="1" applyFill="1" applyFont="1">
      <alignment horizontal="center"/>
    </xf>
    <xf borderId="0" fillId="3" fontId="8" numFmtId="0" xfId="0" applyAlignment="1" applyFill="1" applyFont="1">
      <alignment horizontal="center"/>
    </xf>
    <xf borderId="0" fillId="3" fontId="5" numFmtId="0" xfId="0" applyAlignment="1" applyFill="1" applyFont="1">
      <alignment horizontal="center"/>
    </xf>
    <xf borderId="0" fillId="3" fontId="5" numFmtId="164" xfId="0" applyAlignment="1" applyFill="1" applyFont="1" applyNumberFormat="1">
      <alignment horizontal="center"/>
    </xf>
    <xf borderId="0" fillId="3" fontId="5" numFmtId="10" xfId="0" applyAlignment="1" applyFill="1" applyFont="1" applyNumberFormat="1">
      <alignment horizontal="center"/>
    </xf>
    <xf borderId="0" fillId="3" fontId="9" numFmtId="0" xfId="0" applyAlignment="1" applyFill="1" applyFont="1">
      <alignment horizontal="center"/>
    </xf>
    <xf borderId="0" fillId="3" fontId="5" numFmtId="166" xfId="0" applyAlignment="1" applyFill="1" applyFont="1" applyNumberFormat="1">
      <alignment horizontal="center"/>
    </xf>
    <xf borderId="0" fillId="3" fontId="9" numFmtId="164" xfId="0" applyFill="1" applyFont="1" applyNumberFormat="1"/>
    <xf borderId="0" fillId="3" fontId="9" numFmtId="10" xfId="0" applyFill="1" applyFont="1" applyNumberFormat="1"/>
    <xf borderId="0" fillId="3" fontId="9" numFmtId="166" xfId="0" applyFill="1" applyFont="1" applyNumberFormat="1"/>
    <xf borderId="0" fillId="0" fontId="5" numFmtId="3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4" fillId="3" fontId="5" numFmtId="0" xfId="0" applyAlignment="1" applyBorder="1" applyFill="1" applyFont="1">
      <alignment horizontal="center" readingOrder="0"/>
    </xf>
    <xf borderId="4" fillId="3" fontId="5" numFmtId="164" xfId="0" applyAlignment="1" applyBorder="1" applyFill="1" applyFont="1" applyNumberFormat="1">
      <alignment horizontal="center"/>
    </xf>
    <xf borderId="4" fillId="3" fontId="3" numFmtId="0" xfId="0" applyAlignment="1" applyBorder="1" applyFill="1" applyFont="1">
      <alignment readingOrder="0"/>
    </xf>
    <xf borderId="4" fillId="3" fontId="5" numFmtId="0" xfId="0" applyAlignment="1" applyBorder="1" applyFill="1" applyFont="1">
      <alignment horizontal="center"/>
    </xf>
    <xf borderId="4" fillId="3" fontId="5" numFmtId="166" xfId="0" applyAlignment="1" applyBorder="1" applyFill="1" applyFont="1" applyNumberFormat="1">
      <alignment horizontal="center"/>
    </xf>
    <xf borderId="4" fillId="3" fontId="5" numFmtId="10" xfId="0" applyAlignment="1" applyBorder="1" applyFill="1" applyFont="1" applyNumberFormat="1">
      <alignment horizontal="center"/>
    </xf>
    <xf borderId="0" fillId="4" fontId="3" numFmtId="0" xfId="0" applyFill="1" applyFont="1"/>
    <xf borderId="0" fillId="7" fontId="3" numFmtId="0" xfId="0" applyFill="1" applyFont="1"/>
    <xf borderId="13" fillId="4" fontId="9" numFmtId="164" xfId="0" applyBorder="1" applyFill="1" applyFont="1" applyNumberFormat="1"/>
    <xf borderId="13" fillId="4" fontId="9" numFmtId="0" xfId="0" applyBorder="1" applyFill="1" applyFont="1"/>
    <xf borderId="13" fillId="4" fontId="9" numFmtId="166" xfId="0" applyBorder="1" applyFill="1" applyFont="1" applyNumberFormat="1"/>
    <xf borderId="13" fillId="4" fontId="9" numFmtId="10" xfId="0" applyBorder="1" applyFill="1" applyFont="1" applyNumberFormat="1"/>
    <xf borderId="0" fillId="3" fontId="10" numFmtId="164" xfId="0" applyAlignment="1" applyFill="1" applyFont="1" applyNumberFormat="1">
      <alignment horizontal="center"/>
    </xf>
    <xf borderId="0" fillId="3" fontId="10" numFmtId="10" xfId="0" applyAlignment="1" applyFill="1" applyFont="1" applyNumberFormat="1">
      <alignment horizontal="center"/>
    </xf>
    <xf borderId="0" fillId="3" fontId="10" numFmtId="166" xfId="0" applyAlignment="1" applyFill="1" applyFont="1" applyNumberFormat="1">
      <alignment horizontal="center"/>
    </xf>
    <xf borderId="1" fillId="5" fontId="1" numFmtId="0" xfId="0" applyAlignment="1" applyBorder="1" applyFill="1" applyFont="1">
      <alignment horizontal="center" vertical="bottom"/>
    </xf>
    <xf borderId="9" fillId="5" fontId="1" numFmtId="0" xfId="0" applyAlignment="1" applyBorder="1" applyFill="1" applyFont="1">
      <alignment horizontal="center" vertical="bottom"/>
    </xf>
    <xf borderId="4" fillId="5" fontId="1" numFmtId="0" xfId="0" applyAlignment="1" applyBorder="1" applyFill="1" applyFont="1">
      <alignment horizontal="center" vertical="bottom"/>
    </xf>
    <xf borderId="17" fillId="2" fontId="8" numFmtId="0" xfId="0" applyAlignment="1" applyBorder="1" applyFill="1" applyFont="1">
      <alignment horizontal="center" vertical="bottom"/>
    </xf>
    <xf borderId="8" fillId="2" fontId="8" numFmtId="0" xfId="0" applyAlignment="1" applyBorder="1" applyFill="1" applyFont="1">
      <alignment horizontal="center" vertical="bottom"/>
    </xf>
    <xf borderId="4" fillId="4" fontId="4" numFmtId="164" xfId="0" applyAlignment="1" applyBorder="1" applyFill="1" applyFont="1" applyNumberFormat="1">
      <alignment horizontal="center" vertical="bottom"/>
    </xf>
    <xf borderId="4" fillId="4" fontId="4" numFmtId="10" xfId="0" applyAlignment="1" applyBorder="1" applyFill="1" applyFont="1" applyNumberFormat="1">
      <alignment horizontal="center" vertical="bottom"/>
    </xf>
    <xf borderId="4" fillId="4" fontId="4" numFmtId="166" xfId="0" applyAlignment="1" applyBorder="1" applyFill="1" applyFont="1" applyNumberFormat="1">
      <alignment horizontal="center" vertical="bottom"/>
    </xf>
    <xf borderId="1" fillId="2" fontId="6" numFmtId="0" xfId="0" applyAlignment="1" applyBorder="1" applyFill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3" numFmtId="0" xfId="0" applyFont="1"/>
    <xf borderId="18" fillId="4" fontId="10" numFmtId="0" xfId="0" applyAlignment="1" applyBorder="1" applyFill="1" applyFont="1">
      <alignment horizontal="center"/>
    </xf>
    <xf borderId="19" fillId="0" fontId="2" numFmtId="0" xfId="0" applyBorder="1" applyFont="1"/>
    <xf borderId="5" fillId="4" fontId="10" numFmtId="0" xfId="0" applyAlignment="1" applyBorder="1" applyFill="1" applyFont="1">
      <alignment horizontal="center"/>
    </xf>
    <xf borderId="5" fillId="4" fontId="10" numFmtId="0" xfId="0" applyAlignment="1" applyBorder="1" applyFill="1" applyFont="1">
      <alignment horizontal="center" readingOrder="0"/>
    </xf>
    <xf borderId="1" fillId="4" fontId="10" numFmtId="0" xfId="0" applyAlignment="1" applyBorder="1" applyFill="1" applyFont="1">
      <alignment horizontal="center"/>
    </xf>
    <xf borderId="4" fillId="4" fontId="5" numFmtId="0" xfId="0" applyAlignment="1" applyBorder="1" applyFill="1" applyFont="1">
      <alignment horizontal="center" readingOrder="0"/>
    </xf>
    <xf borderId="4" fillId="4" fontId="5" numFmtId="2" xfId="0" applyAlignment="1" applyBorder="1" applyFill="1" applyFont="1" applyNumberFormat="1">
      <alignment horizontal="center"/>
    </xf>
    <xf borderId="4" fillId="4" fontId="5" numFmtId="2" xfId="0" applyAlignment="1" applyBorder="1" applyFill="1" applyFont="1" applyNumberFormat="1">
      <alignment horizontal="center" readingOrder="0"/>
    </xf>
    <xf borderId="13" fillId="3" fontId="9" numFmtId="0" xfId="0" applyAlignment="1" applyBorder="1" applyFill="1" applyFont="1">
      <alignment vertical="bottom"/>
    </xf>
    <xf borderId="8" fillId="3" fontId="9" numFmtId="0" xfId="0" applyAlignment="1" applyBorder="1" applyFill="1" applyFont="1">
      <alignment vertical="bottom"/>
    </xf>
    <xf borderId="4" fillId="4" fontId="5" numFmtId="1" xfId="0" applyAlignment="1" applyBorder="1" applyFill="1" applyFont="1" applyNumberFormat="1">
      <alignment horizontal="center"/>
    </xf>
    <xf borderId="0" fillId="0" fontId="15" numFmtId="0" xfId="0" applyAlignment="1" applyFont="1">
      <alignment readingOrder="0"/>
    </xf>
    <xf borderId="20" fillId="4" fontId="10" numFmtId="0" xfId="0" applyAlignment="1" applyBorder="1" applyFill="1" applyFont="1">
      <alignment horizontal="center" readingOrder="0"/>
    </xf>
    <xf borderId="21" fillId="0" fontId="2" numFmtId="0" xfId="0" applyBorder="1" applyFont="1"/>
    <xf borderId="22" fillId="3" fontId="9" numFmtId="0" xfId="0" applyAlignment="1" applyBorder="1" applyFill="1" applyFont="1">
      <alignment vertical="bottom"/>
    </xf>
    <xf borderId="23" fillId="3" fontId="9" numFmtId="0" xfId="0" applyAlignment="1" applyBorder="1" applyFill="1" applyFont="1">
      <alignment vertical="bottom"/>
    </xf>
    <xf borderId="24" fillId="3" fontId="9" numFmtId="0" xfId="0" applyAlignment="1" applyBorder="1" applyFill="1" applyFont="1">
      <alignment vertical="bottom"/>
    </xf>
    <xf borderId="25" fillId="4" fontId="9" numFmtId="0" xfId="0" applyBorder="1" applyFill="1" applyFont="1"/>
    <xf borderId="25" fillId="4" fontId="9" numFmtId="2" xfId="0" applyBorder="1" applyFill="1" applyFont="1" applyNumberFormat="1"/>
    <xf borderId="8" fillId="3" fontId="9" numFmtId="0" xfId="0" applyBorder="1" applyFill="1" applyFont="1"/>
    <xf borderId="1" fillId="4" fontId="10" numFmtId="0" xfId="0" applyAlignment="1" applyBorder="1" applyFill="1" applyFont="1">
      <alignment horizontal="center" readingOrder="0"/>
    </xf>
    <xf borderId="4" fillId="3" fontId="5" numFmtId="2" xfId="0" applyAlignment="1" applyBorder="1" applyFill="1" applyFont="1" applyNumberFormat="1">
      <alignment horizontal="center"/>
    </xf>
    <xf borderId="25" fillId="4" fontId="9" numFmtId="2" xfId="0" applyBorder="1" applyFill="1" applyFont="1" applyNumberFormat="1"/>
    <xf borderId="25" fillId="4" fontId="9" numFmtId="0" xfId="0" applyBorder="1" applyFill="1" applyFont="1"/>
    <xf borderId="25" fillId="4" fontId="5" numFmtId="0" xfId="0" applyAlignment="1" applyBorder="1" applyFill="1" applyFont="1">
      <alignment horizontal="center"/>
    </xf>
    <xf borderId="0" fillId="2" fontId="6" numFmtId="0" xfId="0" applyAlignment="1" applyFill="1" applyFont="1">
      <alignment readingOrder="0"/>
    </xf>
    <xf borderId="26" fillId="5" fontId="4" numFmtId="0" xfId="0" applyAlignment="1" applyBorder="1" applyFill="1" applyFont="1">
      <alignment horizontal="center" shrinkToFit="0" wrapText="1"/>
    </xf>
    <xf borderId="27" fillId="0" fontId="2" numFmtId="0" xfId="0" applyBorder="1" applyFont="1"/>
    <xf borderId="25" fillId="4" fontId="4" numFmtId="0" xfId="0" applyAlignment="1" applyBorder="1" applyFill="1" applyFont="1">
      <alignment horizontal="center"/>
    </xf>
    <xf borderId="25" fillId="4" fontId="4" numFmtId="2" xfId="0" applyAlignment="1" applyBorder="1" applyFill="1" applyFont="1" applyNumberFormat="1">
      <alignment horizontal="center" readingOrder="0"/>
    </xf>
    <xf borderId="25" fillId="4" fontId="4" numFmtId="0" xfId="0" applyAlignment="1" applyBorder="1" applyFill="1" applyFont="1">
      <alignment horizontal="center" readingOrder="0"/>
    </xf>
    <xf borderId="8" fillId="4" fontId="4" numFmtId="0" xfId="0" applyAlignment="1" applyBorder="1" applyFill="1" applyFont="1">
      <alignment horizontal="center"/>
    </xf>
    <xf borderId="8" fillId="4" fontId="4" numFmtId="0" xfId="0" applyAlignment="1" applyBorder="1" applyFill="1" applyFont="1">
      <alignment horizontal="center" readingOrder="0"/>
    </xf>
    <xf borderId="12" fillId="4" fontId="4" numFmtId="0" xfId="0" applyAlignment="1" applyBorder="1" applyFill="1" applyFont="1">
      <alignment horizontal="center"/>
    </xf>
    <xf borderId="12" fillId="4" fontId="4" numFmtId="0" xfId="0" applyAlignment="1" applyBorder="1" applyFill="1" applyFont="1">
      <alignment horizontal="center" readingOrder="0"/>
    </xf>
    <xf borderId="28" fillId="4" fontId="4" numFmtId="0" xfId="0" applyAlignment="1" applyBorder="1" applyFill="1" applyFont="1">
      <alignment horizontal="center"/>
    </xf>
    <xf borderId="29" fillId="0" fontId="2" numFmtId="0" xfId="0" applyBorder="1" applyFont="1"/>
    <xf borderId="30" fillId="4" fontId="4" numFmtId="0" xfId="0" applyAlignment="1" applyBorder="1" applyFill="1" applyFont="1">
      <alignment horizontal="center" vertical="bottom"/>
    </xf>
    <xf borderId="0" fillId="0" fontId="9" numFmtId="0" xfId="0" applyAlignment="1" applyFont="1">
      <alignment horizontal="right" vertical="bottom"/>
    </xf>
    <xf borderId="1" fillId="4" fontId="4" numFmtId="0" xfId="0" applyAlignment="1" applyBorder="1" applyFill="1" applyFont="1">
      <alignment horizontal="center"/>
    </xf>
    <xf borderId="31" fillId="5" fontId="4" numFmtId="0" xfId="0" applyAlignment="1" applyBorder="1" applyFill="1" applyFont="1">
      <alignment horizontal="center" vertical="bottom"/>
    </xf>
    <xf borderId="31" fillId="5" fontId="4" numFmtId="0" xfId="0" applyAlignment="1" applyBorder="1" applyFill="1" applyFont="1">
      <alignment horizontal="center" readingOrder="0" vertical="bottom"/>
    </xf>
    <xf borderId="8" fillId="4" fontId="4" numFmtId="0" xfId="0" applyAlignment="1" applyBorder="1" applyFill="1" applyFont="1">
      <alignment horizontal="center" vertical="bottom"/>
    </xf>
    <xf borderId="8" fillId="4" fontId="4" numFmtId="2" xfId="0" applyAlignment="1" applyBorder="1" applyFill="1" applyFont="1" applyNumberFormat="1">
      <alignment horizontal="center" vertical="bottom"/>
    </xf>
    <xf borderId="8" fillId="4" fontId="4" numFmtId="0" xfId="0" applyAlignment="1" applyBorder="1" applyFill="1" applyFont="1">
      <alignment horizontal="center"/>
    </xf>
    <xf borderId="8" fillId="7" fontId="4" numFmtId="0" xfId="0" applyAlignment="1" applyBorder="1" applyFill="1" applyFont="1">
      <alignment horizontal="center" vertical="bottom"/>
    </xf>
    <xf borderId="8" fillId="7" fontId="4" numFmtId="0" xfId="0" applyAlignment="1" applyBorder="1" applyFill="1" applyFont="1">
      <alignment horizontal="center"/>
    </xf>
    <xf borderId="12" fillId="7" fontId="4" numFmtId="0" xfId="0" applyAlignment="1" applyBorder="1" applyFill="1" applyFont="1">
      <alignment horizontal="center" vertical="bottom"/>
    </xf>
    <xf borderId="8" fillId="7" fontId="4" numFmtId="0" xfId="0" applyAlignment="1" applyBorder="1" applyFill="1" applyFont="1">
      <alignment horizontal="center" readingOrder="0"/>
    </xf>
    <xf borderId="8" fillId="3" fontId="4" numFmtId="0" xfId="0" applyAlignment="1" applyBorder="1" applyFill="1" applyFont="1">
      <alignment horizontal="center"/>
    </xf>
    <xf borderId="0" fillId="3" fontId="1" numFmtId="0" xfId="0" applyAlignment="1" applyFill="1" applyFont="1">
      <alignment horizontal="center" vertical="bottom"/>
    </xf>
    <xf borderId="0" fillId="3" fontId="4" numFmtId="0" xfId="0" applyAlignment="1" applyFill="1" applyFont="1">
      <alignment vertical="bottom"/>
    </xf>
    <xf borderId="0" fillId="3" fontId="16" numFmtId="0" xfId="0" applyAlignment="1" applyFill="1" applyFont="1">
      <alignment horizontal="center" vertical="bottom"/>
    </xf>
    <xf borderId="0" fillId="3" fontId="4" numFmtId="0" xfId="0" applyAlignment="1" applyFill="1" applyFont="1">
      <alignment horizontal="center" vertical="bottom"/>
    </xf>
    <xf borderId="0" fillId="3" fontId="4" numFmtId="167" xfId="0" applyAlignment="1" applyFill="1" applyFont="1" applyNumberFormat="1">
      <alignment horizontal="center" vertical="bottom"/>
    </xf>
    <xf borderId="0" fillId="3" fontId="4" numFmtId="1" xfId="0" applyAlignment="1" applyFill="1" applyFont="1" applyNumberFormat="1">
      <alignment vertical="bottom"/>
    </xf>
    <xf borderId="0" fillId="3" fontId="4" numFmtId="1" xfId="0" applyAlignment="1" applyFill="1" applyFont="1" applyNumberFormat="1">
      <alignment horizontal="center" vertical="bottom"/>
    </xf>
    <xf borderId="0" fillId="3" fontId="4" numFmtId="10" xfId="0" applyAlignment="1" applyFill="1" applyFont="1" applyNumberFormat="1">
      <alignment horizontal="center" vertical="bottom"/>
    </xf>
    <xf borderId="0" fillId="3" fontId="4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center" shrinkToFit="0" wrapText="1"/>
    </xf>
    <xf borderId="0" fillId="3" fontId="1" numFmtId="164" xfId="0" applyAlignment="1" applyFill="1" applyFont="1" applyNumberFormat="1">
      <alignment horizontal="center" shrinkToFit="0" wrapText="1"/>
    </xf>
    <xf borderId="0" fillId="3" fontId="4" numFmtId="164" xfId="0" applyAlignment="1" applyFill="1" applyFont="1" applyNumberFormat="1">
      <alignment horizontal="center"/>
    </xf>
    <xf borderId="0" fillId="3" fontId="4" numFmtId="165" xfId="0" applyAlignment="1" applyFill="1" applyFont="1" applyNumberFormat="1">
      <alignment horizontal="center"/>
    </xf>
    <xf borderId="0" fillId="3" fontId="9" numFmtId="0" xfId="0" applyAlignment="1" applyFill="1" applyFont="1">
      <alignment horizontal="right" vertical="bottom"/>
    </xf>
    <xf borderId="0" fillId="3" fontId="4" numFmtId="0" xfId="0" applyAlignment="1" applyFill="1" applyFont="1">
      <alignment horizontal="center" readingOrder="0"/>
    </xf>
    <xf borderId="8" fillId="4" fontId="9" numFmtId="0" xfId="0" applyAlignment="1" applyBorder="1" applyFill="1" applyFont="1">
      <alignment vertical="bottom"/>
    </xf>
    <xf borderId="17" fillId="4" fontId="9" numFmtId="0" xfId="0" applyAlignment="1" applyBorder="1" applyFill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3">
    <tableStyle count="3" pivot="0" name="QDL-QUEDA DE TENSÃO-style">
      <tableStyleElement dxfId="1" type="headerRow"/>
      <tableStyleElement dxfId="2" type="firstRowStripe"/>
      <tableStyleElement dxfId="3" type="secondRowStripe"/>
    </tableStyle>
    <tableStyle count="3" pivot="0" name="QDL-QUEDA DE TENSÃO-style 2">
      <tableStyleElement dxfId="1" type="headerRow"/>
      <tableStyleElement dxfId="2" type="firstRowStripe"/>
      <tableStyleElement dxfId="3" type="secondRowStripe"/>
    </tableStyle>
    <tableStyle count="2" pivot="0" name="QDL-QUEDA DE TENSÃO-style 3">
      <tableStyleElement dxfId="3" type="firstRowStripe"/>
      <tableStyleElement dxfId="2" type="secondRowStripe"/>
    </tableStyle>
    <tableStyle count="3" pivot="0" name="QDL-QUEDA DE TENSÃO-style 4">
      <tableStyleElement dxfId="1" type="headerRow"/>
      <tableStyleElement dxfId="2" type="firstRowStripe"/>
      <tableStyleElement dxfId="3" type="secondRowStripe"/>
    </tableStyle>
    <tableStyle count="3" pivot="0" name="QDL-QUEDA DE TENSÃO-style 5">
      <tableStyleElement dxfId="1" type="headerRow"/>
      <tableStyleElement dxfId="2" type="firstRowStripe"/>
      <tableStyleElement dxfId="3" type="secondRowStripe"/>
    </tableStyle>
    <tableStyle count="3" pivot="0" name="QDL-QUEDA DE TENSÃO-style 6">
      <tableStyleElement dxfId="1" type="headerRow"/>
      <tableStyleElement dxfId="2" type="firstRowStripe"/>
      <tableStyleElement dxfId="3" type="secondRowStripe"/>
    </tableStyle>
    <tableStyle count="2" pivot="0" name="QDL-QUEDA DE TENSÃO-style 7">
      <tableStyleElement dxfId="3" type="firstRowStripe"/>
      <tableStyleElement dxfId="2" type="secondRowStripe"/>
    </tableStyle>
    <tableStyle count="3" pivot="0" name="QDL-QUEDA DE TENSÃO-style 8">
      <tableStyleElement dxfId="1" type="headerRow"/>
      <tableStyleElement dxfId="2" type="firstRowStripe"/>
      <tableStyleElement dxfId="3" type="secondRowStripe"/>
    </tableStyle>
    <tableStyle count="3" pivot="0" name="QDL-QUEDA DE TENSÃO-style 9">
      <tableStyleElement dxfId="1" type="headerRow"/>
      <tableStyleElement dxfId="2" type="firstRowStripe"/>
      <tableStyleElement dxfId="3" type="secondRowStripe"/>
    </tableStyle>
    <tableStyle count="2" pivot="0" name="QDL-QUEDA DE TENSÃO-style 10">
      <tableStyleElement dxfId="3" type="firstRowStripe"/>
      <tableStyleElement dxfId="2" type="secondRowStripe"/>
    </tableStyle>
    <tableStyle count="3" pivot="0" name="QDL-QUEDA DE TENSÃO-style 11">
      <tableStyleElement dxfId="1" type="headerRow"/>
      <tableStyleElement dxfId="2" type="firstRowStripe"/>
      <tableStyleElement dxfId="3" type="secondRowStripe"/>
    </tableStyle>
    <tableStyle count="3" pivot="0" name="QDL-QUEDA DE TENSÃO-style 12">
      <tableStyleElement dxfId="1" type="headerRow"/>
      <tableStyleElement dxfId="2" type="firstRowStripe"/>
      <tableStyleElement dxfId="3" type="secondRowStripe"/>
    </tableStyle>
    <tableStyle count="2" pivot="0" name="QDL-QUEDA DE TENSÃO-style 13">
      <tableStyleElement dxfId="3" type="firstRowStripe"/>
      <tableStyleElement dxfId="2" type="secondRowStripe"/>
    </tableStyle>
    <tableStyle count="3" pivot="0" name="QDL-QUEDA DE TENSÃO-style 14">
      <tableStyleElement dxfId="1" type="headerRow"/>
      <tableStyleElement dxfId="2" type="firstRowStripe"/>
      <tableStyleElement dxfId="3" type="secondRowStripe"/>
    </tableStyle>
    <tableStyle count="3" pivot="0" name="QDL-QUEDA DE TENSÃO-style 15">
      <tableStyleElement dxfId="1" type="headerRow"/>
      <tableStyleElement dxfId="2" type="firstRowStripe"/>
      <tableStyleElement dxfId="3" type="secondRowStripe"/>
    </tableStyle>
    <tableStyle count="3" pivot="0" name="QDL-QUEDA DE TENSÃO-style 16">
      <tableStyleElement dxfId="1" type="headerRow"/>
      <tableStyleElement dxfId="2" type="firstRowStripe"/>
      <tableStyleElement dxfId="3" type="secondRowStripe"/>
    </tableStyle>
    <tableStyle count="3" pivot="0" name="QDL-QUEDA DE TENSÃO-style 17">
      <tableStyleElement dxfId="1" type="headerRow"/>
      <tableStyleElement dxfId="2" type="firstRowStripe"/>
      <tableStyleElement dxfId="3" type="secondRowStripe"/>
    </tableStyle>
    <tableStyle count="2" pivot="0" name="QDL-QUEDA DE TENSÃO-style 18">
      <tableStyleElement dxfId="3" type="firstRowStripe"/>
      <tableStyleElement dxfId="2" type="secondRowStripe"/>
    </tableStyle>
    <tableStyle count="3" pivot="0" name="QDL-QUEDA DE TENSÃO-style 19">
      <tableStyleElement dxfId="1" type="headerRow"/>
      <tableStyleElement dxfId="2" type="firstRowStripe"/>
      <tableStyleElement dxfId="3" type="secondRowStripe"/>
    </tableStyle>
    <tableStyle count="2" pivot="0" name="QDL-QUEDA DE TENSÃO-style 20">
      <tableStyleElement dxfId="2" type="firstRowStripe"/>
      <tableStyleElement dxfId="3" type="secondRowStripe"/>
    </tableStyle>
    <tableStyle count="2" pivot="0" name="QDL-BALANÇO POTENCIAS-style">
      <tableStyleElement dxfId="3" type="firstRowStripe"/>
      <tableStyleElement dxfId="2" type="secondRowStripe"/>
    </tableStyle>
    <tableStyle count="3" pivot="0" name="QDGL-style">
      <tableStyleElement dxfId="1" type="headerRow"/>
      <tableStyleElement dxfId="2" type="firstRowStripe"/>
      <tableStyleElement dxfId="3" type="secondRowStripe"/>
    </tableStyle>
    <tableStyle count="3" pivot="0" name="QDGL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Relationship Id="rId3" Type="http://schemas.openxmlformats.org/officeDocument/2006/relationships/image" Target="../media/image20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Relationship Id="rId3" Type="http://schemas.openxmlformats.org/officeDocument/2006/relationships/image" Target="../media/image2.png"/><Relationship Id="rId4" Type="http://schemas.openxmlformats.org/officeDocument/2006/relationships/image" Target="../media/image10.png"/><Relationship Id="rId11" Type="http://schemas.openxmlformats.org/officeDocument/2006/relationships/image" Target="../media/image4.png"/><Relationship Id="rId10" Type="http://schemas.openxmlformats.org/officeDocument/2006/relationships/image" Target="../media/image6.png"/><Relationship Id="rId9" Type="http://schemas.openxmlformats.org/officeDocument/2006/relationships/image" Target="../media/image21.png"/><Relationship Id="rId5" Type="http://schemas.openxmlformats.org/officeDocument/2006/relationships/image" Target="../media/image18.png"/><Relationship Id="rId6" Type="http://schemas.openxmlformats.org/officeDocument/2006/relationships/image" Target="../media/image17.png"/><Relationship Id="rId7" Type="http://schemas.openxmlformats.org/officeDocument/2006/relationships/image" Target="../media/image3.png"/><Relationship Id="rId8" Type="http://schemas.openxmlformats.org/officeDocument/2006/relationships/image" Target="../media/image2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Relationship Id="rId3" Type="http://schemas.openxmlformats.org/officeDocument/2006/relationships/image" Target="../media/image7.png"/><Relationship Id="rId4" Type="http://schemas.openxmlformats.org/officeDocument/2006/relationships/image" Target="../media/image5.png"/><Relationship Id="rId5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0.png"/><Relationship Id="rId3" Type="http://schemas.openxmlformats.org/officeDocument/2006/relationships/image" Target="../media/image14.png"/><Relationship Id="rId4" Type="http://schemas.openxmlformats.org/officeDocument/2006/relationships/image" Target="../media/image27.png"/><Relationship Id="rId5" Type="http://schemas.openxmlformats.org/officeDocument/2006/relationships/image" Target="../media/image13.png"/><Relationship Id="rId6" Type="http://schemas.openxmlformats.org/officeDocument/2006/relationships/image" Target="../media/image8.png"/><Relationship Id="rId7" Type="http://schemas.openxmlformats.org/officeDocument/2006/relationships/image" Target="../media/image11.png"/><Relationship Id="rId8" Type="http://schemas.openxmlformats.org/officeDocument/2006/relationships/image" Target="../media/image2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6.png"/><Relationship Id="rId3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Relationship Id="rId3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295275</xdr:colOff>
      <xdr:row>5</xdr:row>
      <xdr:rowOff>38100</xdr:rowOff>
    </xdr:from>
    <xdr:ext cx="4610100" cy="5257800"/>
    <xdr:pic>
      <xdr:nvPicPr>
        <xdr:cNvPr id="0" name="image1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152400</xdr:colOff>
      <xdr:row>5</xdr:row>
      <xdr:rowOff>38100</xdr:rowOff>
    </xdr:from>
    <xdr:ext cx="4876800" cy="514350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381000</xdr:colOff>
      <xdr:row>5</xdr:row>
      <xdr:rowOff>190500</xdr:rowOff>
    </xdr:from>
    <xdr:ext cx="4876800" cy="5295900"/>
    <xdr:pic>
      <xdr:nvPicPr>
        <xdr:cNvPr id="0" name="image20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790575</xdr:colOff>
      <xdr:row>25</xdr:row>
      <xdr:rowOff>180975</xdr:rowOff>
    </xdr:from>
    <xdr:ext cx="4876800" cy="3038475"/>
    <xdr:pic>
      <xdr:nvPicPr>
        <xdr:cNvPr id="0" name="image2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447675</xdr:colOff>
      <xdr:row>2</xdr:row>
      <xdr:rowOff>19050</xdr:rowOff>
    </xdr:from>
    <xdr:ext cx="8334375" cy="4600575"/>
    <xdr:pic>
      <xdr:nvPicPr>
        <xdr:cNvPr id="0" name="image1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790575</xdr:colOff>
      <xdr:row>44</xdr:row>
      <xdr:rowOff>180975</xdr:rowOff>
    </xdr:from>
    <xdr:ext cx="5457825" cy="4019550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495300</xdr:colOff>
      <xdr:row>41</xdr:row>
      <xdr:rowOff>180975</xdr:rowOff>
    </xdr:from>
    <xdr:ext cx="6705600" cy="438150"/>
    <xdr:pic>
      <xdr:nvPicPr>
        <xdr:cNvPr id="0" name="image10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904875</xdr:colOff>
      <xdr:row>79</xdr:row>
      <xdr:rowOff>19050</xdr:rowOff>
    </xdr:from>
    <xdr:ext cx="4876800" cy="3305175"/>
    <xdr:pic>
      <xdr:nvPicPr>
        <xdr:cNvPr id="0" name="image18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400050</xdr:colOff>
      <xdr:row>100</xdr:row>
      <xdr:rowOff>28575</xdr:rowOff>
    </xdr:from>
    <xdr:ext cx="3990975" cy="3571875"/>
    <xdr:pic>
      <xdr:nvPicPr>
        <xdr:cNvPr id="0" name="image17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400050</xdr:colOff>
      <xdr:row>131</xdr:row>
      <xdr:rowOff>104775</xdr:rowOff>
    </xdr:from>
    <xdr:ext cx="4876800" cy="5962650"/>
    <xdr:pic>
      <xdr:nvPicPr>
        <xdr:cNvPr id="0" name="image3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400050</xdr:colOff>
      <xdr:row>161</xdr:row>
      <xdr:rowOff>171450</xdr:rowOff>
    </xdr:from>
    <xdr:ext cx="6162675" cy="3038475"/>
    <xdr:pic>
      <xdr:nvPicPr>
        <xdr:cNvPr id="0" name="image25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790575</xdr:colOff>
      <xdr:row>178</xdr:row>
      <xdr:rowOff>9525</xdr:rowOff>
    </xdr:from>
    <xdr:ext cx="5619750" cy="6153150"/>
    <xdr:pic>
      <xdr:nvPicPr>
        <xdr:cNvPr id="0" name="image21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323850</xdr:colOff>
      <xdr:row>102</xdr:row>
      <xdr:rowOff>161925</xdr:rowOff>
    </xdr:from>
    <xdr:ext cx="4876800" cy="3333750"/>
    <xdr:pic>
      <xdr:nvPicPr>
        <xdr:cNvPr id="0" name="image6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135</xdr:row>
      <xdr:rowOff>161925</xdr:rowOff>
    </xdr:from>
    <xdr:ext cx="5743575" cy="2009775"/>
    <xdr:pic>
      <xdr:nvPicPr>
        <xdr:cNvPr id="0" name="image4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933450</xdr:colOff>
      <xdr:row>5</xdr:row>
      <xdr:rowOff>76200</xdr:rowOff>
    </xdr:from>
    <xdr:ext cx="6838950" cy="5572125"/>
    <xdr:pic>
      <xdr:nvPicPr>
        <xdr:cNvPr id="0" name="image2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933450</xdr:colOff>
      <xdr:row>34</xdr:row>
      <xdr:rowOff>95250</xdr:rowOff>
    </xdr:from>
    <xdr:ext cx="4876800" cy="5886450"/>
    <xdr:pic>
      <xdr:nvPicPr>
        <xdr:cNvPr id="0" name="image2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790575</xdr:colOff>
      <xdr:row>74</xdr:row>
      <xdr:rowOff>9525</xdr:rowOff>
    </xdr:from>
    <xdr:ext cx="5419725" cy="6619875"/>
    <xdr:pic>
      <xdr:nvPicPr>
        <xdr:cNvPr id="0" name="image7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323850</xdr:colOff>
      <xdr:row>107</xdr:row>
      <xdr:rowOff>161925</xdr:rowOff>
    </xdr:from>
    <xdr:ext cx="4876800" cy="6248400"/>
    <xdr:pic>
      <xdr:nvPicPr>
        <xdr:cNvPr id="0" name="image5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552450</xdr:colOff>
      <xdr:row>27</xdr:row>
      <xdr:rowOff>95250</xdr:rowOff>
    </xdr:from>
    <xdr:ext cx="5743575" cy="2009775"/>
    <xdr:pic>
      <xdr:nvPicPr>
        <xdr:cNvPr id="0" name="image4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5</xdr:row>
      <xdr:rowOff>0</xdr:rowOff>
    </xdr:from>
    <xdr:ext cx="6696075" cy="1905000"/>
    <xdr:pic>
      <xdr:nvPicPr>
        <xdr:cNvPr id="0" name="image1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285750</xdr:colOff>
      <xdr:row>17</xdr:row>
      <xdr:rowOff>142875</xdr:rowOff>
    </xdr:from>
    <xdr:ext cx="4876800" cy="3333750"/>
    <xdr:pic>
      <xdr:nvPicPr>
        <xdr:cNvPr id="0" name="image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</xdr:colOff>
      <xdr:row>34</xdr:row>
      <xdr:rowOff>142875</xdr:rowOff>
    </xdr:from>
    <xdr:ext cx="7620000" cy="1438275"/>
    <xdr:pic>
      <xdr:nvPicPr>
        <xdr:cNvPr id="0" name="image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0</xdr:row>
      <xdr:rowOff>152400</xdr:rowOff>
    </xdr:from>
    <xdr:ext cx="6800850" cy="7543800"/>
    <xdr:pic>
      <xdr:nvPicPr>
        <xdr:cNvPr id="0" name="image30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77</xdr:row>
      <xdr:rowOff>95250</xdr:rowOff>
    </xdr:from>
    <xdr:ext cx="4876800" cy="3895725"/>
    <xdr:pic>
      <xdr:nvPicPr>
        <xdr:cNvPr id="0" name="image1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25</xdr:row>
      <xdr:rowOff>9525</xdr:rowOff>
    </xdr:from>
    <xdr:ext cx="4305300" cy="1971675"/>
    <xdr:pic>
      <xdr:nvPicPr>
        <xdr:cNvPr id="0" name="image2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200025</xdr:rowOff>
    </xdr:from>
    <xdr:ext cx="4876800" cy="3314700"/>
    <xdr:pic>
      <xdr:nvPicPr>
        <xdr:cNvPr id="0" name="image1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200025</xdr:rowOff>
    </xdr:from>
    <xdr:ext cx="4876800" cy="3314700"/>
    <xdr:pic>
      <xdr:nvPicPr>
        <xdr:cNvPr id="0" name="image1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590550</xdr:colOff>
      <xdr:row>74</xdr:row>
      <xdr:rowOff>57150</xdr:rowOff>
    </xdr:from>
    <xdr:ext cx="5867400" cy="4533900"/>
    <xdr:pic>
      <xdr:nvPicPr>
        <xdr:cNvPr id="0" name="image8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102</xdr:row>
      <xdr:rowOff>0</xdr:rowOff>
    </xdr:from>
    <xdr:ext cx="4876800" cy="3228975"/>
    <xdr:pic>
      <xdr:nvPicPr>
        <xdr:cNvPr id="0" name="image1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238125</xdr:colOff>
      <xdr:row>74</xdr:row>
      <xdr:rowOff>57150</xdr:rowOff>
    </xdr:from>
    <xdr:ext cx="4876800" cy="3228975"/>
    <xdr:pic>
      <xdr:nvPicPr>
        <xdr:cNvPr id="0" name="image1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</xdr:row>
      <xdr:rowOff>180975</xdr:rowOff>
    </xdr:from>
    <xdr:ext cx="6096000" cy="2790825"/>
    <xdr:pic>
      <xdr:nvPicPr>
        <xdr:cNvPr id="0" name="image2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228600</xdr:colOff>
      <xdr:row>124</xdr:row>
      <xdr:rowOff>19050</xdr:rowOff>
    </xdr:from>
    <xdr:ext cx="6096000" cy="2790825"/>
    <xdr:pic>
      <xdr:nvPicPr>
        <xdr:cNvPr id="0" name="image2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</xdr:row>
      <xdr:rowOff>209550</xdr:rowOff>
    </xdr:from>
    <xdr:ext cx="4876800" cy="3895725"/>
    <xdr:pic>
      <xdr:nvPicPr>
        <xdr:cNvPr id="0" name="image1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179</xdr:row>
      <xdr:rowOff>47625</xdr:rowOff>
    </xdr:from>
    <xdr:ext cx="4876800" cy="3314700"/>
    <xdr:pic>
      <xdr:nvPicPr>
        <xdr:cNvPr id="0" name="image1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904875</xdr:colOff>
      <xdr:row>153</xdr:row>
      <xdr:rowOff>190500</xdr:rowOff>
    </xdr:from>
    <xdr:ext cx="5867400" cy="4533900"/>
    <xdr:pic>
      <xdr:nvPicPr>
        <xdr:cNvPr id="0" name="image8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723900</xdr:colOff>
      <xdr:row>181</xdr:row>
      <xdr:rowOff>19050</xdr:rowOff>
    </xdr:from>
    <xdr:ext cx="4876800" cy="3228975"/>
    <xdr:pic>
      <xdr:nvPicPr>
        <xdr:cNvPr id="0" name="image1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228600</xdr:colOff>
      <xdr:row>203</xdr:row>
      <xdr:rowOff>209550</xdr:rowOff>
    </xdr:from>
    <xdr:ext cx="6096000" cy="2790825"/>
    <xdr:pic>
      <xdr:nvPicPr>
        <xdr:cNvPr id="0" name="image2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203</xdr:row>
      <xdr:rowOff>85725</xdr:rowOff>
    </xdr:from>
    <xdr:ext cx="6096000" cy="2790825"/>
    <xdr:pic>
      <xdr:nvPicPr>
        <xdr:cNvPr id="0" name="image2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</xdr:row>
      <xdr:rowOff>95250</xdr:rowOff>
    </xdr:from>
    <xdr:ext cx="6096000" cy="2790825"/>
    <xdr:pic>
      <xdr:nvPicPr>
        <xdr:cNvPr id="0" name="image2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241</xdr:row>
      <xdr:rowOff>171450</xdr:rowOff>
    </xdr:from>
    <xdr:ext cx="4876800" cy="3895725"/>
    <xdr:pic>
      <xdr:nvPicPr>
        <xdr:cNvPr id="0" name="image1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264</xdr:row>
      <xdr:rowOff>133350</xdr:rowOff>
    </xdr:from>
    <xdr:ext cx="4876800" cy="3314700"/>
    <xdr:pic>
      <xdr:nvPicPr>
        <xdr:cNvPr id="0" name="image1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287</xdr:row>
      <xdr:rowOff>85725</xdr:rowOff>
    </xdr:from>
    <xdr:ext cx="6096000" cy="2790825"/>
    <xdr:pic>
      <xdr:nvPicPr>
        <xdr:cNvPr id="0" name="image2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971550</xdr:colOff>
      <xdr:row>238</xdr:row>
      <xdr:rowOff>161925</xdr:rowOff>
    </xdr:from>
    <xdr:ext cx="5867400" cy="4533900"/>
    <xdr:pic>
      <xdr:nvPicPr>
        <xdr:cNvPr id="0" name="image8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904875</xdr:colOff>
      <xdr:row>265</xdr:row>
      <xdr:rowOff>19050</xdr:rowOff>
    </xdr:from>
    <xdr:ext cx="4876800" cy="3228975"/>
    <xdr:pic>
      <xdr:nvPicPr>
        <xdr:cNvPr id="0" name="image1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361950</xdr:colOff>
      <xdr:row>288</xdr:row>
      <xdr:rowOff>95250</xdr:rowOff>
    </xdr:from>
    <xdr:ext cx="6096000" cy="2790825"/>
    <xdr:pic>
      <xdr:nvPicPr>
        <xdr:cNvPr id="0" name="image2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336</xdr:row>
      <xdr:rowOff>209550</xdr:rowOff>
    </xdr:from>
    <xdr:ext cx="4876800" cy="3895725"/>
    <xdr:pic>
      <xdr:nvPicPr>
        <xdr:cNvPr id="0" name="image1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364</xdr:row>
      <xdr:rowOff>66675</xdr:rowOff>
    </xdr:from>
    <xdr:ext cx="4876800" cy="3314700"/>
    <xdr:pic>
      <xdr:nvPicPr>
        <xdr:cNvPr id="0" name="image1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387</xdr:row>
      <xdr:rowOff>9525</xdr:rowOff>
    </xdr:from>
    <xdr:ext cx="6096000" cy="2790825"/>
    <xdr:pic>
      <xdr:nvPicPr>
        <xdr:cNvPr id="0" name="image2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180975</xdr:colOff>
      <xdr:row>331</xdr:row>
      <xdr:rowOff>47625</xdr:rowOff>
    </xdr:from>
    <xdr:ext cx="5867400" cy="4533900"/>
    <xdr:pic>
      <xdr:nvPicPr>
        <xdr:cNvPr id="0" name="image8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590550</xdr:colOff>
      <xdr:row>356</xdr:row>
      <xdr:rowOff>104775</xdr:rowOff>
    </xdr:from>
    <xdr:ext cx="4876800" cy="3228975"/>
    <xdr:pic>
      <xdr:nvPicPr>
        <xdr:cNvPr id="0" name="image1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377</xdr:row>
      <xdr:rowOff>66675</xdr:rowOff>
    </xdr:from>
    <xdr:ext cx="6096000" cy="2790825"/>
    <xdr:pic>
      <xdr:nvPicPr>
        <xdr:cNvPr id="0" name="image2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676275</xdr:colOff>
      <xdr:row>88</xdr:row>
      <xdr:rowOff>209550</xdr:rowOff>
    </xdr:from>
    <xdr:ext cx="8372475" cy="5124450"/>
    <xdr:pic>
      <xdr:nvPicPr>
        <xdr:cNvPr id="0" name="image29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514350</xdr:colOff>
      <xdr:row>5</xdr:row>
      <xdr:rowOff>28575</xdr:rowOff>
    </xdr:from>
    <xdr:ext cx="4876800" cy="3067050"/>
    <xdr:pic>
      <xdr:nvPicPr>
        <xdr:cNvPr id="0" name="image28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4876800" cy="4086225"/>
    <xdr:pic>
      <xdr:nvPicPr>
        <xdr:cNvPr id="0" name="image2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914400</xdr:colOff>
      <xdr:row>50</xdr:row>
      <xdr:rowOff>47625</xdr:rowOff>
    </xdr:from>
    <xdr:ext cx="4876800" cy="2990850"/>
    <xdr:pic>
      <xdr:nvPicPr>
        <xdr:cNvPr id="0" name="image15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0</xdr:row>
      <xdr:rowOff>15659100</xdr:rowOff>
    </xdr:from>
    <xdr:ext cx="4876800" cy="3067050"/>
    <xdr:pic>
      <xdr:nvPicPr>
        <xdr:cNvPr id="0" name="image28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590550</xdr:colOff>
      <xdr:row>95</xdr:row>
      <xdr:rowOff>114300</xdr:rowOff>
    </xdr:from>
    <xdr:ext cx="4876800" cy="4086225"/>
    <xdr:pic>
      <xdr:nvPicPr>
        <xdr:cNvPr id="0" name="image2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122</xdr:row>
      <xdr:rowOff>85725</xdr:rowOff>
    </xdr:from>
    <xdr:ext cx="4876800" cy="2990850"/>
    <xdr:pic>
      <xdr:nvPicPr>
        <xdr:cNvPr id="0" name="image15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409575</xdr:colOff>
      <xdr:row>147</xdr:row>
      <xdr:rowOff>19050</xdr:rowOff>
    </xdr:from>
    <xdr:ext cx="4876800" cy="3067050"/>
    <xdr:pic>
      <xdr:nvPicPr>
        <xdr:cNvPr id="0" name="image28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866775</xdr:colOff>
      <xdr:row>166</xdr:row>
      <xdr:rowOff>152400</xdr:rowOff>
    </xdr:from>
    <xdr:ext cx="4876800" cy="4086225"/>
    <xdr:pic>
      <xdr:nvPicPr>
        <xdr:cNvPr id="0" name="image2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914400</xdr:colOff>
      <xdr:row>191</xdr:row>
      <xdr:rowOff>47625</xdr:rowOff>
    </xdr:from>
    <xdr:ext cx="4876800" cy="2990850"/>
    <xdr:pic>
      <xdr:nvPicPr>
        <xdr:cNvPr id="0" name="image15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409575</xdr:colOff>
      <xdr:row>213</xdr:row>
      <xdr:rowOff>19050</xdr:rowOff>
    </xdr:from>
    <xdr:ext cx="4876800" cy="3067050"/>
    <xdr:pic>
      <xdr:nvPicPr>
        <xdr:cNvPr id="0" name="image28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819150</xdr:colOff>
      <xdr:row>232</xdr:row>
      <xdr:rowOff>114300</xdr:rowOff>
    </xdr:from>
    <xdr:ext cx="4876800" cy="4086225"/>
    <xdr:pic>
      <xdr:nvPicPr>
        <xdr:cNvPr id="0" name="image2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914400</xdr:colOff>
      <xdr:row>257</xdr:row>
      <xdr:rowOff>152400</xdr:rowOff>
    </xdr:from>
    <xdr:ext cx="4876800" cy="2990850"/>
    <xdr:pic>
      <xdr:nvPicPr>
        <xdr:cNvPr id="0" name="image15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952500</xdr:colOff>
      <xdr:row>65</xdr:row>
      <xdr:rowOff>104775</xdr:rowOff>
    </xdr:from>
    <xdr:ext cx="4876800" cy="3895725"/>
    <xdr:pic>
      <xdr:nvPicPr>
        <xdr:cNvPr id="0" name="image1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857250</xdr:colOff>
      <xdr:row>86</xdr:row>
      <xdr:rowOff>171450</xdr:rowOff>
    </xdr:from>
    <xdr:ext cx="4876800" cy="3314700"/>
    <xdr:pic>
      <xdr:nvPicPr>
        <xdr:cNvPr id="0" name="image1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857250</xdr:colOff>
      <xdr:row>111</xdr:row>
      <xdr:rowOff>38100</xdr:rowOff>
    </xdr:from>
    <xdr:ext cx="6096000" cy="2790825"/>
    <xdr:pic>
      <xdr:nvPicPr>
        <xdr:cNvPr id="0" name="image27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5:J58" displayName="Table_1" name="Table_1" id="1">
  <tableColumns count="10">
    <tableColumn name="Circuito L0" id="1"/>
    <tableColumn name="Corrente Ip (A)" id="2"/>
    <tableColumn name="Distância L (m)" id="3"/>
    <tableColumn name="Seção (mm²)" id="4"/>
    <tableColumn name="R [Ω/m]" id="5"/>
    <tableColumn name="X [Ω/m]" id="6"/>
    <tableColumn name="FP" id="7"/>
    <tableColumn name="ΔV (V)" id="8"/>
    <tableColumn name="ΔV (%)" id="9"/>
    <tableColumn name="ΔV(%)*" id="10"/>
  </tableColumns>
  <tableStyleInfo name="QDL-QUEDA DE TENSÃO-style" showColumnStripes="0" showFirstColumn="1" showLastColumn="1" showRowStripes="1"/>
</table>
</file>

<file path=xl/tables/table2.xml><?xml version="1.0" encoding="utf-8"?>
<table xmlns="http://schemas.openxmlformats.org/spreadsheetml/2006/main" ref="P56:W60" displayName="Table_2" name="Table_2" id="2">
  <tableColumns count="8">
    <tableColumn name="Circuito L0" id="1"/>
    <tableColumn name="Corrente Ip (A)" id="2"/>
    <tableColumn name="Distância L (m)" id="3"/>
    <tableColumn name="Seção (mm²)" id="4"/>
    <tableColumn name="FP" id="5"/>
    <tableColumn name="ΔV unitário (V)" id="6"/>
    <tableColumn name="ΔV (%)" id="7"/>
    <tableColumn name="ΔV(%)*" id="8"/>
  </tableColumns>
  <tableStyleInfo name="QDL-QUEDA DE TENSÃO-style 2" showColumnStripes="0" showFirstColumn="1" showLastColumn="1" showRowStripes="1"/>
</table>
</file>

<file path=xl/tables/table3.xml><?xml version="1.0" encoding="utf-8"?>
<table xmlns="http://schemas.openxmlformats.org/spreadsheetml/2006/main" headerRowCount="0" ref="A59:J60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QDL-QUEDA DE TENSÃO-style 3" showColumnStripes="0" showFirstColumn="1" showLastColumn="1" showRowStripes="1"/>
</table>
</file>

<file path=xl/tables/table4.xml><?xml version="1.0" encoding="utf-8"?>
<table xmlns="http://schemas.openxmlformats.org/spreadsheetml/2006/main" ref="A66:J69" displayName="Table_4" name="Table_4" id="4">
  <tableColumns count="10">
    <tableColumn name="Circuito L1" id="1"/>
    <tableColumn name="Corrente Ip (A)" id="2"/>
    <tableColumn name="Distância L (m)" id="3"/>
    <tableColumn name="Seção (mm²)" id="4"/>
    <tableColumn name="R [Ω/m]" id="5"/>
    <tableColumn name="X [Ω/m]" id="6"/>
    <tableColumn name="FP" id="7"/>
    <tableColumn name="ΔV (V)" id="8"/>
    <tableColumn name="ΔV (%)" id="9"/>
    <tableColumn name="ΔV(%)*" id="10"/>
  </tableColumns>
  <tableStyleInfo name="QDL-QUEDA DE TENSÃO-style 4" showColumnStripes="0" showFirstColumn="1" showLastColumn="1" showRowStripes="1"/>
</table>
</file>

<file path=xl/tables/table5.xml><?xml version="1.0" encoding="utf-8"?>
<table xmlns="http://schemas.openxmlformats.org/spreadsheetml/2006/main" ref="P66:W70" displayName="Table_5" name="Table_5" id="5">
  <tableColumns count="8">
    <tableColumn name="Circuito L1" id="1"/>
    <tableColumn name="Corrente Ip (A)" id="2"/>
    <tableColumn name="Distância L (m)" id="3"/>
    <tableColumn name="Seção (mm²)" id="4"/>
    <tableColumn name="FP" id="5"/>
    <tableColumn name="ΔV unitário (V)" id="6"/>
    <tableColumn name="ΔV (%)" id="7"/>
    <tableColumn name="ΔV(%)*" id="8"/>
  </tableColumns>
  <tableStyleInfo name="QDL-QUEDA DE TENSÃO-style 5" showColumnStripes="0" showFirstColumn="1" showLastColumn="1" showRowStripes="1"/>
</table>
</file>

<file path=xl/tables/table6.xml><?xml version="1.0" encoding="utf-8"?>
<table xmlns="http://schemas.openxmlformats.org/spreadsheetml/2006/main" headerRowCount="0" ref="Z67:AA70" displayName="Table_6" name="Table_6" id="6">
  <tableColumns count="2">
    <tableColumn name="Column1" id="1"/>
    <tableColumn name="Column2" id="2"/>
  </tableColumns>
  <tableStyleInfo name="QDL-QUEDA DE TENSÃO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70:J70" displayName="Table_7" name="Table_7" id="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QDL-QUEDA DE TENSÃO-style 7" showColumnStripes="0" showFirstColumn="1" showLastColumn="1" showRowStripes="1"/>
</table>
</file>

<file path=xl/tables/table8.xml><?xml version="1.0" encoding="utf-8"?>
<table xmlns="http://schemas.openxmlformats.org/spreadsheetml/2006/main" ref="A142:J145" displayName="Table_8" name="Table_8" id="8">
  <tableColumns count="10">
    <tableColumn name="Circuito L2" id="1"/>
    <tableColumn name="Corrente Ip (A)" id="2"/>
    <tableColumn name="Distância L (m)" id="3"/>
    <tableColumn name="Seção (mm²)" id="4"/>
    <tableColumn name="R [Ω/m]" id="5"/>
    <tableColumn name="X [Ω/m]" id="6"/>
    <tableColumn name="FP" id="7"/>
    <tableColumn name="ΔV (V)" id="8"/>
    <tableColumn name="ΔV (%)" id="9"/>
    <tableColumn name="ΔV(%)*" id="10"/>
  </tableColumns>
  <tableStyleInfo name="QDL-QUEDA DE TENSÃO-style 8" showColumnStripes="0" showFirstColumn="1" showLastColumn="1" showRowStripes="1"/>
</table>
</file>

<file path=xl/tables/table9.xml><?xml version="1.0" encoding="utf-8"?>
<table xmlns="http://schemas.openxmlformats.org/spreadsheetml/2006/main" ref="P142:W148" displayName="Table_9" name="Table_9" id="9">
  <tableColumns count="8">
    <tableColumn name="Circuito L2" id="1"/>
    <tableColumn name="Corrente Ip (A)" id="2"/>
    <tableColumn name="Distância L (m)" id="3"/>
    <tableColumn name="Seção (mm²)" id="4"/>
    <tableColumn name="FP" id="5"/>
    <tableColumn name="ΔV unitário (V)" id="6"/>
    <tableColumn name="ΔV (%)" id="7"/>
    <tableColumn name="ΔV(%)*" id="8"/>
  </tableColumns>
  <tableStyleInfo name="QDL-QUEDA DE TENSÃO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146:J148" displayName="Table_10" name="Table_10" id="1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QDL-QUEDA DE TENSÃO-style 10" showColumnStripes="0" showFirstColumn="1" showLastColumn="1" showRowStripes="1"/>
</table>
</file>

<file path=xl/tables/table11.xml><?xml version="1.0" encoding="utf-8"?>
<table xmlns="http://schemas.openxmlformats.org/spreadsheetml/2006/main" ref="A226:J229" displayName="Table_11" name="Table_11" id="11">
  <tableColumns count="10">
    <tableColumn name="Circuito L3" id="1"/>
    <tableColumn name="Corrente Ip (A)" id="2"/>
    <tableColumn name="Distância L (m)" id="3"/>
    <tableColumn name="Seção (mm²)" id="4"/>
    <tableColumn name="R [Ω/m]" id="5"/>
    <tableColumn name="X [Ω/m]" id="6"/>
    <tableColumn name="FP" id="7"/>
    <tableColumn name="ΔV (V)" id="8"/>
    <tableColumn name="ΔV (%)" id="9"/>
    <tableColumn name="ΔV(%)*" id="10"/>
  </tableColumns>
  <tableStyleInfo name="QDL-QUEDA DE TENSÃO-style 11" showColumnStripes="0" showFirstColumn="1" showLastColumn="1" showRowStripes="1"/>
</table>
</file>

<file path=xl/tables/table12.xml><?xml version="1.0" encoding="utf-8"?>
<table xmlns="http://schemas.openxmlformats.org/spreadsheetml/2006/main" ref="P226:W232" displayName="Table_12" name="Table_12" id="12">
  <tableColumns count="8">
    <tableColumn name="Circuito L3" id="1"/>
    <tableColumn name="Corrente Ip (A)" id="2"/>
    <tableColumn name="Distância L (m)" id="3"/>
    <tableColumn name="Seção (mm²)" id="4"/>
    <tableColumn name="FP" id="5"/>
    <tableColumn name="ΔV unitário (V)" id="6"/>
    <tableColumn name="ΔV (%)" id="7"/>
    <tableColumn name="ΔV(%)*" id="8"/>
  </tableColumns>
  <tableStyleInfo name="QDL-QUEDA DE TENSÃO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230:J232" displayName="Table_13" name="Table_13" id="1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QDL-QUEDA DE TENSÃO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250:I256" displayName="Table_14" name="Table_14" id="1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QDL-QUEDA DE TENSÃO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O250:T256" displayName="Table_15" name="Table_15" id="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DL-QUEDA DE TENSÃO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ref="A314:J317" displayName="Table_16" name="Table_16" id="16">
  <tableColumns count="10">
    <tableColumn name="Circuito L4/L5" id="1"/>
    <tableColumn name="Corrente Ip (A)" id="2"/>
    <tableColumn name="Distância L (m)" id="3"/>
    <tableColumn name="Seção (mm²)" id="4"/>
    <tableColumn name="R [Ω/m]" id="5"/>
    <tableColumn name="X [Ω/m]" id="6"/>
    <tableColumn name="FP" id="7"/>
    <tableColumn name="ΔV (V)" id="8"/>
    <tableColumn name="ΔV (%)" id="9"/>
    <tableColumn name="ΔV(%)*" id="10"/>
  </tableColumns>
  <tableStyleInfo name="QDL-QUEDA DE TENSÃO-style 16" showColumnStripes="0" showFirstColumn="1" showLastColumn="1" showRowStripes="1"/>
</table>
</file>

<file path=xl/tables/table17.xml><?xml version="1.0" encoding="utf-8"?>
<table xmlns="http://schemas.openxmlformats.org/spreadsheetml/2006/main" ref="P314:W320" displayName="Table_17" name="Table_17" id="17">
  <tableColumns count="8">
    <tableColumn name="Circuito L4/L5" id="1"/>
    <tableColumn name="Corrente Ip (A)" id="2"/>
    <tableColumn name="Distância L (m)" id="3"/>
    <tableColumn name="Seção (mm²)" id="4"/>
    <tableColumn name="FP" id="5"/>
    <tableColumn name="ΔV unitário (V)" id="6"/>
    <tableColumn name="ΔV (%)" id="7"/>
    <tableColumn name="ΔV(%)*" id="8"/>
  </tableColumns>
  <tableStyleInfo name="QDL-QUEDA DE TENSÃO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A318:J328" displayName="Table_18" name="Table_18" id="1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QDL-QUEDA DE TENSÃO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O338:T344" displayName="Table_19" name="Table_19" id="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DL-QUEDA DE TENSÃO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O346:T347" displayName="Table_20" name="Table_20" id="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DL-QUEDA DE TENSÃO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B226:H227" displayName="Table_21" name="Table_21" id="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DL-BALANÇO POTENCIAS-style" showColumnStripes="0" showFirstColumn="1" showLastColumn="1" showRowStripes="1"/>
</table>
</file>

<file path=xl/tables/table22.xml><?xml version="1.0" encoding="utf-8"?>
<table xmlns="http://schemas.openxmlformats.org/spreadsheetml/2006/main" headerRowCount="0" ref="A45:F53" displayName="Table_22" name="Table_22" id="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DG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59:K62" displayName="Table_23" name="Table_23" id="2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QDG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9.xml"/><Relationship Id="rId31" Type="http://schemas.openxmlformats.org/officeDocument/2006/relationships/table" Target="../tables/table10.xml"/><Relationship Id="rId30" Type="http://schemas.openxmlformats.org/officeDocument/2006/relationships/table" Target="../tables/table9.xml"/><Relationship Id="rId41" Type="http://schemas.openxmlformats.org/officeDocument/2006/relationships/table" Target="../tables/table20.xml"/><Relationship Id="rId22" Type="http://schemas.openxmlformats.org/officeDocument/2006/relationships/table" Target="../tables/table1.xml"/><Relationship Id="rId33" Type="http://schemas.openxmlformats.org/officeDocument/2006/relationships/table" Target="../tables/table12.xml"/><Relationship Id="rId32" Type="http://schemas.openxmlformats.org/officeDocument/2006/relationships/table" Target="../tables/table11.xml"/><Relationship Id="rId24" Type="http://schemas.openxmlformats.org/officeDocument/2006/relationships/table" Target="../tables/table3.xml"/><Relationship Id="rId35" Type="http://schemas.openxmlformats.org/officeDocument/2006/relationships/table" Target="../tables/table14.xml"/><Relationship Id="rId23" Type="http://schemas.openxmlformats.org/officeDocument/2006/relationships/table" Target="../tables/table2.xml"/><Relationship Id="rId34" Type="http://schemas.openxmlformats.org/officeDocument/2006/relationships/table" Target="../tables/table13.xml"/><Relationship Id="rId1" Type="http://schemas.openxmlformats.org/officeDocument/2006/relationships/drawing" Target="../drawings/drawing5.xml"/><Relationship Id="rId26" Type="http://schemas.openxmlformats.org/officeDocument/2006/relationships/table" Target="../tables/table5.xml"/><Relationship Id="rId37" Type="http://schemas.openxmlformats.org/officeDocument/2006/relationships/table" Target="../tables/table16.xml"/><Relationship Id="rId25" Type="http://schemas.openxmlformats.org/officeDocument/2006/relationships/table" Target="../tables/table4.xml"/><Relationship Id="rId36" Type="http://schemas.openxmlformats.org/officeDocument/2006/relationships/table" Target="../tables/table15.xml"/><Relationship Id="rId28" Type="http://schemas.openxmlformats.org/officeDocument/2006/relationships/table" Target="../tables/table7.xml"/><Relationship Id="rId39" Type="http://schemas.openxmlformats.org/officeDocument/2006/relationships/table" Target="../tables/table18.xml"/><Relationship Id="rId27" Type="http://schemas.openxmlformats.org/officeDocument/2006/relationships/table" Target="../tables/table6.xml"/><Relationship Id="rId38" Type="http://schemas.openxmlformats.org/officeDocument/2006/relationships/table" Target="../tables/table17.xml"/><Relationship Id="rId29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22.xml"/><Relationship Id="rId5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6" t="s">
        <v>11</v>
      </c>
      <c r="M2" s="7" t="s">
        <v>12</v>
      </c>
    </row>
    <row r="3">
      <c r="A3" s="6" t="s">
        <v>13</v>
      </c>
      <c r="B3" s="8" t="s">
        <v>14</v>
      </c>
      <c r="C3" s="9" t="s">
        <v>15</v>
      </c>
      <c r="D3" s="9">
        <v>220.0</v>
      </c>
      <c r="E3" s="9">
        <v>33.0</v>
      </c>
      <c r="F3" s="9" t="s">
        <v>16</v>
      </c>
      <c r="G3" s="9">
        <v>5.0</v>
      </c>
      <c r="H3" s="9">
        <v>500.0</v>
      </c>
      <c r="I3" s="8">
        <f t="shared" ref="I3:I24" si="1">H3*G3</f>
        <v>2500</v>
      </c>
      <c r="J3" s="10">
        <f t="shared" ref="J3:J24" si="2">I3/D3</f>
        <v>11.36363636</v>
      </c>
      <c r="K3" s="11">
        <v>0.95</v>
      </c>
      <c r="M3" s="12" t="s">
        <v>17</v>
      </c>
      <c r="V3" s="13"/>
      <c r="W3" s="13"/>
      <c r="X3" s="13"/>
      <c r="Y3" s="13"/>
      <c r="Z3" s="14"/>
      <c r="AA3" s="15"/>
      <c r="AB3" s="13"/>
      <c r="AC3" s="16"/>
      <c r="AD3" s="17"/>
    </row>
    <row r="4">
      <c r="A4" s="6" t="s">
        <v>18</v>
      </c>
      <c r="B4" s="8" t="s">
        <v>19</v>
      </c>
      <c r="C4" s="11" t="s">
        <v>20</v>
      </c>
      <c r="D4" s="8">
        <v>220.0</v>
      </c>
      <c r="E4" s="8">
        <v>13.0</v>
      </c>
      <c r="F4" s="8" t="s">
        <v>21</v>
      </c>
      <c r="G4" s="18">
        <v>4.0</v>
      </c>
      <c r="H4" s="19">
        <v>440.0</v>
      </c>
      <c r="I4" s="8">
        <f t="shared" si="1"/>
        <v>1760</v>
      </c>
      <c r="J4" s="10">
        <f t="shared" si="2"/>
        <v>8</v>
      </c>
      <c r="K4" s="11">
        <v>0.85</v>
      </c>
      <c r="V4" s="20"/>
      <c r="W4" s="20"/>
      <c r="X4" s="20"/>
      <c r="Y4" s="20"/>
      <c r="Z4" s="20"/>
      <c r="AA4" s="20"/>
      <c r="AB4" s="20"/>
      <c r="AC4" s="20"/>
      <c r="AD4" s="20"/>
    </row>
    <row r="5">
      <c r="A5" s="6" t="s">
        <v>22</v>
      </c>
      <c r="B5" s="8" t="s">
        <v>23</v>
      </c>
      <c r="C5" s="11" t="s">
        <v>24</v>
      </c>
      <c r="D5" s="8">
        <v>220.0</v>
      </c>
      <c r="E5" s="8">
        <v>13.0</v>
      </c>
      <c r="F5" s="8" t="s">
        <v>21</v>
      </c>
      <c r="G5" s="18">
        <v>6.0</v>
      </c>
      <c r="H5" s="19">
        <v>440.0</v>
      </c>
      <c r="I5" s="8">
        <f t="shared" si="1"/>
        <v>2640</v>
      </c>
      <c r="J5" s="10">
        <f t="shared" si="2"/>
        <v>12</v>
      </c>
      <c r="K5" s="11">
        <v>0.85</v>
      </c>
      <c r="V5" s="20"/>
      <c r="W5" s="20"/>
      <c r="X5" s="20"/>
      <c r="Y5" s="20"/>
      <c r="Z5" s="20"/>
      <c r="AA5" s="20"/>
      <c r="AB5" s="20"/>
      <c r="AC5" s="20"/>
      <c r="AD5" s="20"/>
    </row>
    <row r="6">
      <c r="A6" s="6" t="s">
        <v>25</v>
      </c>
      <c r="B6" s="8" t="s">
        <v>26</v>
      </c>
      <c r="C6" s="9" t="s">
        <v>27</v>
      </c>
      <c r="D6" s="8">
        <v>220.0</v>
      </c>
      <c r="E6" s="8">
        <v>13.0</v>
      </c>
      <c r="F6" s="8" t="s">
        <v>21</v>
      </c>
      <c r="G6" s="18">
        <v>6.0</v>
      </c>
      <c r="H6" s="19">
        <v>440.0</v>
      </c>
      <c r="I6" s="8">
        <f t="shared" si="1"/>
        <v>2640</v>
      </c>
      <c r="J6" s="10">
        <f t="shared" si="2"/>
        <v>12</v>
      </c>
      <c r="K6" s="11">
        <v>0.85</v>
      </c>
      <c r="V6" s="17"/>
      <c r="W6" s="20"/>
      <c r="X6" s="20"/>
      <c r="Y6" s="20"/>
      <c r="Z6" s="20"/>
      <c r="AA6" s="20"/>
      <c r="AB6" s="20"/>
      <c r="AC6" s="20"/>
      <c r="AD6" s="20"/>
    </row>
    <row r="7">
      <c r="A7" s="21" t="s">
        <v>28</v>
      </c>
      <c r="B7" s="8" t="s">
        <v>29</v>
      </c>
      <c r="C7" s="11" t="s">
        <v>30</v>
      </c>
      <c r="D7" s="8">
        <v>220.0</v>
      </c>
      <c r="E7" s="8">
        <v>13.0</v>
      </c>
      <c r="F7" s="8" t="s">
        <v>21</v>
      </c>
      <c r="G7" s="22">
        <v>7.0</v>
      </c>
      <c r="H7" s="19">
        <v>440.0</v>
      </c>
      <c r="I7" s="8">
        <f t="shared" si="1"/>
        <v>3080</v>
      </c>
      <c r="J7" s="10">
        <f t="shared" si="2"/>
        <v>14</v>
      </c>
      <c r="K7" s="11">
        <v>0.85</v>
      </c>
      <c r="V7" s="17"/>
      <c r="W7" s="13"/>
      <c r="X7" s="17"/>
      <c r="Y7" s="17"/>
      <c r="Z7" s="23"/>
      <c r="AA7" s="15"/>
      <c r="AB7" s="13"/>
      <c r="AC7" s="16"/>
      <c r="AD7" s="17"/>
    </row>
    <row r="8">
      <c r="A8" s="24"/>
      <c r="B8" s="8" t="s">
        <v>31</v>
      </c>
      <c r="C8" s="11" t="s">
        <v>30</v>
      </c>
      <c r="D8" s="8">
        <v>220.0</v>
      </c>
      <c r="E8" s="8">
        <v>13.0</v>
      </c>
      <c r="F8" s="8" t="s">
        <v>21</v>
      </c>
      <c r="G8" s="22">
        <v>7.0</v>
      </c>
      <c r="H8" s="19">
        <v>440.0</v>
      </c>
      <c r="I8" s="8">
        <f t="shared" si="1"/>
        <v>3080</v>
      </c>
      <c r="J8" s="10">
        <f t="shared" si="2"/>
        <v>14</v>
      </c>
      <c r="K8" s="11">
        <v>0.85</v>
      </c>
      <c r="V8" s="17"/>
      <c r="W8" s="13"/>
      <c r="X8" s="17"/>
      <c r="Y8" s="17"/>
      <c r="Z8" s="23"/>
      <c r="AA8" s="15"/>
      <c r="AB8" s="13"/>
      <c r="AC8" s="16"/>
      <c r="AD8" s="17"/>
    </row>
    <row r="9">
      <c r="A9" s="24"/>
      <c r="B9" s="25" t="s">
        <v>32</v>
      </c>
      <c r="C9" s="9" t="s">
        <v>33</v>
      </c>
      <c r="D9" s="9">
        <v>220.0</v>
      </c>
      <c r="E9" s="8">
        <v>13.0</v>
      </c>
      <c r="F9" s="8" t="s">
        <v>21</v>
      </c>
      <c r="G9" s="26">
        <v>10.0</v>
      </c>
      <c r="H9" s="19">
        <v>440.0</v>
      </c>
      <c r="I9" s="8">
        <f t="shared" si="1"/>
        <v>4400</v>
      </c>
      <c r="J9" s="10">
        <f t="shared" si="2"/>
        <v>20</v>
      </c>
      <c r="K9" s="11">
        <v>0.95</v>
      </c>
      <c r="V9" s="17"/>
      <c r="W9" s="13"/>
      <c r="X9" s="17"/>
      <c r="Y9" s="17"/>
      <c r="Z9" s="23"/>
      <c r="AA9" s="15"/>
      <c r="AB9" s="13"/>
      <c r="AC9" s="16"/>
      <c r="AD9" s="17"/>
    </row>
    <row r="10">
      <c r="A10" s="24"/>
      <c r="B10" s="25" t="s">
        <v>34</v>
      </c>
      <c r="C10" s="9" t="s">
        <v>33</v>
      </c>
      <c r="D10" s="8">
        <v>220.0</v>
      </c>
      <c r="E10" s="8">
        <v>13.0</v>
      </c>
      <c r="F10" s="8" t="s">
        <v>21</v>
      </c>
      <c r="G10" s="26">
        <v>10.0</v>
      </c>
      <c r="H10" s="19">
        <v>440.0</v>
      </c>
      <c r="I10" s="8">
        <f t="shared" si="1"/>
        <v>4400</v>
      </c>
      <c r="J10" s="10">
        <f t="shared" si="2"/>
        <v>20</v>
      </c>
      <c r="K10" s="11">
        <v>0.95</v>
      </c>
      <c r="V10" s="17"/>
      <c r="W10" s="13"/>
      <c r="X10" s="17"/>
      <c r="Y10" s="17"/>
      <c r="Z10" s="23"/>
      <c r="AA10" s="15"/>
      <c r="AB10" s="13"/>
      <c r="AC10" s="16"/>
      <c r="AD10" s="17"/>
    </row>
    <row r="11">
      <c r="A11" s="24"/>
      <c r="B11" s="25" t="s">
        <v>35</v>
      </c>
      <c r="C11" s="9" t="s">
        <v>33</v>
      </c>
      <c r="D11" s="8">
        <v>220.0</v>
      </c>
      <c r="E11" s="8">
        <v>13.0</v>
      </c>
      <c r="F11" s="8" t="s">
        <v>21</v>
      </c>
      <c r="G11" s="26">
        <v>10.0</v>
      </c>
      <c r="H11" s="19">
        <v>440.0</v>
      </c>
      <c r="I11" s="8">
        <f t="shared" si="1"/>
        <v>4400</v>
      </c>
      <c r="J11" s="10">
        <f t="shared" si="2"/>
        <v>20</v>
      </c>
      <c r="K11" s="11">
        <v>0.95</v>
      </c>
      <c r="V11" s="17"/>
      <c r="W11" s="13"/>
      <c r="X11" s="17"/>
      <c r="Y11" s="17"/>
      <c r="Z11" s="23"/>
      <c r="AA11" s="15"/>
      <c r="AB11" s="13"/>
      <c r="AC11" s="16"/>
      <c r="AD11" s="17"/>
    </row>
    <row r="12">
      <c r="A12" s="24"/>
      <c r="B12" s="25" t="s">
        <v>36</v>
      </c>
      <c r="C12" s="9" t="s">
        <v>33</v>
      </c>
      <c r="D12" s="8">
        <v>220.0</v>
      </c>
      <c r="E12" s="8">
        <v>13.0</v>
      </c>
      <c r="F12" s="8" t="s">
        <v>21</v>
      </c>
      <c r="G12" s="26">
        <v>10.0</v>
      </c>
      <c r="H12" s="19">
        <v>440.0</v>
      </c>
      <c r="I12" s="8">
        <f t="shared" si="1"/>
        <v>4400</v>
      </c>
      <c r="J12" s="10">
        <f t="shared" si="2"/>
        <v>20</v>
      </c>
      <c r="K12" s="11">
        <v>0.95</v>
      </c>
      <c r="V12" s="17"/>
      <c r="W12" s="13"/>
      <c r="X12" s="17"/>
      <c r="Y12" s="17"/>
      <c r="Z12" s="23"/>
      <c r="AA12" s="15"/>
      <c r="AB12" s="13"/>
      <c r="AC12" s="16"/>
      <c r="AD12" s="17"/>
    </row>
    <row r="13">
      <c r="A13" s="24"/>
      <c r="B13" s="25" t="s">
        <v>37</v>
      </c>
      <c r="C13" s="9" t="s">
        <v>33</v>
      </c>
      <c r="D13" s="8">
        <v>220.0</v>
      </c>
      <c r="E13" s="8">
        <v>13.0</v>
      </c>
      <c r="F13" s="8" t="s">
        <v>21</v>
      </c>
      <c r="G13" s="26">
        <v>10.0</v>
      </c>
      <c r="H13" s="19">
        <v>440.0</v>
      </c>
      <c r="I13" s="8">
        <f t="shared" si="1"/>
        <v>4400</v>
      </c>
      <c r="J13" s="10">
        <f t="shared" si="2"/>
        <v>20</v>
      </c>
      <c r="K13" s="11">
        <v>0.95</v>
      </c>
      <c r="V13" s="17"/>
      <c r="W13" s="13"/>
      <c r="X13" s="17"/>
      <c r="Y13" s="17"/>
      <c r="Z13" s="23"/>
      <c r="AA13" s="15"/>
      <c r="AB13" s="13"/>
      <c r="AC13" s="16"/>
      <c r="AD13" s="17"/>
    </row>
    <row r="14">
      <c r="A14" s="24"/>
      <c r="B14" s="25" t="s">
        <v>38</v>
      </c>
      <c r="C14" s="9" t="s">
        <v>33</v>
      </c>
      <c r="D14" s="9">
        <v>220.0</v>
      </c>
      <c r="E14" s="8">
        <v>13.0</v>
      </c>
      <c r="F14" s="8" t="s">
        <v>21</v>
      </c>
      <c r="G14" s="26">
        <v>10.0</v>
      </c>
      <c r="H14" s="19">
        <v>440.0</v>
      </c>
      <c r="I14" s="8">
        <f t="shared" si="1"/>
        <v>4400</v>
      </c>
      <c r="J14" s="10">
        <f t="shared" si="2"/>
        <v>20</v>
      </c>
      <c r="K14" s="11">
        <v>0.95</v>
      </c>
      <c r="V14" s="17"/>
      <c r="W14" s="13"/>
      <c r="X14" s="17"/>
      <c r="Y14" s="17"/>
      <c r="Z14" s="23"/>
      <c r="AA14" s="15"/>
      <c r="AB14" s="13"/>
      <c r="AC14" s="16"/>
      <c r="AD14" s="17"/>
    </row>
    <row r="15">
      <c r="A15" s="24"/>
      <c r="B15" s="25" t="s">
        <v>39</v>
      </c>
      <c r="C15" s="9" t="s">
        <v>33</v>
      </c>
      <c r="D15" s="9">
        <v>220.0</v>
      </c>
      <c r="E15" s="8">
        <v>13.0</v>
      </c>
      <c r="F15" s="8" t="s">
        <v>21</v>
      </c>
      <c r="G15" s="26">
        <v>10.0</v>
      </c>
      <c r="H15" s="19">
        <v>440.0</v>
      </c>
      <c r="I15" s="8">
        <f t="shared" si="1"/>
        <v>4400</v>
      </c>
      <c r="J15" s="10">
        <f t="shared" si="2"/>
        <v>20</v>
      </c>
      <c r="K15" s="11">
        <v>0.95</v>
      </c>
      <c r="V15" s="17"/>
      <c r="W15" s="13"/>
      <c r="X15" s="17"/>
      <c r="Y15" s="17"/>
      <c r="Z15" s="23"/>
      <c r="AA15" s="15"/>
      <c r="AB15" s="13"/>
      <c r="AC15" s="16"/>
      <c r="AD15" s="17"/>
    </row>
    <row r="16">
      <c r="A16" s="24"/>
      <c r="B16" s="25" t="s">
        <v>40</v>
      </c>
      <c r="C16" s="9" t="s">
        <v>33</v>
      </c>
      <c r="D16" s="8">
        <v>220.0</v>
      </c>
      <c r="E16" s="8">
        <v>13.0</v>
      </c>
      <c r="F16" s="8" t="s">
        <v>21</v>
      </c>
      <c r="G16" s="26">
        <v>10.0</v>
      </c>
      <c r="H16" s="19">
        <v>440.0</v>
      </c>
      <c r="I16" s="8">
        <f t="shared" si="1"/>
        <v>4400</v>
      </c>
      <c r="J16" s="10">
        <f t="shared" si="2"/>
        <v>20</v>
      </c>
      <c r="K16" s="11">
        <v>0.95</v>
      </c>
      <c r="V16" s="17"/>
      <c r="W16" s="13"/>
      <c r="X16" s="17"/>
      <c r="Y16" s="17"/>
      <c r="Z16" s="23"/>
      <c r="AA16" s="15"/>
      <c r="AB16" s="13"/>
      <c r="AC16" s="16"/>
      <c r="AD16" s="17"/>
    </row>
    <row r="17">
      <c r="A17" s="24"/>
      <c r="B17" s="25" t="s">
        <v>41</v>
      </c>
      <c r="C17" s="9" t="s">
        <v>33</v>
      </c>
      <c r="D17" s="8">
        <v>220.0</v>
      </c>
      <c r="E17" s="8">
        <v>13.0</v>
      </c>
      <c r="F17" s="8" t="s">
        <v>21</v>
      </c>
      <c r="G17" s="26">
        <v>10.0</v>
      </c>
      <c r="H17" s="19">
        <v>440.0</v>
      </c>
      <c r="I17" s="8">
        <f t="shared" si="1"/>
        <v>4400</v>
      </c>
      <c r="J17" s="10">
        <f t="shared" si="2"/>
        <v>20</v>
      </c>
      <c r="K17" s="11">
        <v>0.95</v>
      </c>
      <c r="V17" s="17"/>
      <c r="W17" s="13"/>
      <c r="X17" s="17"/>
      <c r="Y17" s="17"/>
      <c r="Z17" s="23"/>
      <c r="AA17" s="15"/>
      <c r="AB17" s="13"/>
      <c r="AC17" s="16"/>
      <c r="AD17" s="17"/>
    </row>
    <row r="18">
      <c r="A18" s="24"/>
      <c r="B18" s="25" t="s">
        <v>42</v>
      </c>
      <c r="C18" s="9" t="s">
        <v>33</v>
      </c>
      <c r="D18" s="8">
        <v>220.0</v>
      </c>
      <c r="E18" s="8">
        <v>13.0</v>
      </c>
      <c r="F18" s="8" t="s">
        <v>21</v>
      </c>
      <c r="G18" s="26">
        <v>10.0</v>
      </c>
      <c r="H18" s="19">
        <v>440.0</v>
      </c>
      <c r="I18" s="8">
        <f t="shared" si="1"/>
        <v>4400</v>
      </c>
      <c r="J18" s="10">
        <f t="shared" si="2"/>
        <v>20</v>
      </c>
      <c r="K18" s="11">
        <v>0.95</v>
      </c>
      <c r="V18" s="17"/>
      <c r="W18" s="13"/>
      <c r="X18" s="17"/>
      <c r="Y18" s="17"/>
      <c r="Z18" s="23"/>
      <c r="AA18" s="15"/>
      <c r="AB18" s="13"/>
      <c r="AC18" s="16"/>
      <c r="AD18" s="17"/>
    </row>
    <row r="19">
      <c r="A19" s="24"/>
      <c r="B19" s="25" t="s">
        <v>43</v>
      </c>
      <c r="C19" s="9" t="s">
        <v>33</v>
      </c>
      <c r="D19" s="8">
        <v>220.0</v>
      </c>
      <c r="E19" s="8">
        <v>13.0</v>
      </c>
      <c r="F19" s="8" t="s">
        <v>21</v>
      </c>
      <c r="G19" s="26">
        <v>10.0</v>
      </c>
      <c r="H19" s="19">
        <v>440.0</v>
      </c>
      <c r="I19" s="8">
        <f t="shared" si="1"/>
        <v>4400</v>
      </c>
      <c r="J19" s="10">
        <f t="shared" si="2"/>
        <v>20</v>
      </c>
      <c r="K19" s="11">
        <v>0.95</v>
      </c>
      <c r="V19" s="20"/>
      <c r="W19" s="20"/>
      <c r="X19" s="20"/>
      <c r="Y19" s="20"/>
      <c r="Z19" s="20"/>
      <c r="AA19" s="20"/>
      <c r="AB19" s="20"/>
      <c r="AC19" s="20"/>
      <c r="AD19" s="20"/>
    </row>
    <row r="20">
      <c r="A20" s="27"/>
      <c r="B20" s="25" t="s">
        <v>44</v>
      </c>
      <c r="C20" s="9" t="s">
        <v>33</v>
      </c>
      <c r="D20" s="8">
        <v>220.0</v>
      </c>
      <c r="E20" s="8">
        <v>13.0</v>
      </c>
      <c r="F20" s="8" t="s">
        <v>21</v>
      </c>
      <c r="G20" s="26">
        <v>6.0</v>
      </c>
      <c r="H20" s="19">
        <v>440.0</v>
      </c>
      <c r="I20" s="8">
        <f t="shared" si="1"/>
        <v>2640</v>
      </c>
      <c r="J20" s="10">
        <f t="shared" si="2"/>
        <v>12</v>
      </c>
      <c r="K20" s="11">
        <v>0.95</v>
      </c>
      <c r="V20" s="20"/>
      <c r="W20" s="20"/>
      <c r="X20" s="20"/>
      <c r="Y20" s="20"/>
      <c r="Z20" s="20"/>
      <c r="AA20" s="20"/>
      <c r="AB20" s="20"/>
      <c r="AC20" s="20"/>
      <c r="AD20" s="20"/>
    </row>
    <row r="21">
      <c r="A21" s="6" t="s">
        <v>45</v>
      </c>
      <c r="B21" s="25" t="s">
        <v>46</v>
      </c>
      <c r="C21" s="28" t="s">
        <v>47</v>
      </c>
      <c r="D21" s="28">
        <v>220.0</v>
      </c>
      <c r="E21" s="28">
        <v>7.0</v>
      </c>
      <c r="F21" s="28" t="s">
        <v>16</v>
      </c>
      <c r="G21" s="28">
        <v>15.0</v>
      </c>
      <c r="H21" s="28">
        <v>120.0</v>
      </c>
      <c r="I21" s="28">
        <f t="shared" si="1"/>
        <v>1800</v>
      </c>
      <c r="J21" s="28">
        <f t="shared" si="2"/>
        <v>8.181818182</v>
      </c>
      <c r="K21" s="28">
        <v>0.9</v>
      </c>
      <c r="V21" s="13"/>
      <c r="W21" s="13"/>
      <c r="X21" s="13"/>
      <c r="Y21" s="13"/>
      <c r="Z21" s="14"/>
      <c r="AA21" s="15"/>
      <c r="AB21" s="13"/>
      <c r="AC21" s="16"/>
      <c r="AD21" s="17"/>
    </row>
    <row r="22">
      <c r="A22" s="21" t="s">
        <v>48</v>
      </c>
      <c r="B22" s="25" t="s">
        <v>49</v>
      </c>
      <c r="C22" s="28" t="s">
        <v>50</v>
      </c>
      <c r="D22" s="28">
        <v>220.0</v>
      </c>
      <c r="E22" s="28">
        <v>7.0</v>
      </c>
      <c r="F22" s="28" t="s">
        <v>16</v>
      </c>
      <c r="G22" s="28">
        <v>3.0</v>
      </c>
      <c r="H22" s="28">
        <v>120.0</v>
      </c>
      <c r="I22" s="28">
        <f t="shared" si="1"/>
        <v>360</v>
      </c>
      <c r="J22" s="28">
        <f t="shared" si="2"/>
        <v>1.636363636</v>
      </c>
      <c r="K22" s="28">
        <v>0.9</v>
      </c>
      <c r="V22" s="17"/>
      <c r="W22" s="13"/>
      <c r="X22" s="13"/>
      <c r="Y22" s="13"/>
      <c r="Z22" s="14"/>
      <c r="AA22" s="15"/>
      <c r="AB22" s="13"/>
      <c r="AC22" s="16"/>
      <c r="AD22" s="17"/>
    </row>
    <row r="23">
      <c r="A23" s="27"/>
      <c r="B23" s="25" t="s">
        <v>51</v>
      </c>
      <c r="C23" s="28" t="s">
        <v>52</v>
      </c>
      <c r="D23" s="28">
        <v>220.0</v>
      </c>
      <c r="E23" s="28">
        <v>7.0</v>
      </c>
      <c r="F23" s="28" t="s">
        <v>16</v>
      </c>
      <c r="G23" s="28">
        <v>18.0</v>
      </c>
      <c r="H23" s="28">
        <v>120.0</v>
      </c>
      <c r="I23" s="28">
        <f t="shared" si="1"/>
        <v>2160</v>
      </c>
      <c r="J23" s="28">
        <f t="shared" si="2"/>
        <v>9.818181818</v>
      </c>
      <c r="K23" s="28">
        <v>0.9</v>
      </c>
      <c r="V23" s="17"/>
      <c r="W23" s="13"/>
      <c r="X23" s="13"/>
      <c r="Y23" s="13"/>
      <c r="Z23" s="14"/>
      <c r="AA23" s="15"/>
      <c r="AB23" s="13"/>
      <c r="AC23" s="16"/>
      <c r="AD23" s="17"/>
    </row>
    <row r="24">
      <c r="A24" s="6" t="s">
        <v>53</v>
      </c>
      <c r="B24" s="25" t="s">
        <v>54</v>
      </c>
      <c r="C24" s="28" t="s">
        <v>55</v>
      </c>
      <c r="D24" s="28">
        <v>220.0</v>
      </c>
      <c r="E24" s="28">
        <v>7.0</v>
      </c>
      <c r="F24" s="28" t="s">
        <v>16</v>
      </c>
      <c r="G24" s="28">
        <v>2.0</v>
      </c>
      <c r="H24" s="28">
        <v>120.0</v>
      </c>
      <c r="I24" s="28">
        <f t="shared" si="1"/>
        <v>240</v>
      </c>
      <c r="J24" s="28">
        <f t="shared" si="2"/>
        <v>1.090909091</v>
      </c>
      <c r="K24" s="28">
        <v>0.9</v>
      </c>
      <c r="V24" s="13"/>
      <c r="W24" s="13"/>
      <c r="X24" s="13"/>
      <c r="Y24" s="13"/>
      <c r="Z24" s="14"/>
      <c r="AA24" s="15"/>
      <c r="AB24" s="13"/>
      <c r="AC24" s="16"/>
      <c r="AD24" s="17"/>
    </row>
    <row r="33">
      <c r="M33" s="7" t="s">
        <v>56</v>
      </c>
    </row>
    <row r="37">
      <c r="M37" s="7" t="s">
        <v>57</v>
      </c>
    </row>
    <row r="38">
      <c r="M38" s="7"/>
      <c r="N38" s="7"/>
      <c r="O38" s="7"/>
      <c r="P38" s="7"/>
      <c r="Q38" s="7"/>
      <c r="R38" s="7"/>
      <c r="S38" s="7"/>
      <c r="T38" s="7"/>
    </row>
    <row r="39">
      <c r="M39" s="7"/>
      <c r="N39" s="7"/>
      <c r="O39" s="7"/>
      <c r="P39" s="7"/>
      <c r="Q39" s="7"/>
      <c r="R39" s="7"/>
      <c r="S39" s="7"/>
      <c r="T39" s="7"/>
    </row>
    <row r="40">
      <c r="M40" s="7"/>
      <c r="N40" s="7"/>
      <c r="O40" s="7"/>
      <c r="P40" s="7"/>
      <c r="Q40" s="7"/>
      <c r="R40" s="7"/>
      <c r="S40" s="7"/>
      <c r="T40" s="7"/>
    </row>
  </sheetData>
  <mergeCells count="7">
    <mergeCell ref="A1:K1"/>
    <mergeCell ref="M2:T2"/>
    <mergeCell ref="M3:T5"/>
    <mergeCell ref="A7:A20"/>
    <mergeCell ref="A22:A23"/>
    <mergeCell ref="M33:T35"/>
    <mergeCell ref="M37:T3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  <col customWidth="1" min="5" max="7" width="16.5"/>
  </cols>
  <sheetData>
    <row r="1">
      <c r="A1" s="29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B2" s="4" t="s">
        <v>2</v>
      </c>
      <c r="C2" s="4" t="s">
        <v>3</v>
      </c>
      <c r="D2" s="4" t="s">
        <v>59</v>
      </c>
      <c r="E2" s="4" t="s">
        <v>5</v>
      </c>
      <c r="F2" s="4" t="s">
        <v>6</v>
      </c>
      <c r="G2" s="30" t="s">
        <v>60</v>
      </c>
      <c r="H2" s="31" t="s">
        <v>61</v>
      </c>
      <c r="I2" s="4" t="s">
        <v>62</v>
      </c>
      <c r="J2" s="6" t="s">
        <v>63</v>
      </c>
      <c r="K2" s="32" t="s">
        <v>64</v>
      </c>
      <c r="L2" s="4" t="s">
        <v>65</v>
      </c>
      <c r="M2" s="5" t="s">
        <v>10</v>
      </c>
      <c r="N2" s="4" t="s">
        <v>66</v>
      </c>
      <c r="O2" s="4" t="s">
        <v>67</v>
      </c>
      <c r="P2" s="4" t="s">
        <v>68</v>
      </c>
      <c r="R2" s="7" t="s">
        <v>69</v>
      </c>
    </row>
    <row r="3">
      <c r="A3" s="33" t="s">
        <v>13</v>
      </c>
      <c r="B3" s="34" t="s">
        <v>14</v>
      </c>
      <c r="C3" s="35" t="s">
        <v>15</v>
      </c>
      <c r="D3" s="34">
        <v>1.0</v>
      </c>
      <c r="E3" s="35">
        <v>33.0</v>
      </c>
      <c r="F3" s="35" t="s">
        <v>16</v>
      </c>
      <c r="G3" s="35">
        <v>1.0</v>
      </c>
      <c r="H3" s="35">
        <v>1.0</v>
      </c>
      <c r="I3" s="36">
        <v>1.0</v>
      </c>
      <c r="J3" s="34">
        <f>$S69</f>
        <v>0.87</v>
      </c>
      <c r="K3" s="37">
        <v>1.0</v>
      </c>
      <c r="L3" s="34" t="s">
        <v>70</v>
      </c>
      <c r="M3" s="38">
        <f>QDL!J3</f>
        <v>11.36363636</v>
      </c>
      <c r="N3" s="38">
        <f t="shared" ref="N3:N24" si="1">((M3)*(K3)/(J3*I3))</f>
        <v>13.06165099</v>
      </c>
      <c r="O3" s="39">
        <v>23.0</v>
      </c>
      <c r="P3" s="38">
        <f t="shared" ref="P3:P24" si="2">J3*I3*O3</f>
        <v>20.01</v>
      </c>
    </row>
    <row r="4">
      <c r="A4" s="33" t="s">
        <v>18</v>
      </c>
      <c r="B4" s="34" t="s">
        <v>19</v>
      </c>
      <c r="C4" s="40" t="s">
        <v>20</v>
      </c>
      <c r="D4" s="34">
        <v>1.0</v>
      </c>
      <c r="E4" s="41">
        <v>13.0</v>
      </c>
      <c r="F4" s="41" t="s">
        <v>21</v>
      </c>
      <c r="G4" s="35">
        <v>4.0</v>
      </c>
      <c r="H4" s="35">
        <v>1.0</v>
      </c>
      <c r="I4" s="36">
        <v>1.0</v>
      </c>
      <c r="J4" s="34">
        <f>S69</f>
        <v>0.87</v>
      </c>
      <c r="K4" s="37">
        <v>1.0</v>
      </c>
      <c r="L4" s="34" t="s">
        <v>70</v>
      </c>
      <c r="M4" s="38">
        <f>QDL!J4</f>
        <v>8</v>
      </c>
      <c r="N4" s="38">
        <f t="shared" si="1"/>
        <v>9.195402299</v>
      </c>
      <c r="O4" s="39">
        <v>22.0</v>
      </c>
      <c r="P4" s="38">
        <f t="shared" si="2"/>
        <v>19.14</v>
      </c>
    </row>
    <row r="5">
      <c r="A5" s="33" t="s">
        <v>22</v>
      </c>
      <c r="B5" s="34" t="s">
        <v>23</v>
      </c>
      <c r="C5" s="40" t="s">
        <v>24</v>
      </c>
      <c r="D5" s="34">
        <v>1.0</v>
      </c>
      <c r="E5" s="41">
        <v>13.0</v>
      </c>
      <c r="F5" s="41" t="s">
        <v>21</v>
      </c>
      <c r="G5" s="35">
        <v>4.0</v>
      </c>
      <c r="H5" s="35">
        <v>1.0</v>
      </c>
      <c r="I5" s="36">
        <v>1.0</v>
      </c>
      <c r="J5" s="34">
        <f>S69</f>
        <v>0.87</v>
      </c>
      <c r="K5" s="37">
        <v>1.0</v>
      </c>
      <c r="L5" s="34" t="s">
        <v>70</v>
      </c>
      <c r="M5" s="38">
        <f>QDL!J5</f>
        <v>12</v>
      </c>
      <c r="N5" s="38">
        <f t="shared" si="1"/>
        <v>13.79310345</v>
      </c>
      <c r="O5" s="39">
        <v>22.0</v>
      </c>
      <c r="P5" s="38">
        <f t="shared" si="2"/>
        <v>19.14</v>
      </c>
    </row>
    <row r="6">
      <c r="A6" s="33" t="s">
        <v>25</v>
      </c>
      <c r="B6" s="34" t="s">
        <v>26</v>
      </c>
      <c r="C6" s="35" t="s">
        <v>71</v>
      </c>
      <c r="D6" s="34">
        <v>1.0</v>
      </c>
      <c r="E6" s="8">
        <v>13.0</v>
      </c>
      <c r="F6" s="8" t="s">
        <v>21</v>
      </c>
      <c r="G6" s="35">
        <v>4.0</v>
      </c>
      <c r="H6" s="35">
        <v>1.0</v>
      </c>
      <c r="I6" s="36">
        <v>1.0</v>
      </c>
      <c r="J6" s="34">
        <f>S69</f>
        <v>0.87</v>
      </c>
      <c r="K6" s="37">
        <v>1.0</v>
      </c>
      <c r="L6" s="34" t="s">
        <v>70</v>
      </c>
      <c r="M6" s="38">
        <f>QDL!J6</f>
        <v>12</v>
      </c>
      <c r="N6" s="38">
        <f t="shared" si="1"/>
        <v>13.79310345</v>
      </c>
      <c r="O6" s="39">
        <v>22.0</v>
      </c>
      <c r="P6" s="38">
        <f t="shared" si="2"/>
        <v>19.14</v>
      </c>
    </row>
    <row r="7">
      <c r="A7" s="42" t="s">
        <v>28</v>
      </c>
      <c r="B7" s="34" t="s">
        <v>29</v>
      </c>
      <c r="C7" s="11" t="s">
        <v>30</v>
      </c>
      <c r="D7" s="34">
        <v>2.0</v>
      </c>
      <c r="E7" s="41">
        <v>13.0</v>
      </c>
      <c r="F7" s="41" t="s">
        <v>21</v>
      </c>
      <c r="G7" s="35">
        <v>4.0</v>
      </c>
      <c r="H7" s="35">
        <v>2.0</v>
      </c>
      <c r="I7" s="36">
        <v>0.88</v>
      </c>
      <c r="J7" s="34">
        <f>S69</f>
        <v>0.87</v>
      </c>
      <c r="K7" s="37">
        <v>1.0</v>
      </c>
      <c r="L7" s="34" t="s">
        <v>70</v>
      </c>
      <c r="M7" s="38">
        <f>QDL!J7</f>
        <v>14</v>
      </c>
      <c r="N7" s="38">
        <f t="shared" si="1"/>
        <v>18.28631139</v>
      </c>
      <c r="O7" s="39">
        <v>30.0</v>
      </c>
      <c r="P7" s="38">
        <f t="shared" si="2"/>
        <v>22.968</v>
      </c>
    </row>
    <row r="8">
      <c r="A8" s="24"/>
      <c r="B8" s="34" t="s">
        <v>31</v>
      </c>
      <c r="C8" s="11" t="s">
        <v>30</v>
      </c>
      <c r="D8" s="34">
        <v>2.0</v>
      </c>
      <c r="E8" s="41">
        <v>13.0</v>
      </c>
      <c r="F8" s="41" t="s">
        <v>21</v>
      </c>
      <c r="G8" s="35">
        <v>4.0</v>
      </c>
      <c r="H8" s="35">
        <v>2.0</v>
      </c>
      <c r="I8" s="36">
        <v>0.88</v>
      </c>
      <c r="J8" s="34">
        <f>S69</f>
        <v>0.87</v>
      </c>
      <c r="K8" s="37">
        <v>1.0</v>
      </c>
      <c r="L8" s="34" t="s">
        <v>70</v>
      </c>
      <c r="M8" s="38">
        <f>QDL!J8</f>
        <v>14</v>
      </c>
      <c r="N8" s="38">
        <f t="shared" si="1"/>
        <v>18.28631139</v>
      </c>
      <c r="O8" s="39">
        <v>30.0</v>
      </c>
      <c r="P8" s="38">
        <f t="shared" si="2"/>
        <v>22.968</v>
      </c>
    </row>
    <row r="9">
      <c r="A9" s="24"/>
      <c r="B9" s="34" t="s">
        <v>32</v>
      </c>
      <c r="C9" s="9" t="s">
        <v>33</v>
      </c>
      <c r="D9" s="36">
        <v>2.0</v>
      </c>
      <c r="E9" s="35">
        <v>13.0</v>
      </c>
      <c r="F9" s="41" t="s">
        <v>21</v>
      </c>
      <c r="G9" s="36">
        <v>4.0</v>
      </c>
      <c r="H9" s="36">
        <v>2.0</v>
      </c>
      <c r="I9" s="36">
        <v>0.88</v>
      </c>
      <c r="J9" s="34">
        <f>$S69</f>
        <v>0.87</v>
      </c>
      <c r="K9" s="37">
        <v>1.0</v>
      </c>
      <c r="L9" s="34" t="s">
        <v>70</v>
      </c>
      <c r="M9" s="38">
        <f>QDL!J9</f>
        <v>20</v>
      </c>
      <c r="N9" s="38">
        <f t="shared" si="1"/>
        <v>26.12330199</v>
      </c>
      <c r="O9" s="35">
        <v>42.0</v>
      </c>
      <c r="P9" s="38">
        <f t="shared" si="2"/>
        <v>32.1552</v>
      </c>
    </row>
    <row r="10">
      <c r="A10" s="24"/>
      <c r="B10" s="34" t="s">
        <v>34</v>
      </c>
      <c r="C10" s="9" t="s">
        <v>33</v>
      </c>
      <c r="D10" s="36">
        <v>2.0</v>
      </c>
      <c r="E10" s="35">
        <v>13.0</v>
      </c>
      <c r="F10" s="41" t="s">
        <v>21</v>
      </c>
      <c r="G10" s="36">
        <v>4.0</v>
      </c>
      <c r="H10" s="36">
        <v>2.0</v>
      </c>
      <c r="I10" s="36">
        <v>0.88</v>
      </c>
      <c r="J10" s="34">
        <f>$S69</f>
        <v>0.87</v>
      </c>
      <c r="K10" s="37">
        <v>1.0</v>
      </c>
      <c r="L10" s="34" t="s">
        <v>70</v>
      </c>
      <c r="M10" s="38">
        <f>QDL!J10</f>
        <v>20</v>
      </c>
      <c r="N10" s="38">
        <f t="shared" si="1"/>
        <v>26.12330199</v>
      </c>
      <c r="O10" s="35">
        <v>42.0</v>
      </c>
      <c r="P10" s="38">
        <f t="shared" si="2"/>
        <v>32.1552</v>
      </c>
    </row>
    <row r="11">
      <c r="A11" s="24"/>
      <c r="B11" s="34" t="s">
        <v>35</v>
      </c>
      <c r="C11" s="9" t="s">
        <v>33</v>
      </c>
      <c r="D11" s="36">
        <v>2.0</v>
      </c>
      <c r="E11" s="35">
        <v>13.0</v>
      </c>
      <c r="F11" s="41" t="s">
        <v>21</v>
      </c>
      <c r="G11" s="36">
        <v>4.0</v>
      </c>
      <c r="H11" s="36">
        <v>2.0</v>
      </c>
      <c r="I11" s="36">
        <v>0.88</v>
      </c>
      <c r="J11" s="34">
        <f>$S69</f>
        <v>0.87</v>
      </c>
      <c r="K11" s="37">
        <v>1.0</v>
      </c>
      <c r="L11" s="34" t="s">
        <v>70</v>
      </c>
      <c r="M11" s="38">
        <f>QDL!J11</f>
        <v>20</v>
      </c>
      <c r="N11" s="38">
        <f t="shared" si="1"/>
        <v>26.12330199</v>
      </c>
      <c r="O11" s="35">
        <v>42.0</v>
      </c>
      <c r="P11" s="38">
        <f t="shared" si="2"/>
        <v>32.1552</v>
      </c>
    </row>
    <row r="12">
      <c r="A12" s="24"/>
      <c r="B12" s="34" t="s">
        <v>36</v>
      </c>
      <c r="C12" s="9" t="s">
        <v>33</v>
      </c>
      <c r="D12" s="36">
        <v>2.0</v>
      </c>
      <c r="E12" s="35">
        <v>13.0</v>
      </c>
      <c r="F12" s="41" t="s">
        <v>21</v>
      </c>
      <c r="G12" s="36">
        <v>4.0</v>
      </c>
      <c r="H12" s="36">
        <v>2.0</v>
      </c>
      <c r="I12" s="36">
        <v>0.88</v>
      </c>
      <c r="J12" s="34">
        <f>$S69</f>
        <v>0.87</v>
      </c>
      <c r="K12" s="37">
        <v>1.0</v>
      </c>
      <c r="L12" s="34" t="s">
        <v>70</v>
      </c>
      <c r="M12" s="38">
        <f>QDL!J12</f>
        <v>20</v>
      </c>
      <c r="N12" s="38">
        <f t="shared" si="1"/>
        <v>26.12330199</v>
      </c>
      <c r="O12" s="35">
        <v>42.0</v>
      </c>
      <c r="P12" s="38">
        <f t="shared" si="2"/>
        <v>32.1552</v>
      </c>
    </row>
    <row r="13">
      <c r="A13" s="24"/>
      <c r="B13" s="34" t="s">
        <v>37</v>
      </c>
      <c r="C13" s="9" t="s">
        <v>33</v>
      </c>
      <c r="D13" s="36">
        <v>2.0</v>
      </c>
      <c r="E13" s="35">
        <v>13.0</v>
      </c>
      <c r="F13" s="41" t="s">
        <v>21</v>
      </c>
      <c r="G13" s="36">
        <v>4.0</v>
      </c>
      <c r="H13" s="36">
        <v>2.0</v>
      </c>
      <c r="I13" s="36">
        <v>0.88</v>
      </c>
      <c r="J13" s="34">
        <f>$S69</f>
        <v>0.87</v>
      </c>
      <c r="K13" s="37">
        <v>1.0</v>
      </c>
      <c r="L13" s="34" t="s">
        <v>70</v>
      </c>
      <c r="M13" s="38">
        <f>QDL!J13</f>
        <v>20</v>
      </c>
      <c r="N13" s="38">
        <f t="shared" si="1"/>
        <v>26.12330199</v>
      </c>
      <c r="O13" s="35">
        <v>42.0</v>
      </c>
      <c r="P13" s="38">
        <f t="shared" si="2"/>
        <v>32.1552</v>
      </c>
    </row>
    <row r="14">
      <c r="A14" s="24"/>
      <c r="B14" s="34" t="s">
        <v>38</v>
      </c>
      <c r="C14" s="9" t="s">
        <v>33</v>
      </c>
      <c r="D14" s="36">
        <v>2.0</v>
      </c>
      <c r="E14" s="35">
        <v>13.0</v>
      </c>
      <c r="F14" s="41" t="s">
        <v>21</v>
      </c>
      <c r="G14" s="36">
        <v>4.0</v>
      </c>
      <c r="H14" s="36">
        <v>2.0</v>
      </c>
      <c r="I14" s="36">
        <v>0.88</v>
      </c>
      <c r="J14" s="34">
        <f>$S69</f>
        <v>0.87</v>
      </c>
      <c r="K14" s="37">
        <v>1.0</v>
      </c>
      <c r="L14" s="34" t="s">
        <v>70</v>
      </c>
      <c r="M14" s="38">
        <f>QDL!J14</f>
        <v>20</v>
      </c>
      <c r="N14" s="38">
        <f t="shared" si="1"/>
        <v>26.12330199</v>
      </c>
      <c r="O14" s="35">
        <v>42.0</v>
      </c>
      <c r="P14" s="38">
        <f t="shared" si="2"/>
        <v>32.1552</v>
      </c>
    </row>
    <row r="15">
      <c r="A15" s="24"/>
      <c r="B15" s="34" t="s">
        <v>39</v>
      </c>
      <c r="C15" s="9" t="s">
        <v>33</v>
      </c>
      <c r="D15" s="36">
        <v>2.0</v>
      </c>
      <c r="E15" s="35">
        <v>13.0</v>
      </c>
      <c r="F15" s="41" t="s">
        <v>21</v>
      </c>
      <c r="G15" s="36">
        <v>4.0</v>
      </c>
      <c r="H15" s="36">
        <v>2.0</v>
      </c>
      <c r="I15" s="36">
        <v>0.88</v>
      </c>
      <c r="J15" s="34">
        <f>$S69</f>
        <v>0.87</v>
      </c>
      <c r="K15" s="37">
        <v>1.0</v>
      </c>
      <c r="L15" s="34" t="s">
        <v>70</v>
      </c>
      <c r="M15" s="38">
        <f>QDL!J15</f>
        <v>20</v>
      </c>
      <c r="N15" s="38">
        <f t="shared" si="1"/>
        <v>26.12330199</v>
      </c>
      <c r="O15" s="35">
        <v>42.0</v>
      </c>
      <c r="P15" s="38">
        <f t="shared" si="2"/>
        <v>32.1552</v>
      </c>
    </row>
    <row r="16">
      <c r="A16" s="24"/>
      <c r="B16" s="34" t="s">
        <v>40</v>
      </c>
      <c r="C16" s="9" t="s">
        <v>33</v>
      </c>
      <c r="D16" s="36">
        <v>2.0</v>
      </c>
      <c r="E16" s="35">
        <v>13.0</v>
      </c>
      <c r="F16" s="41" t="s">
        <v>21</v>
      </c>
      <c r="G16" s="36">
        <v>4.0</v>
      </c>
      <c r="H16" s="36">
        <v>2.0</v>
      </c>
      <c r="I16" s="36">
        <v>0.88</v>
      </c>
      <c r="J16" s="34">
        <f>$S69</f>
        <v>0.87</v>
      </c>
      <c r="K16" s="37">
        <v>1.0</v>
      </c>
      <c r="L16" s="34" t="s">
        <v>70</v>
      </c>
      <c r="M16" s="38">
        <f>QDL!J16</f>
        <v>20</v>
      </c>
      <c r="N16" s="38">
        <f t="shared" si="1"/>
        <v>26.12330199</v>
      </c>
      <c r="O16" s="35">
        <v>42.0</v>
      </c>
      <c r="P16" s="38">
        <f t="shared" si="2"/>
        <v>32.1552</v>
      </c>
    </row>
    <row r="17">
      <c r="A17" s="24"/>
      <c r="B17" s="34" t="s">
        <v>41</v>
      </c>
      <c r="C17" s="9" t="s">
        <v>33</v>
      </c>
      <c r="D17" s="36">
        <v>2.0</v>
      </c>
      <c r="E17" s="35">
        <v>13.0</v>
      </c>
      <c r="F17" s="41" t="s">
        <v>21</v>
      </c>
      <c r="G17" s="36">
        <v>4.0</v>
      </c>
      <c r="H17" s="36">
        <v>2.0</v>
      </c>
      <c r="I17" s="36">
        <v>0.88</v>
      </c>
      <c r="J17" s="34">
        <f>$S69</f>
        <v>0.87</v>
      </c>
      <c r="K17" s="37">
        <v>1.0</v>
      </c>
      <c r="L17" s="34" t="s">
        <v>70</v>
      </c>
      <c r="M17" s="38">
        <f>QDL!J17</f>
        <v>20</v>
      </c>
      <c r="N17" s="38">
        <f t="shared" si="1"/>
        <v>26.12330199</v>
      </c>
      <c r="O17" s="35">
        <v>42.0</v>
      </c>
      <c r="P17" s="38">
        <f t="shared" si="2"/>
        <v>32.1552</v>
      </c>
    </row>
    <row r="18">
      <c r="A18" s="24"/>
      <c r="B18" s="34" t="s">
        <v>42</v>
      </c>
      <c r="C18" s="9" t="s">
        <v>33</v>
      </c>
      <c r="D18" s="36">
        <v>2.0</v>
      </c>
      <c r="E18" s="35">
        <v>13.0</v>
      </c>
      <c r="F18" s="41" t="s">
        <v>21</v>
      </c>
      <c r="G18" s="36">
        <v>4.0</v>
      </c>
      <c r="H18" s="36">
        <v>2.0</v>
      </c>
      <c r="I18" s="36">
        <v>0.88</v>
      </c>
      <c r="J18" s="34">
        <f>$S69</f>
        <v>0.87</v>
      </c>
      <c r="K18" s="37">
        <v>1.0</v>
      </c>
      <c r="L18" s="34" t="s">
        <v>70</v>
      </c>
      <c r="M18" s="38">
        <f>QDL!J18</f>
        <v>20</v>
      </c>
      <c r="N18" s="38">
        <f t="shared" si="1"/>
        <v>26.12330199</v>
      </c>
      <c r="O18" s="35">
        <v>42.0</v>
      </c>
      <c r="P18" s="38">
        <f t="shared" si="2"/>
        <v>32.1552</v>
      </c>
    </row>
    <row r="19">
      <c r="A19" s="24"/>
      <c r="B19" s="34" t="s">
        <v>43</v>
      </c>
      <c r="C19" s="9" t="s">
        <v>33</v>
      </c>
      <c r="D19" s="36">
        <v>2.0</v>
      </c>
      <c r="E19" s="35">
        <v>13.0</v>
      </c>
      <c r="F19" s="41" t="s">
        <v>21</v>
      </c>
      <c r="G19" s="36">
        <v>4.0</v>
      </c>
      <c r="H19" s="36">
        <v>2.0</v>
      </c>
      <c r="I19" s="36">
        <v>0.88</v>
      </c>
      <c r="J19" s="34">
        <f>$S69</f>
        <v>0.87</v>
      </c>
      <c r="K19" s="37">
        <v>1.0</v>
      </c>
      <c r="L19" s="34" t="s">
        <v>70</v>
      </c>
      <c r="M19" s="38">
        <f>QDL!J19</f>
        <v>20</v>
      </c>
      <c r="N19" s="38">
        <f t="shared" si="1"/>
        <v>26.12330199</v>
      </c>
      <c r="O19" s="35">
        <v>42.0</v>
      </c>
      <c r="P19" s="38">
        <f t="shared" si="2"/>
        <v>32.1552</v>
      </c>
    </row>
    <row r="20">
      <c r="A20" s="27"/>
      <c r="B20" s="34" t="s">
        <v>44</v>
      </c>
      <c r="C20" s="9" t="s">
        <v>33</v>
      </c>
      <c r="D20" s="36">
        <v>2.0</v>
      </c>
      <c r="E20" s="35">
        <v>13.0</v>
      </c>
      <c r="F20" s="41" t="s">
        <v>21</v>
      </c>
      <c r="G20" s="36">
        <v>4.0</v>
      </c>
      <c r="H20" s="36">
        <v>2.0</v>
      </c>
      <c r="I20" s="36">
        <v>0.88</v>
      </c>
      <c r="J20" s="34">
        <f>$S69</f>
        <v>0.87</v>
      </c>
      <c r="K20" s="37">
        <v>1.0</v>
      </c>
      <c r="L20" s="34" t="s">
        <v>70</v>
      </c>
      <c r="M20" s="38">
        <f>QDL!J20</f>
        <v>12</v>
      </c>
      <c r="N20" s="38">
        <f t="shared" si="1"/>
        <v>15.67398119</v>
      </c>
      <c r="O20" s="35">
        <v>30.0</v>
      </c>
      <c r="P20" s="38">
        <f t="shared" si="2"/>
        <v>22.968</v>
      </c>
    </row>
    <row r="21">
      <c r="A21" s="33" t="s">
        <v>45</v>
      </c>
      <c r="B21" s="34" t="s">
        <v>46</v>
      </c>
      <c r="C21" s="43" t="s">
        <v>47</v>
      </c>
      <c r="D21" s="43">
        <v>1.0</v>
      </c>
      <c r="E21" s="43">
        <v>7.0</v>
      </c>
      <c r="F21" s="43" t="s">
        <v>16</v>
      </c>
      <c r="G21" s="43">
        <v>1.0</v>
      </c>
      <c r="H21" s="43">
        <v>1.0</v>
      </c>
      <c r="I21" s="43">
        <v>1.0</v>
      </c>
      <c r="J21" s="43">
        <f>R69</f>
        <v>0.79</v>
      </c>
      <c r="K21" s="37">
        <v>1.0</v>
      </c>
      <c r="L21" s="44" t="s">
        <v>72</v>
      </c>
      <c r="M21" s="45">
        <f>QDL!J21</f>
        <v>8.181818182</v>
      </c>
      <c r="N21" s="38">
        <f t="shared" si="1"/>
        <v>10.35673188</v>
      </c>
      <c r="O21" s="43">
        <v>17.5</v>
      </c>
      <c r="P21" s="43">
        <f t="shared" si="2"/>
        <v>13.825</v>
      </c>
    </row>
    <row r="22">
      <c r="A22" s="42" t="s">
        <v>48</v>
      </c>
      <c r="B22" s="34" t="s">
        <v>49</v>
      </c>
      <c r="C22" s="43" t="s">
        <v>50</v>
      </c>
      <c r="D22" s="43">
        <v>1.0</v>
      </c>
      <c r="E22" s="43">
        <v>7.0</v>
      </c>
      <c r="F22" s="43" t="s">
        <v>16</v>
      </c>
      <c r="G22" s="43">
        <v>1.0</v>
      </c>
      <c r="H22" s="43">
        <v>1.0</v>
      </c>
      <c r="I22" s="43">
        <v>1.0</v>
      </c>
      <c r="J22" s="43">
        <f>R69</f>
        <v>0.79</v>
      </c>
      <c r="K22" s="37">
        <v>1.0</v>
      </c>
      <c r="L22" s="44" t="s">
        <v>72</v>
      </c>
      <c r="M22" s="45">
        <f>QDL!J22</f>
        <v>1.636363636</v>
      </c>
      <c r="N22" s="38">
        <f t="shared" si="1"/>
        <v>2.071346375</v>
      </c>
      <c r="O22" s="43">
        <v>17.5</v>
      </c>
      <c r="P22" s="43">
        <f t="shared" si="2"/>
        <v>13.825</v>
      </c>
    </row>
    <row r="23">
      <c r="A23" s="27"/>
      <c r="B23" s="34" t="s">
        <v>51</v>
      </c>
      <c r="C23" s="43" t="s">
        <v>52</v>
      </c>
      <c r="D23" s="43">
        <v>1.0</v>
      </c>
      <c r="E23" s="43">
        <v>7.0</v>
      </c>
      <c r="F23" s="43" t="s">
        <v>16</v>
      </c>
      <c r="G23" s="43">
        <v>1.0</v>
      </c>
      <c r="H23" s="43">
        <v>1.0</v>
      </c>
      <c r="I23" s="43">
        <v>1.0</v>
      </c>
      <c r="J23" s="43">
        <f>R69</f>
        <v>0.79</v>
      </c>
      <c r="K23" s="37">
        <v>1.0</v>
      </c>
      <c r="L23" s="44" t="s">
        <v>72</v>
      </c>
      <c r="M23" s="45">
        <f>QDL!J23</f>
        <v>9.818181818</v>
      </c>
      <c r="N23" s="38">
        <f t="shared" si="1"/>
        <v>12.42807825</v>
      </c>
      <c r="O23" s="43">
        <v>24.0</v>
      </c>
      <c r="P23" s="43">
        <f t="shared" si="2"/>
        <v>18.96</v>
      </c>
    </row>
    <row r="24">
      <c r="A24" s="33" t="s">
        <v>53</v>
      </c>
      <c r="B24" s="34" t="s">
        <v>54</v>
      </c>
      <c r="C24" s="43" t="s">
        <v>55</v>
      </c>
      <c r="D24" s="43">
        <v>1.0</v>
      </c>
      <c r="E24" s="43">
        <v>7.0</v>
      </c>
      <c r="F24" s="43" t="s">
        <v>16</v>
      </c>
      <c r="G24" s="43">
        <v>1.0</v>
      </c>
      <c r="H24" s="43">
        <v>1.0</v>
      </c>
      <c r="I24" s="43">
        <v>1.0</v>
      </c>
      <c r="J24" s="43">
        <f>R69</f>
        <v>0.79</v>
      </c>
      <c r="K24" s="37">
        <v>1.0</v>
      </c>
      <c r="L24" s="43" t="s">
        <v>72</v>
      </c>
      <c r="M24" s="43">
        <f>QDL!J24</f>
        <v>1.090909091</v>
      </c>
      <c r="N24" s="38">
        <f t="shared" si="1"/>
        <v>1.380897583</v>
      </c>
      <c r="O24" s="43">
        <v>17.5</v>
      </c>
      <c r="P24" s="43">
        <f t="shared" si="2"/>
        <v>13.825</v>
      </c>
    </row>
    <row r="27">
      <c r="C27" s="4" t="s">
        <v>5</v>
      </c>
      <c r="I27" s="46" t="s">
        <v>73</v>
      </c>
    </row>
    <row r="28">
      <c r="C28" s="35">
        <v>33.0</v>
      </c>
    </row>
    <row r="29">
      <c r="C29" s="41">
        <v>13.0</v>
      </c>
    </row>
    <row r="30">
      <c r="C30" s="41">
        <v>13.0</v>
      </c>
    </row>
    <row r="31">
      <c r="C31" s="8">
        <v>13.0</v>
      </c>
    </row>
    <row r="32">
      <c r="C32" s="41">
        <v>13.0</v>
      </c>
    </row>
    <row r="33">
      <c r="C33" s="41">
        <v>13.0</v>
      </c>
    </row>
    <row r="67">
      <c r="Q67" s="47" t="s">
        <v>74</v>
      </c>
      <c r="R67" s="2"/>
      <c r="S67" s="3"/>
    </row>
    <row r="68">
      <c r="Q68" s="48" t="s">
        <v>75</v>
      </c>
      <c r="R68" s="48" t="s">
        <v>72</v>
      </c>
      <c r="S68" s="48" t="s">
        <v>70</v>
      </c>
    </row>
    <row r="69">
      <c r="Q69" s="49">
        <v>45.0</v>
      </c>
      <c r="R69" s="49">
        <v>0.79</v>
      </c>
      <c r="S69" s="49">
        <v>0.87</v>
      </c>
    </row>
    <row r="71">
      <c r="Q71" s="7" t="s">
        <v>76</v>
      </c>
    </row>
    <row r="77">
      <c r="Q77" s="7" t="s">
        <v>77</v>
      </c>
    </row>
    <row r="99">
      <c r="Q99" s="46" t="s">
        <v>66</v>
      </c>
    </row>
    <row r="100">
      <c r="Q100" s="50"/>
    </row>
    <row r="101">
      <c r="Q101" s="50"/>
    </row>
    <row r="102">
      <c r="Q102" s="50"/>
    </row>
    <row r="103">
      <c r="Q103" s="50"/>
    </row>
    <row r="104">
      <c r="Q104" s="50"/>
    </row>
    <row r="105">
      <c r="Q105" s="50"/>
    </row>
    <row r="106">
      <c r="Q106" s="50"/>
    </row>
    <row r="107">
      <c r="Q107" s="50"/>
    </row>
    <row r="108">
      <c r="Q108" s="50"/>
    </row>
    <row r="109">
      <c r="Q109" s="50"/>
    </row>
    <row r="110">
      <c r="Q110" s="50"/>
    </row>
    <row r="111">
      <c r="Q111" s="50"/>
    </row>
    <row r="112">
      <c r="Q112" s="50"/>
    </row>
    <row r="120">
      <c r="W120" s="46"/>
      <c r="X120" s="46"/>
      <c r="Y120" s="46"/>
    </row>
    <row r="121">
      <c r="O121" s="7" t="s">
        <v>78</v>
      </c>
      <c r="W121" s="46"/>
      <c r="X121" s="46"/>
      <c r="Y121" s="46"/>
    </row>
    <row r="122">
      <c r="W122" s="46"/>
      <c r="X122" s="46"/>
      <c r="Y122" s="46"/>
    </row>
    <row r="123">
      <c r="U123" s="46"/>
      <c r="V123" s="46"/>
      <c r="W123" s="46"/>
      <c r="X123" s="46"/>
      <c r="Y123" s="46"/>
    </row>
    <row r="125">
      <c r="Q125" s="51" t="s">
        <v>79</v>
      </c>
      <c r="R125" s="52"/>
    </row>
    <row r="126">
      <c r="Q126" s="51" t="s">
        <v>80</v>
      </c>
    </row>
    <row r="129">
      <c r="Q129" s="7" t="s">
        <v>81</v>
      </c>
    </row>
  </sheetData>
  <mergeCells count="10">
    <mergeCell ref="O121:T123"/>
    <mergeCell ref="Q126:S126"/>
    <mergeCell ref="Q129:V131"/>
    <mergeCell ref="A1:P1"/>
    <mergeCell ref="R2:Y2"/>
    <mergeCell ref="A7:A20"/>
    <mergeCell ref="A22:A23"/>
    <mergeCell ref="Q67:S67"/>
    <mergeCell ref="Q71:U74"/>
    <mergeCell ref="Q77:V7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1">
      <c r="A1" s="53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32" t="s">
        <v>1</v>
      </c>
      <c r="B2" s="32" t="s">
        <v>2</v>
      </c>
      <c r="C2" s="32" t="s">
        <v>3</v>
      </c>
      <c r="D2" s="32" t="s">
        <v>61</v>
      </c>
      <c r="E2" s="32" t="s">
        <v>59</v>
      </c>
      <c r="F2" s="32" t="s">
        <v>83</v>
      </c>
      <c r="G2" s="32" t="s">
        <v>65</v>
      </c>
      <c r="H2" s="32" t="s">
        <v>5</v>
      </c>
      <c r="I2" s="32" t="s">
        <v>6</v>
      </c>
      <c r="J2" s="54" t="s">
        <v>84</v>
      </c>
      <c r="K2" s="54" t="s">
        <v>85</v>
      </c>
      <c r="L2" s="54" t="s">
        <v>86</v>
      </c>
      <c r="Q2" s="7" t="s">
        <v>87</v>
      </c>
    </row>
    <row r="3">
      <c r="A3" s="54" t="s">
        <v>13</v>
      </c>
      <c r="B3" s="43" t="s">
        <v>14</v>
      </c>
      <c r="C3" s="43" t="s">
        <v>15</v>
      </c>
      <c r="D3" s="43">
        <f>'QDL-FATOR CORREÇÃO'!H3</f>
        <v>1</v>
      </c>
      <c r="E3" s="43">
        <f>'QDL-FATOR CORREÇÃO'!D3</f>
        <v>1</v>
      </c>
      <c r="F3" s="43">
        <v>2.0</v>
      </c>
      <c r="G3" s="43" t="s">
        <v>70</v>
      </c>
      <c r="H3" s="43">
        <v>33.0</v>
      </c>
      <c r="I3" s="43" t="s">
        <v>16</v>
      </c>
      <c r="J3" s="43">
        <v>1.5</v>
      </c>
      <c r="K3" s="43">
        <v>1.5</v>
      </c>
      <c r="L3" s="43">
        <v>1.5</v>
      </c>
    </row>
    <row r="4">
      <c r="A4" s="54" t="s">
        <v>18</v>
      </c>
      <c r="B4" s="43" t="s">
        <v>19</v>
      </c>
      <c r="C4" s="55" t="s">
        <v>20</v>
      </c>
      <c r="D4" s="43">
        <f>'QDL-FATOR CORREÇÃO'!H4</f>
        <v>1</v>
      </c>
      <c r="E4" s="43">
        <f>'QDL-FATOR CORREÇÃO'!D4</f>
        <v>1</v>
      </c>
      <c r="F4" s="43">
        <v>2.0</v>
      </c>
      <c r="G4" s="43" t="s">
        <v>70</v>
      </c>
      <c r="H4" s="55">
        <v>13.0</v>
      </c>
      <c r="I4" s="55" t="s">
        <v>21</v>
      </c>
      <c r="J4" s="43">
        <v>1.5</v>
      </c>
      <c r="K4" s="43">
        <v>1.5</v>
      </c>
      <c r="L4" s="43">
        <v>1.5</v>
      </c>
    </row>
    <row r="5">
      <c r="A5" s="54" t="s">
        <v>22</v>
      </c>
      <c r="B5" s="43" t="s">
        <v>23</v>
      </c>
      <c r="C5" s="55" t="s">
        <v>24</v>
      </c>
      <c r="D5" s="43">
        <f>'QDL-FATOR CORREÇÃO'!H5</f>
        <v>1</v>
      </c>
      <c r="E5" s="43">
        <f>'QDL-FATOR CORREÇÃO'!D5</f>
        <v>1</v>
      </c>
      <c r="F5" s="43">
        <v>2.0</v>
      </c>
      <c r="G5" s="43" t="s">
        <v>70</v>
      </c>
      <c r="H5" s="55">
        <v>13.0</v>
      </c>
      <c r="I5" s="55" t="s">
        <v>21</v>
      </c>
      <c r="J5" s="43">
        <v>1.5</v>
      </c>
      <c r="K5" s="43">
        <v>1.5</v>
      </c>
      <c r="L5" s="43">
        <v>1.5</v>
      </c>
    </row>
    <row r="6">
      <c r="A6" s="54" t="s">
        <v>25</v>
      </c>
      <c r="B6" s="43" t="s">
        <v>26</v>
      </c>
      <c r="C6" s="43" t="s">
        <v>71</v>
      </c>
      <c r="D6" s="43">
        <f>'QDL-FATOR CORREÇÃO'!H6</f>
        <v>1</v>
      </c>
      <c r="E6" s="43">
        <f>'QDL-FATOR CORREÇÃO'!D6</f>
        <v>1</v>
      </c>
      <c r="F6" s="43">
        <v>2.0</v>
      </c>
      <c r="G6" s="43" t="s">
        <v>70</v>
      </c>
      <c r="H6" s="56">
        <v>13.0</v>
      </c>
      <c r="I6" s="56" t="s">
        <v>21</v>
      </c>
      <c r="J6" s="43">
        <v>1.5</v>
      </c>
      <c r="K6" s="43">
        <v>1.5</v>
      </c>
      <c r="L6" s="43">
        <v>1.5</v>
      </c>
    </row>
    <row r="7">
      <c r="A7" s="57" t="s">
        <v>28</v>
      </c>
      <c r="B7" s="43" t="s">
        <v>29</v>
      </c>
      <c r="C7" s="58" t="s">
        <v>30</v>
      </c>
      <c r="D7" s="43">
        <f>'QDL-FATOR CORREÇÃO'!H7</f>
        <v>2</v>
      </c>
      <c r="E7" s="43">
        <f>'QDL-FATOR CORREÇÃO'!D7</f>
        <v>2</v>
      </c>
      <c r="F7" s="37">
        <v>2.0</v>
      </c>
      <c r="G7" s="43" t="s">
        <v>70</v>
      </c>
      <c r="H7" s="55">
        <v>13.0</v>
      </c>
      <c r="I7" s="55" t="s">
        <v>21</v>
      </c>
      <c r="J7" s="43">
        <v>2.5</v>
      </c>
      <c r="K7" s="43">
        <v>2.5</v>
      </c>
      <c r="L7" s="43">
        <v>2.5</v>
      </c>
    </row>
    <row r="8">
      <c r="A8" s="24"/>
      <c r="B8" s="43" t="s">
        <v>31</v>
      </c>
      <c r="C8" s="56" t="s">
        <v>30</v>
      </c>
      <c r="D8" s="43">
        <f>'QDL-FATOR CORREÇÃO'!H8</f>
        <v>2</v>
      </c>
      <c r="E8" s="43">
        <f>'QDL-FATOR CORREÇÃO'!D8</f>
        <v>2</v>
      </c>
      <c r="F8" s="37">
        <v>2.0</v>
      </c>
      <c r="G8" s="43" t="s">
        <v>70</v>
      </c>
      <c r="H8" s="55">
        <v>13.0</v>
      </c>
      <c r="I8" s="55" t="s">
        <v>21</v>
      </c>
      <c r="J8" s="43">
        <v>2.5</v>
      </c>
      <c r="K8" s="43">
        <v>2.5</v>
      </c>
      <c r="L8" s="43">
        <v>2.5</v>
      </c>
    </row>
    <row r="9">
      <c r="A9" s="24"/>
      <c r="B9" s="43" t="s">
        <v>32</v>
      </c>
      <c r="C9" s="9" t="s">
        <v>33</v>
      </c>
      <c r="D9" s="43">
        <f>'QDL-FATOR CORREÇÃO'!H9</f>
        <v>2</v>
      </c>
      <c r="E9" s="43">
        <f>'QDL-FATOR CORREÇÃO'!D9</f>
        <v>2</v>
      </c>
      <c r="F9" s="37">
        <v>2.0</v>
      </c>
      <c r="G9" s="43" t="s">
        <v>70</v>
      </c>
      <c r="H9" s="55">
        <v>13.0</v>
      </c>
      <c r="I9" s="55" t="s">
        <v>21</v>
      </c>
      <c r="J9" s="59">
        <v>4.0</v>
      </c>
      <c r="K9" s="59">
        <v>4.0</v>
      </c>
      <c r="L9" s="59">
        <v>4.0</v>
      </c>
    </row>
    <row r="10">
      <c r="A10" s="24"/>
      <c r="B10" s="43" t="s">
        <v>34</v>
      </c>
      <c r="C10" s="9" t="s">
        <v>33</v>
      </c>
      <c r="D10" s="43">
        <f>'QDL-FATOR CORREÇÃO'!H10</f>
        <v>2</v>
      </c>
      <c r="E10" s="43">
        <f>'QDL-FATOR CORREÇÃO'!D10</f>
        <v>2</v>
      </c>
      <c r="F10" s="37">
        <v>2.0</v>
      </c>
      <c r="G10" s="43" t="s">
        <v>70</v>
      </c>
      <c r="H10" s="55">
        <v>13.0</v>
      </c>
      <c r="I10" s="55" t="s">
        <v>21</v>
      </c>
      <c r="J10" s="59">
        <v>4.0</v>
      </c>
      <c r="K10" s="59">
        <v>4.0</v>
      </c>
      <c r="L10" s="59">
        <v>4.0</v>
      </c>
    </row>
    <row r="11">
      <c r="A11" s="24"/>
      <c r="B11" s="43" t="s">
        <v>35</v>
      </c>
      <c r="C11" s="9" t="s">
        <v>33</v>
      </c>
      <c r="D11" s="43">
        <f>'QDL-FATOR CORREÇÃO'!H11</f>
        <v>2</v>
      </c>
      <c r="E11" s="43">
        <f>'QDL-FATOR CORREÇÃO'!D11</f>
        <v>2</v>
      </c>
      <c r="F11" s="37">
        <v>2.0</v>
      </c>
      <c r="G11" s="43" t="s">
        <v>70</v>
      </c>
      <c r="H11" s="55">
        <v>13.0</v>
      </c>
      <c r="I11" s="55" t="s">
        <v>21</v>
      </c>
      <c r="J11" s="59">
        <v>4.0</v>
      </c>
      <c r="K11" s="59">
        <v>4.0</v>
      </c>
      <c r="L11" s="59">
        <v>4.0</v>
      </c>
    </row>
    <row r="12">
      <c r="A12" s="24"/>
      <c r="B12" s="43" t="s">
        <v>36</v>
      </c>
      <c r="C12" s="9" t="s">
        <v>33</v>
      </c>
      <c r="D12" s="43">
        <f>'QDL-FATOR CORREÇÃO'!H12</f>
        <v>2</v>
      </c>
      <c r="E12" s="43">
        <f>'QDL-FATOR CORREÇÃO'!D12</f>
        <v>2</v>
      </c>
      <c r="F12" s="37">
        <v>2.0</v>
      </c>
      <c r="G12" s="43" t="s">
        <v>70</v>
      </c>
      <c r="H12" s="55">
        <v>13.0</v>
      </c>
      <c r="I12" s="55" t="s">
        <v>21</v>
      </c>
      <c r="J12" s="59">
        <v>4.0</v>
      </c>
      <c r="K12" s="59">
        <v>4.0</v>
      </c>
      <c r="L12" s="59">
        <v>4.0</v>
      </c>
    </row>
    <row r="13">
      <c r="A13" s="24"/>
      <c r="B13" s="43" t="s">
        <v>37</v>
      </c>
      <c r="C13" s="9" t="s">
        <v>33</v>
      </c>
      <c r="D13" s="43">
        <f>'QDL-FATOR CORREÇÃO'!H13</f>
        <v>2</v>
      </c>
      <c r="E13" s="43">
        <f>'QDL-FATOR CORREÇÃO'!D13</f>
        <v>2</v>
      </c>
      <c r="F13" s="37">
        <v>2.0</v>
      </c>
      <c r="G13" s="43" t="s">
        <v>70</v>
      </c>
      <c r="H13" s="55">
        <v>13.0</v>
      </c>
      <c r="I13" s="55" t="s">
        <v>21</v>
      </c>
      <c r="J13" s="59">
        <v>4.0</v>
      </c>
      <c r="K13" s="59">
        <v>4.0</v>
      </c>
      <c r="L13" s="59">
        <v>4.0</v>
      </c>
    </row>
    <row r="14">
      <c r="A14" s="24"/>
      <c r="B14" s="43" t="s">
        <v>38</v>
      </c>
      <c r="C14" s="9" t="s">
        <v>33</v>
      </c>
      <c r="D14" s="43">
        <f>'QDL-FATOR CORREÇÃO'!H14</f>
        <v>2</v>
      </c>
      <c r="E14" s="43">
        <f>'QDL-FATOR CORREÇÃO'!D14</f>
        <v>2</v>
      </c>
      <c r="F14" s="37">
        <v>2.0</v>
      </c>
      <c r="G14" s="43" t="s">
        <v>70</v>
      </c>
      <c r="H14" s="55">
        <v>13.0</v>
      </c>
      <c r="I14" s="55" t="s">
        <v>21</v>
      </c>
      <c r="J14" s="59">
        <v>4.0</v>
      </c>
      <c r="K14" s="59">
        <v>4.0</v>
      </c>
      <c r="L14" s="59">
        <v>4.0</v>
      </c>
    </row>
    <row r="15">
      <c r="A15" s="24"/>
      <c r="B15" s="43" t="s">
        <v>39</v>
      </c>
      <c r="C15" s="9" t="s">
        <v>33</v>
      </c>
      <c r="D15" s="43">
        <f>'QDL-FATOR CORREÇÃO'!H15</f>
        <v>2</v>
      </c>
      <c r="E15" s="43">
        <f>'QDL-FATOR CORREÇÃO'!D15</f>
        <v>2</v>
      </c>
      <c r="F15" s="37">
        <v>2.0</v>
      </c>
      <c r="G15" s="43" t="s">
        <v>70</v>
      </c>
      <c r="H15" s="55">
        <v>13.0</v>
      </c>
      <c r="I15" s="55" t="s">
        <v>21</v>
      </c>
      <c r="J15" s="59">
        <v>4.0</v>
      </c>
      <c r="K15" s="59">
        <v>4.0</v>
      </c>
      <c r="L15" s="59">
        <v>4.0</v>
      </c>
    </row>
    <row r="16">
      <c r="A16" s="24"/>
      <c r="B16" s="43" t="s">
        <v>40</v>
      </c>
      <c r="C16" s="9" t="s">
        <v>33</v>
      </c>
      <c r="D16" s="43">
        <f>'QDL-FATOR CORREÇÃO'!H16</f>
        <v>2</v>
      </c>
      <c r="E16" s="43">
        <f>'QDL-FATOR CORREÇÃO'!D16</f>
        <v>2</v>
      </c>
      <c r="F16" s="37">
        <v>2.0</v>
      </c>
      <c r="G16" s="43" t="s">
        <v>70</v>
      </c>
      <c r="H16" s="55">
        <v>13.0</v>
      </c>
      <c r="I16" s="55" t="s">
        <v>21</v>
      </c>
      <c r="J16" s="59">
        <v>4.0</v>
      </c>
      <c r="K16" s="59">
        <v>4.0</v>
      </c>
      <c r="L16" s="59">
        <v>4.0</v>
      </c>
    </row>
    <row r="17">
      <c r="A17" s="24"/>
      <c r="B17" s="43" t="s">
        <v>41</v>
      </c>
      <c r="C17" s="9" t="s">
        <v>33</v>
      </c>
      <c r="D17" s="43">
        <f>'QDL-FATOR CORREÇÃO'!H17</f>
        <v>2</v>
      </c>
      <c r="E17" s="43">
        <f>'QDL-FATOR CORREÇÃO'!D17</f>
        <v>2</v>
      </c>
      <c r="F17" s="37">
        <v>2.0</v>
      </c>
      <c r="G17" s="43" t="s">
        <v>70</v>
      </c>
      <c r="H17" s="55">
        <v>13.0</v>
      </c>
      <c r="I17" s="55" t="s">
        <v>21</v>
      </c>
      <c r="J17" s="59">
        <v>4.0</v>
      </c>
      <c r="K17" s="59">
        <v>4.0</v>
      </c>
      <c r="L17" s="59">
        <v>4.0</v>
      </c>
    </row>
    <row r="18">
      <c r="A18" s="24"/>
      <c r="B18" s="43" t="s">
        <v>42</v>
      </c>
      <c r="C18" s="9" t="s">
        <v>33</v>
      </c>
      <c r="D18" s="43">
        <f>'QDL-FATOR CORREÇÃO'!H18</f>
        <v>2</v>
      </c>
      <c r="E18" s="43">
        <f>'QDL-FATOR CORREÇÃO'!D18</f>
        <v>2</v>
      </c>
      <c r="F18" s="37">
        <v>2.0</v>
      </c>
      <c r="G18" s="43" t="s">
        <v>70</v>
      </c>
      <c r="H18" s="55">
        <v>13.0</v>
      </c>
      <c r="I18" s="55" t="s">
        <v>21</v>
      </c>
      <c r="J18" s="59">
        <v>4.0</v>
      </c>
      <c r="K18" s="59">
        <v>4.0</v>
      </c>
      <c r="L18" s="59">
        <v>4.0</v>
      </c>
    </row>
    <row r="19">
      <c r="A19" s="24"/>
      <c r="B19" s="43" t="s">
        <v>43</v>
      </c>
      <c r="C19" s="9" t="s">
        <v>33</v>
      </c>
      <c r="D19" s="43">
        <f>'QDL-FATOR CORREÇÃO'!H19</f>
        <v>2</v>
      </c>
      <c r="E19" s="43">
        <f>'QDL-FATOR CORREÇÃO'!D19</f>
        <v>2</v>
      </c>
      <c r="F19" s="37">
        <v>2.0</v>
      </c>
      <c r="G19" s="43" t="s">
        <v>70</v>
      </c>
      <c r="H19" s="55">
        <v>13.0</v>
      </c>
      <c r="I19" s="55" t="s">
        <v>21</v>
      </c>
      <c r="J19" s="59">
        <v>4.0</v>
      </c>
      <c r="K19" s="59">
        <v>4.0</v>
      </c>
      <c r="L19" s="59">
        <v>4.0</v>
      </c>
    </row>
    <row r="20">
      <c r="A20" s="27"/>
      <c r="B20" s="43" t="s">
        <v>44</v>
      </c>
      <c r="C20" s="9" t="s">
        <v>33</v>
      </c>
      <c r="D20" s="43">
        <f>'QDL-FATOR CORREÇÃO'!H20</f>
        <v>2</v>
      </c>
      <c r="E20" s="43">
        <f>'QDL-FATOR CORREÇÃO'!D20</f>
        <v>2</v>
      </c>
      <c r="F20" s="37">
        <v>2.0</v>
      </c>
      <c r="G20" s="43" t="s">
        <v>70</v>
      </c>
      <c r="H20" s="55">
        <v>13.0</v>
      </c>
      <c r="I20" s="55" t="s">
        <v>21</v>
      </c>
      <c r="J20" s="59">
        <v>4.0</v>
      </c>
      <c r="K20" s="59">
        <v>4.0</v>
      </c>
      <c r="L20" s="59">
        <v>4.0</v>
      </c>
    </row>
    <row r="21">
      <c r="A21" s="60" t="s">
        <v>45</v>
      </c>
      <c r="B21" s="43" t="s">
        <v>46</v>
      </c>
      <c r="C21" s="43" t="s">
        <v>47</v>
      </c>
      <c r="D21" s="43">
        <v>1.0</v>
      </c>
      <c r="E21" s="43">
        <v>1.0</v>
      </c>
      <c r="F21" s="43">
        <v>2.0</v>
      </c>
      <c r="G21" s="43" t="s">
        <v>72</v>
      </c>
      <c r="H21" s="43">
        <v>7.0</v>
      </c>
      <c r="I21" s="43" t="s">
        <v>16</v>
      </c>
      <c r="J21" s="43">
        <v>1.5</v>
      </c>
      <c r="K21" s="43">
        <v>1.5</v>
      </c>
      <c r="L21" s="43">
        <v>1.5</v>
      </c>
    </row>
    <row r="22">
      <c r="A22" s="61" t="s">
        <v>48</v>
      </c>
      <c r="B22" s="43" t="s">
        <v>49</v>
      </c>
      <c r="C22" s="43" t="s">
        <v>50</v>
      </c>
      <c r="D22" s="43">
        <v>1.0</v>
      </c>
      <c r="E22" s="43">
        <v>1.0</v>
      </c>
      <c r="F22" s="43">
        <v>2.0</v>
      </c>
      <c r="G22" s="43" t="s">
        <v>72</v>
      </c>
      <c r="H22" s="43">
        <v>7.0</v>
      </c>
      <c r="I22" s="43" t="s">
        <v>16</v>
      </c>
      <c r="J22" s="43">
        <v>1.5</v>
      </c>
      <c r="K22" s="43">
        <v>1.5</v>
      </c>
      <c r="L22" s="43">
        <v>1.5</v>
      </c>
    </row>
    <row r="23">
      <c r="A23" s="27"/>
      <c r="B23" s="43" t="s">
        <v>51</v>
      </c>
      <c r="C23" s="43" t="s">
        <v>52</v>
      </c>
      <c r="D23" s="43">
        <v>1.0</v>
      </c>
      <c r="E23" s="43">
        <v>1.0</v>
      </c>
      <c r="F23" s="43">
        <v>2.0</v>
      </c>
      <c r="G23" s="43" t="s">
        <v>72</v>
      </c>
      <c r="H23" s="43">
        <v>7.0</v>
      </c>
      <c r="I23" s="43" t="s">
        <v>16</v>
      </c>
      <c r="J23" s="43">
        <v>2.5</v>
      </c>
      <c r="K23" s="43">
        <v>2.5</v>
      </c>
      <c r="L23" s="43">
        <v>2.5</v>
      </c>
    </row>
    <row r="24">
      <c r="A24" s="60" t="s">
        <v>53</v>
      </c>
      <c r="B24" s="43" t="s">
        <v>54</v>
      </c>
      <c r="C24" s="43" t="s">
        <v>55</v>
      </c>
      <c r="D24" s="43">
        <v>1.0</v>
      </c>
      <c r="E24" s="43">
        <v>1.0</v>
      </c>
      <c r="F24" s="43">
        <v>2.0</v>
      </c>
      <c r="G24" s="43" t="s">
        <v>72</v>
      </c>
      <c r="H24" s="43">
        <v>7.0</v>
      </c>
      <c r="I24" s="43" t="s">
        <v>16</v>
      </c>
      <c r="J24" s="43">
        <v>1.5</v>
      </c>
      <c r="K24" s="43">
        <v>1.5</v>
      </c>
      <c r="L24" s="43">
        <v>1.5</v>
      </c>
    </row>
    <row r="47">
      <c r="C47" s="62"/>
      <c r="D47" s="62"/>
    </row>
    <row r="48">
      <c r="C48" s="62"/>
      <c r="D48" s="62"/>
    </row>
    <row r="49">
      <c r="C49" s="62"/>
      <c r="D49" s="62"/>
    </row>
  </sheetData>
  <mergeCells count="4">
    <mergeCell ref="A1:L1"/>
    <mergeCell ref="Q2:T3"/>
    <mergeCell ref="A7:A20"/>
    <mergeCell ref="A22:A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  <col customWidth="1" min="7" max="7" width="20.63"/>
    <col customWidth="1" min="8" max="8" width="14.75"/>
  </cols>
  <sheetData>
    <row r="1">
      <c r="A1" s="29" t="s">
        <v>88</v>
      </c>
      <c r="B1" s="2"/>
      <c r="C1" s="2"/>
      <c r="D1" s="2"/>
      <c r="E1" s="2"/>
      <c r="F1" s="3"/>
      <c r="G1" s="63"/>
      <c r="H1" s="64" t="s">
        <v>89</v>
      </c>
    </row>
    <row r="2">
      <c r="A2" s="4" t="s">
        <v>1</v>
      </c>
      <c r="B2" s="4" t="s">
        <v>2</v>
      </c>
      <c r="C2" s="4" t="s">
        <v>3</v>
      </c>
      <c r="D2" s="65" t="s">
        <v>90</v>
      </c>
      <c r="E2" s="65" t="s">
        <v>91</v>
      </c>
      <c r="F2" s="65" t="s">
        <v>10</v>
      </c>
      <c r="G2" s="65" t="s">
        <v>92</v>
      </c>
      <c r="H2" s="27"/>
    </row>
    <row r="3">
      <c r="A3" s="33" t="s">
        <v>13</v>
      </c>
      <c r="B3" s="34" t="s">
        <v>14</v>
      </c>
      <c r="C3" s="35" t="s">
        <v>15</v>
      </c>
      <c r="D3" s="38">
        <f>'QDL-FATOR CORREÇÃO'!P3</f>
        <v>20.01</v>
      </c>
      <c r="E3" s="66">
        <v>16.0</v>
      </c>
      <c r="F3" s="38">
        <f>'QDL-FATOR CORREÇÃO'!M3</f>
        <v>11.36363636</v>
      </c>
      <c r="G3" s="34" t="str">
        <f t="shared" ref="G3:G24" si="1">IF(AND(D3&gt;E3,E3&gt;F3),"OK","MUDAR DISJUNTOR")</f>
        <v>OK</v>
      </c>
      <c r="H3" s="35" t="s">
        <v>93</v>
      </c>
    </row>
    <row r="4">
      <c r="A4" s="33" t="s">
        <v>18</v>
      </c>
      <c r="B4" s="34" t="s">
        <v>19</v>
      </c>
      <c r="C4" s="40" t="s">
        <v>20</v>
      </c>
      <c r="D4" s="38">
        <f>'QDL-FATOR CORREÇÃO'!P4</f>
        <v>19.14</v>
      </c>
      <c r="E4" s="66">
        <v>16.0</v>
      </c>
      <c r="F4" s="38">
        <f>'QDL-FATOR CORREÇÃO'!M4</f>
        <v>8</v>
      </c>
      <c r="G4" s="34" t="str">
        <f t="shared" si="1"/>
        <v>OK</v>
      </c>
      <c r="H4" s="67"/>
      <c r="J4" s="46" t="s">
        <v>94</v>
      </c>
    </row>
    <row r="5">
      <c r="A5" s="33" t="s">
        <v>22</v>
      </c>
      <c r="B5" s="34" t="s">
        <v>23</v>
      </c>
      <c r="C5" s="40" t="s">
        <v>24</v>
      </c>
      <c r="D5" s="38">
        <f>'QDL-FATOR CORREÇÃO'!P5</f>
        <v>19.14</v>
      </c>
      <c r="E5" s="66">
        <v>16.0</v>
      </c>
      <c r="F5" s="38">
        <f>'QDL-FATOR CORREÇÃO'!M5</f>
        <v>12</v>
      </c>
      <c r="G5" s="34" t="str">
        <f t="shared" si="1"/>
        <v>OK</v>
      </c>
      <c r="H5" s="35" t="s">
        <v>93</v>
      </c>
    </row>
    <row r="6">
      <c r="A6" s="33" t="s">
        <v>25</v>
      </c>
      <c r="B6" s="34" t="s">
        <v>26</v>
      </c>
      <c r="C6" s="35" t="s">
        <v>71</v>
      </c>
      <c r="D6" s="38">
        <f>'QDL-FATOR CORREÇÃO'!P6</f>
        <v>19.14</v>
      </c>
      <c r="E6" s="66">
        <v>16.0</v>
      </c>
      <c r="F6" s="38">
        <f>'QDL-FATOR CORREÇÃO'!M6</f>
        <v>12</v>
      </c>
      <c r="G6" s="34" t="str">
        <f t="shared" si="1"/>
        <v>OK</v>
      </c>
      <c r="H6" s="35" t="s">
        <v>93</v>
      </c>
    </row>
    <row r="7">
      <c r="A7" s="42" t="s">
        <v>28</v>
      </c>
      <c r="B7" s="34" t="s">
        <v>29</v>
      </c>
      <c r="C7" s="11" t="s">
        <v>30</v>
      </c>
      <c r="D7" s="38">
        <f>'QDL-FATOR CORREÇÃO'!P7</f>
        <v>22.968</v>
      </c>
      <c r="E7" s="66">
        <v>20.0</v>
      </c>
      <c r="F7" s="38">
        <f>'QDL-FATOR CORREÇÃO'!M7</f>
        <v>14</v>
      </c>
      <c r="G7" s="34" t="str">
        <f t="shared" si="1"/>
        <v>OK</v>
      </c>
      <c r="H7" s="67"/>
    </row>
    <row r="8">
      <c r="A8" s="24"/>
      <c r="B8" s="34" t="s">
        <v>31</v>
      </c>
      <c r="C8" s="11" t="s">
        <v>30</v>
      </c>
      <c r="D8" s="38">
        <f>'QDL-FATOR CORREÇÃO'!P8</f>
        <v>22.968</v>
      </c>
      <c r="E8" s="66">
        <v>20.0</v>
      </c>
      <c r="F8" s="38">
        <f>'QDL-FATOR CORREÇÃO'!M8</f>
        <v>14</v>
      </c>
      <c r="G8" s="34" t="str">
        <f t="shared" si="1"/>
        <v>OK</v>
      </c>
      <c r="H8" s="67"/>
    </row>
    <row r="9">
      <c r="A9" s="24"/>
      <c r="B9" s="34" t="s">
        <v>32</v>
      </c>
      <c r="C9" s="9" t="s">
        <v>33</v>
      </c>
      <c r="D9" s="38">
        <f>'QDL-FATOR CORREÇÃO'!P9</f>
        <v>32.1552</v>
      </c>
      <c r="E9" s="66">
        <v>25.0</v>
      </c>
      <c r="F9" s="38">
        <f>'QDL-FATOR CORREÇÃO'!M9</f>
        <v>20</v>
      </c>
      <c r="G9" s="34" t="str">
        <f t="shared" si="1"/>
        <v>OK</v>
      </c>
      <c r="H9" s="67"/>
    </row>
    <row r="10">
      <c r="A10" s="24"/>
      <c r="B10" s="34" t="s">
        <v>34</v>
      </c>
      <c r="C10" s="9" t="s">
        <v>33</v>
      </c>
      <c r="D10" s="38">
        <f>'QDL-FATOR CORREÇÃO'!P10</f>
        <v>32.1552</v>
      </c>
      <c r="E10" s="66">
        <v>25.0</v>
      </c>
      <c r="F10" s="38">
        <f>'QDL-FATOR CORREÇÃO'!M10</f>
        <v>20</v>
      </c>
      <c r="G10" s="34" t="str">
        <f t="shared" si="1"/>
        <v>OK</v>
      </c>
      <c r="H10" s="67"/>
    </row>
    <row r="11">
      <c r="A11" s="24"/>
      <c r="B11" s="34" t="s">
        <v>35</v>
      </c>
      <c r="C11" s="9" t="s">
        <v>33</v>
      </c>
      <c r="D11" s="38">
        <f>'QDL-FATOR CORREÇÃO'!P11</f>
        <v>32.1552</v>
      </c>
      <c r="E11" s="66">
        <v>25.0</v>
      </c>
      <c r="F11" s="38">
        <f>'QDL-FATOR CORREÇÃO'!M11</f>
        <v>20</v>
      </c>
      <c r="G11" s="34" t="str">
        <f t="shared" si="1"/>
        <v>OK</v>
      </c>
      <c r="H11" s="67"/>
    </row>
    <row r="12">
      <c r="A12" s="24"/>
      <c r="B12" s="34" t="s">
        <v>36</v>
      </c>
      <c r="C12" s="9" t="s">
        <v>33</v>
      </c>
      <c r="D12" s="38">
        <f>'QDL-FATOR CORREÇÃO'!P12</f>
        <v>32.1552</v>
      </c>
      <c r="E12" s="66">
        <v>25.0</v>
      </c>
      <c r="F12" s="38">
        <f>'QDL-FATOR CORREÇÃO'!M12</f>
        <v>20</v>
      </c>
      <c r="G12" s="34" t="str">
        <f t="shared" si="1"/>
        <v>OK</v>
      </c>
      <c r="H12" s="67"/>
    </row>
    <row r="13">
      <c r="A13" s="24"/>
      <c r="B13" s="34" t="s">
        <v>37</v>
      </c>
      <c r="C13" s="9" t="s">
        <v>33</v>
      </c>
      <c r="D13" s="38">
        <f>'QDL-FATOR CORREÇÃO'!P13</f>
        <v>32.1552</v>
      </c>
      <c r="E13" s="66">
        <v>25.0</v>
      </c>
      <c r="F13" s="38">
        <f>'QDL-FATOR CORREÇÃO'!M13</f>
        <v>20</v>
      </c>
      <c r="G13" s="34" t="str">
        <f t="shared" si="1"/>
        <v>OK</v>
      </c>
      <c r="H13" s="67"/>
    </row>
    <row r="14">
      <c r="A14" s="24"/>
      <c r="B14" s="34" t="s">
        <v>38</v>
      </c>
      <c r="C14" s="9" t="s">
        <v>33</v>
      </c>
      <c r="D14" s="38">
        <f>'QDL-FATOR CORREÇÃO'!P14</f>
        <v>32.1552</v>
      </c>
      <c r="E14" s="66">
        <v>25.0</v>
      </c>
      <c r="F14" s="38">
        <f>'QDL-FATOR CORREÇÃO'!M14</f>
        <v>20</v>
      </c>
      <c r="G14" s="34" t="str">
        <f t="shared" si="1"/>
        <v>OK</v>
      </c>
      <c r="H14" s="67"/>
    </row>
    <row r="15">
      <c r="A15" s="24"/>
      <c r="B15" s="34" t="s">
        <v>39</v>
      </c>
      <c r="C15" s="9" t="s">
        <v>33</v>
      </c>
      <c r="D15" s="38">
        <f>'QDL-FATOR CORREÇÃO'!P15</f>
        <v>32.1552</v>
      </c>
      <c r="E15" s="66">
        <v>25.0</v>
      </c>
      <c r="F15" s="38">
        <f>'QDL-FATOR CORREÇÃO'!M15</f>
        <v>20</v>
      </c>
      <c r="G15" s="34" t="str">
        <f t="shared" si="1"/>
        <v>OK</v>
      </c>
      <c r="H15" s="67"/>
    </row>
    <row r="16">
      <c r="A16" s="24"/>
      <c r="B16" s="34" t="s">
        <v>40</v>
      </c>
      <c r="C16" s="9" t="s">
        <v>33</v>
      </c>
      <c r="D16" s="38">
        <f>'QDL-FATOR CORREÇÃO'!P16</f>
        <v>32.1552</v>
      </c>
      <c r="E16" s="66">
        <v>25.0</v>
      </c>
      <c r="F16" s="38">
        <f>'QDL-FATOR CORREÇÃO'!M16</f>
        <v>20</v>
      </c>
      <c r="G16" s="34" t="str">
        <f t="shared" si="1"/>
        <v>OK</v>
      </c>
      <c r="H16" s="67"/>
    </row>
    <row r="17">
      <c r="A17" s="24"/>
      <c r="B17" s="34" t="s">
        <v>41</v>
      </c>
      <c r="C17" s="9" t="s">
        <v>33</v>
      </c>
      <c r="D17" s="38">
        <f>'QDL-FATOR CORREÇÃO'!P17</f>
        <v>32.1552</v>
      </c>
      <c r="E17" s="66">
        <v>25.0</v>
      </c>
      <c r="F17" s="38">
        <f>'QDL-FATOR CORREÇÃO'!M17</f>
        <v>20</v>
      </c>
      <c r="G17" s="34" t="str">
        <f t="shared" si="1"/>
        <v>OK</v>
      </c>
      <c r="H17" s="67"/>
    </row>
    <row r="18">
      <c r="A18" s="24"/>
      <c r="B18" s="34" t="s">
        <v>42</v>
      </c>
      <c r="C18" s="9" t="s">
        <v>33</v>
      </c>
      <c r="D18" s="38">
        <f>'QDL-FATOR CORREÇÃO'!P18</f>
        <v>32.1552</v>
      </c>
      <c r="E18" s="66">
        <v>25.0</v>
      </c>
      <c r="F18" s="38">
        <f>'QDL-FATOR CORREÇÃO'!M18</f>
        <v>20</v>
      </c>
      <c r="G18" s="34" t="str">
        <f t="shared" si="1"/>
        <v>OK</v>
      </c>
      <c r="H18" s="67"/>
    </row>
    <row r="19">
      <c r="A19" s="24"/>
      <c r="B19" s="34" t="s">
        <v>43</v>
      </c>
      <c r="C19" s="9" t="s">
        <v>33</v>
      </c>
      <c r="D19" s="38">
        <f>'QDL-FATOR CORREÇÃO'!P19</f>
        <v>32.1552</v>
      </c>
      <c r="E19" s="66">
        <v>25.0</v>
      </c>
      <c r="F19" s="38">
        <f>'QDL-FATOR CORREÇÃO'!M19</f>
        <v>20</v>
      </c>
      <c r="G19" s="34" t="str">
        <f t="shared" si="1"/>
        <v>OK</v>
      </c>
      <c r="H19" s="67"/>
    </row>
    <row r="20">
      <c r="A20" s="27"/>
      <c r="B20" s="34" t="s">
        <v>44</v>
      </c>
      <c r="C20" s="9" t="s">
        <v>33</v>
      </c>
      <c r="D20" s="38">
        <f>'QDL-FATOR CORREÇÃO'!P20</f>
        <v>22.968</v>
      </c>
      <c r="E20" s="66">
        <v>16.0</v>
      </c>
      <c r="F20" s="38">
        <f>'QDL-FATOR CORREÇÃO'!M20</f>
        <v>12</v>
      </c>
      <c r="G20" s="34" t="str">
        <f t="shared" si="1"/>
        <v>OK</v>
      </c>
      <c r="H20" s="67"/>
    </row>
    <row r="21">
      <c r="A21" s="33" t="s">
        <v>45</v>
      </c>
      <c r="B21" s="34" t="s">
        <v>46</v>
      </c>
      <c r="C21" s="43" t="s">
        <v>47</v>
      </c>
      <c r="D21" s="68">
        <f>'QDL-FATOR CORREÇÃO'!P21</f>
        <v>13.825</v>
      </c>
      <c r="E21" s="69">
        <v>10.0</v>
      </c>
      <c r="F21" s="68">
        <f>'QDL-FATOR CORREÇÃO'!M21</f>
        <v>8.181818182</v>
      </c>
      <c r="G21" s="43" t="str">
        <f t="shared" si="1"/>
        <v>OK</v>
      </c>
      <c r="H21" s="67"/>
    </row>
    <row r="22">
      <c r="A22" s="42" t="s">
        <v>48</v>
      </c>
      <c r="B22" s="34" t="s">
        <v>49</v>
      </c>
      <c r="C22" s="43" t="s">
        <v>50</v>
      </c>
      <c r="D22" s="68">
        <f>'QDL-FATOR CORREÇÃO'!P22</f>
        <v>13.825</v>
      </c>
      <c r="E22" s="69">
        <v>10.0</v>
      </c>
      <c r="F22" s="68">
        <f>'QDL-FATOR CORREÇÃO'!M22</f>
        <v>1.636363636</v>
      </c>
      <c r="G22" s="43" t="str">
        <f t="shared" si="1"/>
        <v>OK</v>
      </c>
      <c r="H22" s="67"/>
    </row>
    <row r="23">
      <c r="A23" s="27"/>
      <c r="B23" s="34" t="s">
        <v>51</v>
      </c>
      <c r="C23" s="43" t="s">
        <v>52</v>
      </c>
      <c r="D23" s="68">
        <f>'QDL-FATOR CORREÇÃO'!P23</f>
        <v>18.96</v>
      </c>
      <c r="E23" s="69">
        <v>10.0</v>
      </c>
      <c r="F23" s="68">
        <f>'QDL-FATOR CORREÇÃO'!M23</f>
        <v>9.818181818</v>
      </c>
      <c r="G23" s="43" t="str">
        <f t="shared" si="1"/>
        <v>OK</v>
      </c>
      <c r="H23" s="67"/>
    </row>
    <row r="24">
      <c r="A24" s="33" t="s">
        <v>53</v>
      </c>
      <c r="B24" s="34" t="s">
        <v>54</v>
      </c>
      <c r="C24" s="43" t="s">
        <v>55</v>
      </c>
      <c r="D24" s="68">
        <f>'QDL-FATOR CORREÇÃO'!P24</f>
        <v>13.825</v>
      </c>
      <c r="E24" s="69">
        <v>10.0</v>
      </c>
      <c r="F24" s="68">
        <f>'QDL-FATOR CORREÇÃO'!M24</f>
        <v>1.090909091</v>
      </c>
      <c r="G24" s="43" t="str">
        <f t="shared" si="1"/>
        <v>OK</v>
      </c>
      <c r="H24" s="67"/>
    </row>
  </sheetData>
  <mergeCells count="5">
    <mergeCell ref="A1:F1"/>
    <mergeCell ref="H1:H2"/>
    <mergeCell ref="J4:P4"/>
    <mergeCell ref="A7:A20"/>
    <mergeCell ref="A22:A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0.63"/>
  </cols>
  <sheetData>
    <row r="2">
      <c r="I2" s="29" t="s">
        <v>82</v>
      </c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>
      <c r="I3" s="70" t="s">
        <v>1</v>
      </c>
      <c r="J3" s="70" t="s">
        <v>2</v>
      </c>
      <c r="K3" s="4" t="s">
        <v>3</v>
      </c>
      <c r="L3" s="71" t="s">
        <v>61</v>
      </c>
      <c r="M3" s="72" t="s">
        <v>59</v>
      </c>
      <c r="N3" s="73" t="s">
        <v>83</v>
      </c>
      <c r="O3" s="70" t="s">
        <v>65</v>
      </c>
      <c r="P3" s="4" t="s">
        <v>5</v>
      </c>
      <c r="Q3" s="4" t="s">
        <v>6</v>
      </c>
      <c r="R3" s="74" t="s">
        <v>84</v>
      </c>
      <c r="S3" s="74" t="s">
        <v>85</v>
      </c>
      <c r="T3" s="74" t="s">
        <v>86</v>
      </c>
    </row>
    <row r="4">
      <c r="I4" s="33" t="s">
        <v>13</v>
      </c>
      <c r="J4" s="34" t="s">
        <v>14</v>
      </c>
      <c r="K4" s="35" t="s">
        <v>15</v>
      </c>
      <c r="L4" s="46">
        <v>1.0</v>
      </c>
      <c r="M4" s="43">
        <v>1.0</v>
      </c>
      <c r="N4" s="75">
        <v>2.0</v>
      </c>
      <c r="O4" s="34" t="s">
        <v>70</v>
      </c>
      <c r="P4" s="35">
        <v>33.0</v>
      </c>
      <c r="Q4" s="35" t="s">
        <v>16</v>
      </c>
      <c r="R4" s="34">
        <v>1.5</v>
      </c>
      <c r="S4" s="34">
        <v>1.5</v>
      </c>
      <c r="T4" s="34">
        <v>1.5</v>
      </c>
    </row>
    <row r="5">
      <c r="I5" s="33" t="s">
        <v>18</v>
      </c>
      <c r="J5" s="34" t="s">
        <v>19</v>
      </c>
      <c r="K5" s="40" t="s">
        <v>20</v>
      </c>
      <c r="L5" s="46">
        <v>1.0</v>
      </c>
      <c r="M5" s="43">
        <v>1.0</v>
      </c>
      <c r="N5" s="75">
        <v>2.0</v>
      </c>
      <c r="O5" s="34" t="s">
        <v>70</v>
      </c>
      <c r="P5" s="41">
        <v>13.0</v>
      </c>
      <c r="Q5" s="41" t="s">
        <v>21</v>
      </c>
      <c r="R5" s="34">
        <v>1.5</v>
      </c>
      <c r="S5" s="34">
        <v>1.5</v>
      </c>
      <c r="T5" s="34">
        <v>1.5</v>
      </c>
    </row>
    <row r="6">
      <c r="I6" s="33" t="s">
        <v>22</v>
      </c>
      <c r="J6" s="34" t="s">
        <v>23</v>
      </c>
      <c r="K6" s="40" t="s">
        <v>24</v>
      </c>
      <c r="L6" s="46">
        <v>1.0</v>
      </c>
      <c r="M6" s="43">
        <v>1.0</v>
      </c>
      <c r="N6" s="75">
        <v>2.0</v>
      </c>
      <c r="O6" s="34" t="s">
        <v>70</v>
      </c>
      <c r="P6" s="41">
        <v>13.0</v>
      </c>
      <c r="Q6" s="41" t="s">
        <v>21</v>
      </c>
      <c r="R6" s="34">
        <v>1.5</v>
      </c>
      <c r="S6" s="34">
        <v>1.5</v>
      </c>
      <c r="T6" s="34">
        <v>1.5</v>
      </c>
    </row>
    <row r="7">
      <c r="I7" s="33" t="s">
        <v>25</v>
      </c>
      <c r="J7" s="34" t="s">
        <v>26</v>
      </c>
      <c r="K7" s="46" t="s">
        <v>71</v>
      </c>
      <c r="L7" s="46">
        <v>1.0</v>
      </c>
      <c r="M7" s="43">
        <v>1.0</v>
      </c>
      <c r="N7" s="75">
        <v>2.0</v>
      </c>
      <c r="O7" s="34" t="s">
        <v>70</v>
      </c>
      <c r="P7" s="8">
        <v>13.0</v>
      </c>
      <c r="Q7" s="8" t="s">
        <v>21</v>
      </c>
      <c r="R7" s="34">
        <v>1.5</v>
      </c>
      <c r="S7" s="34">
        <v>1.5</v>
      </c>
      <c r="T7" s="34">
        <v>1.5</v>
      </c>
    </row>
    <row r="8">
      <c r="I8" s="42" t="s">
        <v>28</v>
      </c>
      <c r="J8" s="34" t="s">
        <v>29</v>
      </c>
      <c r="K8" s="11" t="s">
        <v>30</v>
      </c>
      <c r="L8" s="46">
        <v>2.0</v>
      </c>
      <c r="M8" s="43">
        <v>2.0</v>
      </c>
      <c r="N8" s="75">
        <v>3.0</v>
      </c>
      <c r="O8" s="34" t="s">
        <v>70</v>
      </c>
      <c r="P8" s="41">
        <v>13.0</v>
      </c>
      <c r="Q8" s="41" t="s">
        <v>21</v>
      </c>
      <c r="R8" s="34">
        <v>2.5</v>
      </c>
      <c r="S8" s="34">
        <v>2.5</v>
      </c>
      <c r="T8" s="34">
        <v>2.5</v>
      </c>
    </row>
    <row r="9">
      <c r="I9" s="24"/>
      <c r="J9" s="34" t="s">
        <v>31</v>
      </c>
      <c r="K9" s="76" t="s">
        <v>30</v>
      </c>
      <c r="L9" s="46">
        <v>2.0</v>
      </c>
      <c r="M9" s="77">
        <v>2.0</v>
      </c>
      <c r="N9" s="75">
        <v>3.0</v>
      </c>
      <c r="O9" s="78" t="s">
        <v>70</v>
      </c>
      <c r="P9" s="41">
        <v>13.0</v>
      </c>
      <c r="Q9" s="41" t="s">
        <v>21</v>
      </c>
      <c r="R9" s="34">
        <v>2.5</v>
      </c>
      <c r="S9" s="34">
        <v>2.5</v>
      </c>
      <c r="T9" s="34">
        <v>2.5</v>
      </c>
    </row>
    <row r="10">
      <c r="I10" s="24"/>
      <c r="J10" s="79" t="s">
        <v>32</v>
      </c>
    </row>
    <row r="11">
      <c r="I11" s="24"/>
      <c r="J11" s="79" t="s">
        <v>34</v>
      </c>
    </row>
    <row r="12">
      <c r="I12" s="24"/>
      <c r="J12" s="79" t="s">
        <v>35</v>
      </c>
    </row>
    <row r="13">
      <c r="I13" s="24"/>
      <c r="J13" s="79" t="s">
        <v>36</v>
      </c>
    </row>
    <row r="14">
      <c r="I14" s="24"/>
      <c r="J14" s="79" t="s">
        <v>37</v>
      </c>
    </row>
    <row r="15">
      <c r="I15" s="24"/>
      <c r="J15" s="79" t="s">
        <v>38</v>
      </c>
    </row>
    <row r="16">
      <c r="I16" s="24"/>
      <c r="J16" s="79" t="s">
        <v>39</v>
      </c>
    </row>
    <row r="17">
      <c r="I17" s="24"/>
      <c r="J17" s="79" t="s">
        <v>40</v>
      </c>
    </row>
    <row r="18">
      <c r="I18" s="24"/>
      <c r="J18" s="79" t="s">
        <v>41</v>
      </c>
    </row>
    <row r="19">
      <c r="I19" s="24"/>
      <c r="J19" s="79" t="s">
        <v>42</v>
      </c>
    </row>
    <row r="20">
      <c r="I20" s="24"/>
      <c r="J20" s="79" t="s">
        <v>43</v>
      </c>
    </row>
    <row r="21">
      <c r="I21" s="27"/>
      <c r="J21" s="79" t="s">
        <v>44</v>
      </c>
      <c r="K21" s="80" t="s">
        <v>47</v>
      </c>
      <c r="L21" s="81">
        <v>1.0</v>
      </c>
      <c r="M21" s="81">
        <v>1.0</v>
      </c>
      <c r="N21" s="81">
        <v>2.0</v>
      </c>
      <c r="O21" s="80" t="s">
        <v>72</v>
      </c>
      <c r="P21" s="81">
        <v>7.0</v>
      </c>
      <c r="Q21" s="80" t="s">
        <v>16</v>
      </c>
      <c r="R21" s="81">
        <v>1.5</v>
      </c>
      <c r="S21" s="81">
        <v>1.5</v>
      </c>
      <c r="T21" s="81">
        <v>1.5</v>
      </c>
    </row>
    <row r="22">
      <c r="I22" s="33" t="s">
        <v>45</v>
      </c>
      <c r="J22" s="79" t="s">
        <v>46</v>
      </c>
      <c r="K22" s="80" t="s">
        <v>50</v>
      </c>
      <c r="L22" s="81">
        <v>1.0</v>
      </c>
      <c r="M22" s="81">
        <v>1.0</v>
      </c>
      <c r="N22" s="81">
        <v>2.0</v>
      </c>
      <c r="O22" s="80" t="s">
        <v>72</v>
      </c>
      <c r="P22" s="81">
        <v>7.0</v>
      </c>
      <c r="Q22" s="80" t="s">
        <v>16</v>
      </c>
      <c r="R22" s="81">
        <v>1.5</v>
      </c>
      <c r="S22" s="81">
        <v>1.5</v>
      </c>
      <c r="T22" s="81">
        <v>1.5</v>
      </c>
    </row>
    <row r="23">
      <c r="I23" s="42" t="s">
        <v>48</v>
      </c>
      <c r="J23" s="79" t="s">
        <v>49</v>
      </c>
      <c r="K23" s="80" t="s">
        <v>52</v>
      </c>
      <c r="L23" s="81">
        <v>1.0</v>
      </c>
      <c r="M23" s="81">
        <v>1.0</v>
      </c>
      <c r="N23" s="81">
        <v>2.0</v>
      </c>
      <c r="O23" s="80" t="s">
        <v>72</v>
      </c>
      <c r="P23" s="81">
        <v>7.0</v>
      </c>
      <c r="Q23" s="80" t="s">
        <v>16</v>
      </c>
      <c r="R23" s="81">
        <v>2.5</v>
      </c>
      <c r="S23" s="81">
        <v>2.5</v>
      </c>
      <c r="T23" s="81">
        <v>2.5</v>
      </c>
    </row>
    <row r="24">
      <c r="I24" s="27"/>
      <c r="J24" s="79" t="s">
        <v>51</v>
      </c>
      <c r="K24" s="80" t="s">
        <v>55</v>
      </c>
      <c r="L24" s="81">
        <v>1.0</v>
      </c>
      <c r="M24" s="81">
        <v>1.0</v>
      </c>
      <c r="N24" s="81">
        <v>2.0</v>
      </c>
      <c r="O24" s="80" t="s">
        <v>72</v>
      </c>
      <c r="P24" s="81">
        <v>7.0</v>
      </c>
      <c r="Q24" s="80" t="s">
        <v>16</v>
      </c>
      <c r="R24" s="81">
        <v>1.5</v>
      </c>
      <c r="S24" s="81">
        <v>1.5</v>
      </c>
      <c r="T24" s="81">
        <v>1.5</v>
      </c>
    </row>
    <row r="25">
      <c r="I25" s="33" t="s">
        <v>53</v>
      </c>
      <c r="J25" s="79" t="s">
        <v>54</v>
      </c>
    </row>
    <row r="45">
      <c r="I45" s="46" t="s">
        <v>95</v>
      </c>
    </row>
    <row r="51">
      <c r="A51" s="82" t="s">
        <v>4</v>
      </c>
      <c r="B51" s="62">
        <v>220.0</v>
      </c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4"/>
      <c r="P51" s="84"/>
      <c r="Q51" s="84"/>
      <c r="R51" s="84"/>
      <c r="S51" s="84"/>
      <c r="T51" s="84"/>
    </row>
    <row r="52">
      <c r="A52" s="85" t="s">
        <v>96</v>
      </c>
      <c r="B52" s="86">
        <f>QDL!$H$3</f>
        <v>500</v>
      </c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</row>
    <row r="53">
      <c r="A53" s="85" t="s">
        <v>97</v>
      </c>
      <c r="B53" s="87">
        <f>QDL!$G$3</f>
        <v>5</v>
      </c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</row>
    <row r="54">
      <c r="A54" s="88" t="s">
        <v>98</v>
      </c>
      <c r="B54" s="2"/>
      <c r="C54" s="2"/>
      <c r="D54" s="2"/>
      <c r="E54" s="2"/>
      <c r="F54" s="2"/>
      <c r="G54" s="2"/>
      <c r="H54" s="2"/>
      <c r="I54" s="2"/>
      <c r="J54" s="3"/>
      <c r="K54" s="83"/>
      <c r="L54" s="83"/>
      <c r="M54" s="83"/>
      <c r="N54" s="83"/>
      <c r="P54" s="89" t="s">
        <v>99</v>
      </c>
      <c r="Q54" s="2"/>
      <c r="R54" s="2"/>
      <c r="S54" s="2"/>
      <c r="T54" s="2"/>
      <c r="U54" s="2"/>
      <c r="V54" s="2"/>
      <c r="W54" s="3"/>
    </row>
    <row r="55">
      <c r="A55" s="90" t="s">
        <v>100</v>
      </c>
      <c r="B55" s="90" t="s">
        <v>101</v>
      </c>
      <c r="C55" s="90" t="s">
        <v>102</v>
      </c>
      <c r="D55" s="91" t="s">
        <v>103</v>
      </c>
      <c r="E55" s="92" t="s">
        <v>104</v>
      </c>
      <c r="F55" s="92" t="s">
        <v>105</v>
      </c>
      <c r="G55" s="92" t="s">
        <v>11</v>
      </c>
      <c r="H55" s="92" t="s">
        <v>106</v>
      </c>
      <c r="I55" s="92" t="s">
        <v>107</v>
      </c>
      <c r="J55" s="92" t="s">
        <v>108</v>
      </c>
      <c r="L55" s="93" t="s">
        <v>109</v>
      </c>
      <c r="M55" s="93" t="s">
        <v>110</v>
      </c>
      <c r="N55" s="93" t="s">
        <v>111</v>
      </c>
      <c r="P55" s="94" t="s">
        <v>98</v>
      </c>
      <c r="Q55" s="95"/>
      <c r="R55" s="95"/>
      <c r="S55" s="95"/>
      <c r="T55" s="95"/>
      <c r="U55" s="95"/>
      <c r="V55" s="95"/>
      <c r="W55" s="96"/>
    </row>
    <row r="56">
      <c r="A56" s="97" t="s">
        <v>112</v>
      </c>
      <c r="B56" s="98">
        <v>11.363</v>
      </c>
      <c r="C56" s="99">
        <f t="shared" ref="C56:C60" si="1">L56+(M56*1.5)+N56</f>
        <v>6.12</v>
      </c>
      <c r="D56" s="35">
        <v>1.5</v>
      </c>
      <c r="E56" s="99">
        <f t="shared" ref="E56:E60" si="2">14.8137*10^-3</f>
        <v>0.0148137</v>
      </c>
      <c r="F56" s="99">
        <f t="shared" ref="F56:F60" si="3">0.1378*10^-3</f>
        <v>0.0001378</v>
      </c>
      <c r="G56" s="99">
        <f>QDL!K$3</f>
        <v>0.95</v>
      </c>
      <c r="H56" s="100">
        <f t="shared" ref="H56:H60" si="4">2*B56*C56*(E56*G56+F56*SIN(ACOS(G56)))</f>
        <v>1.963303308</v>
      </c>
      <c r="I56" s="101">
        <f t="shared" ref="I56:I60" si="5">H56/220</f>
        <v>0.008924105943</v>
      </c>
      <c r="J56" s="101">
        <f>I56</f>
        <v>0.008924105943</v>
      </c>
      <c r="K56" s="102"/>
      <c r="L56" s="103">
        <v>2.42</v>
      </c>
      <c r="M56" s="103">
        <v>1.0</v>
      </c>
      <c r="N56" s="104">
        <v>2.2</v>
      </c>
      <c r="P56" s="90" t="s">
        <v>100</v>
      </c>
      <c r="Q56" s="90" t="s">
        <v>101</v>
      </c>
      <c r="R56" s="90" t="s">
        <v>102</v>
      </c>
      <c r="S56" s="91" t="s">
        <v>103</v>
      </c>
      <c r="T56" s="92" t="s">
        <v>11</v>
      </c>
      <c r="U56" s="92" t="s">
        <v>113</v>
      </c>
      <c r="V56" s="92" t="s">
        <v>107</v>
      </c>
      <c r="W56" s="92" t="s">
        <v>108</v>
      </c>
    </row>
    <row r="57">
      <c r="A57" s="105" t="s">
        <v>114</v>
      </c>
      <c r="B57" s="106">
        <v>2.2727</v>
      </c>
      <c r="C57" s="107">
        <f t="shared" si="1"/>
        <v>8.75</v>
      </c>
      <c r="D57" s="35">
        <v>1.5</v>
      </c>
      <c r="E57" s="107">
        <f t="shared" si="2"/>
        <v>0.0148137</v>
      </c>
      <c r="F57" s="107">
        <f t="shared" si="3"/>
        <v>0.0001378</v>
      </c>
      <c r="G57" s="99">
        <f>QDL!K$3</f>
        <v>0.95</v>
      </c>
      <c r="H57" s="108">
        <f t="shared" si="4"/>
        <v>0.5614267926</v>
      </c>
      <c r="I57" s="109">
        <f t="shared" si="5"/>
        <v>0.002551939967</v>
      </c>
      <c r="J57" s="109">
        <f t="shared" ref="J57:J60" si="7">J56+I57</f>
        <v>0.01147604591</v>
      </c>
      <c r="K57" s="102"/>
      <c r="L57" s="103">
        <v>5.05</v>
      </c>
      <c r="M57" s="103">
        <v>1.0</v>
      </c>
      <c r="N57" s="104">
        <v>2.2</v>
      </c>
      <c r="P57" s="97" t="s">
        <v>112</v>
      </c>
      <c r="Q57" s="100">
        <f t="shared" ref="Q57:R57" si="6">B56</f>
        <v>11.363</v>
      </c>
      <c r="R57" s="100">
        <f t="shared" si="6"/>
        <v>6.12</v>
      </c>
      <c r="S57" s="35">
        <v>1.5</v>
      </c>
      <c r="T57" s="99">
        <f t="shared" ref="T57:T61" si="9">G57</f>
        <v>0.95</v>
      </c>
      <c r="U57" s="97">
        <v>23.0</v>
      </c>
      <c r="V57" s="110">
        <f t="shared" ref="V57:V61" si="10">(R57/1000)*Q57*U57*(100/220)/100</f>
        <v>0.007270254</v>
      </c>
      <c r="W57" s="101">
        <f>V57</f>
        <v>0.007270254</v>
      </c>
    </row>
    <row r="58">
      <c r="A58" s="97" t="s">
        <v>115</v>
      </c>
      <c r="B58" s="98">
        <v>6.818</v>
      </c>
      <c r="C58" s="99">
        <f t="shared" si="1"/>
        <v>7.81</v>
      </c>
      <c r="D58" s="35">
        <v>1.5</v>
      </c>
      <c r="E58" s="99">
        <f t="shared" si="2"/>
        <v>0.0148137</v>
      </c>
      <c r="F58" s="99">
        <f t="shared" si="3"/>
        <v>0.0001378</v>
      </c>
      <c r="G58" s="99">
        <f>QDL!K$3</f>
        <v>0.95</v>
      </c>
      <c r="H58" s="100">
        <f t="shared" si="4"/>
        <v>1.503318494</v>
      </c>
      <c r="I58" s="101">
        <f t="shared" si="5"/>
        <v>0.006833265881</v>
      </c>
      <c r="J58" s="101">
        <f t="shared" si="7"/>
        <v>0.01830931179</v>
      </c>
      <c r="K58" s="102"/>
      <c r="L58" s="103">
        <v>4.11</v>
      </c>
      <c r="M58" s="103">
        <v>1.0</v>
      </c>
      <c r="N58" s="104">
        <v>2.2</v>
      </c>
      <c r="P58" s="105" t="s">
        <v>114</v>
      </c>
      <c r="Q58" s="108">
        <f t="shared" ref="Q58:R58" si="8">B57</f>
        <v>2.2727</v>
      </c>
      <c r="R58" s="108">
        <f t="shared" si="8"/>
        <v>8.75</v>
      </c>
      <c r="S58" s="35">
        <v>1.5</v>
      </c>
      <c r="T58" s="99">
        <f t="shared" si="9"/>
        <v>0.95</v>
      </c>
      <c r="U58" s="105">
        <v>23.0</v>
      </c>
      <c r="V58" s="111">
        <f t="shared" si="10"/>
        <v>0.002079003977</v>
      </c>
      <c r="W58" s="109">
        <f t="shared" ref="W58:W59" si="12">W57+V58</f>
        <v>0.009349257977</v>
      </c>
    </row>
    <row r="59">
      <c r="A59" s="105" t="s">
        <v>116</v>
      </c>
      <c r="B59" s="106">
        <v>4.545</v>
      </c>
      <c r="C59" s="107">
        <f t="shared" si="1"/>
        <v>6.96</v>
      </c>
      <c r="D59" s="35">
        <v>1.5</v>
      </c>
      <c r="E59" s="107">
        <f t="shared" si="2"/>
        <v>0.0148137</v>
      </c>
      <c r="F59" s="107">
        <f t="shared" si="3"/>
        <v>0.0001378</v>
      </c>
      <c r="G59" s="99">
        <f>QDL!K$3</f>
        <v>0.95</v>
      </c>
      <c r="H59" s="108">
        <f t="shared" si="4"/>
        <v>0.8930712251</v>
      </c>
      <c r="I59" s="109">
        <f t="shared" si="5"/>
        <v>0.00405941466</v>
      </c>
      <c r="J59" s="109">
        <f t="shared" si="7"/>
        <v>0.02236872645</v>
      </c>
      <c r="K59" s="102"/>
      <c r="L59" s="103">
        <v>3.26</v>
      </c>
      <c r="M59" s="103">
        <v>1.0</v>
      </c>
      <c r="N59" s="104">
        <v>2.2</v>
      </c>
      <c r="P59" s="97" t="s">
        <v>115</v>
      </c>
      <c r="Q59" s="100">
        <f t="shared" ref="Q59:R59" si="11">B58</f>
        <v>6.818</v>
      </c>
      <c r="R59" s="100">
        <f t="shared" si="11"/>
        <v>7.81</v>
      </c>
      <c r="S59" s="35">
        <v>1.5</v>
      </c>
      <c r="T59" s="99">
        <f t="shared" si="9"/>
        <v>0.95</v>
      </c>
      <c r="U59" s="97">
        <v>23.0</v>
      </c>
      <c r="V59" s="110">
        <f t="shared" si="10"/>
        <v>0.005566897</v>
      </c>
      <c r="W59" s="101">
        <f t="shared" si="12"/>
        <v>0.01491615498</v>
      </c>
    </row>
    <row r="60">
      <c r="A60" s="97" t="s">
        <v>117</v>
      </c>
      <c r="B60" s="98">
        <v>2.2727</v>
      </c>
      <c r="C60" s="99">
        <f t="shared" si="1"/>
        <v>8.68</v>
      </c>
      <c r="D60" s="35">
        <v>1.5</v>
      </c>
      <c r="E60" s="99">
        <f t="shared" si="2"/>
        <v>0.0148137</v>
      </c>
      <c r="F60" s="99">
        <f t="shared" si="3"/>
        <v>0.0001378</v>
      </c>
      <c r="G60" s="99">
        <f>QDL!K$3</f>
        <v>0.95</v>
      </c>
      <c r="H60" s="100">
        <f t="shared" si="4"/>
        <v>0.5569353783</v>
      </c>
      <c r="I60" s="101">
        <f t="shared" si="5"/>
        <v>0.002531524447</v>
      </c>
      <c r="J60" s="101">
        <f t="shared" si="7"/>
        <v>0.0249002509</v>
      </c>
      <c r="K60" s="102"/>
      <c r="L60" s="103">
        <v>4.98</v>
      </c>
      <c r="M60" s="103">
        <v>1.0</v>
      </c>
      <c r="N60" s="104">
        <v>2.2</v>
      </c>
      <c r="P60" s="105" t="s">
        <v>116</v>
      </c>
      <c r="Q60" s="100">
        <f t="shared" ref="Q60:R60" si="13">B59</f>
        <v>4.545</v>
      </c>
      <c r="R60" s="100">
        <f t="shared" si="13"/>
        <v>6.96</v>
      </c>
      <c r="S60" s="35">
        <v>1.5</v>
      </c>
      <c r="T60" s="99">
        <f t="shared" si="9"/>
        <v>0.95</v>
      </c>
      <c r="U60" s="97">
        <v>23.0</v>
      </c>
      <c r="V60" s="110">
        <f t="shared" si="10"/>
        <v>0.003307107273</v>
      </c>
      <c r="W60" s="101">
        <f>V60</f>
        <v>0.003307107273</v>
      </c>
    </row>
    <row r="61">
      <c r="A61" s="112"/>
      <c r="B61" s="113"/>
      <c r="C61" s="114"/>
      <c r="D61" s="112"/>
      <c r="E61" s="112"/>
      <c r="F61" s="112"/>
      <c r="G61" s="113"/>
      <c r="H61" s="115"/>
      <c r="I61" s="115"/>
      <c r="J61" s="83"/>
      <c r="K61" s="102"/>
      <c r="L61" s="116"/>
      <c r="M61" s="116"/>
      <c r="N61" s="83"/>
      <c r="P61" s="97" t="s">
        <v>117</v>
      </c>
      <c r="Q61" s="108">
        <f t="shared" ref="Q61:R61" si="14">B60</f>
        <v>2.2727</v>
      </c>
      <c r="R61" s="108">
        <f t="shared" si="14"/>
        <v>8.68</v>
      </c>
      <c r="S61" s="35">
        <v>1.5</v>
      </c>
      <c r="T61" s="100" t="str">
        <f t="shared" si="9"/>
        <v/>
      </c>
      <c r="U61" s="105">
        <v>23.0</v>
      </c>
      <c r="V61" s="111">
        <f t="shared" si="10"/>
        <v>0.002062371945</v>
      </c>
      <c r="W61" s="109">
        <f>W60+V61</f>
        <v>0.005369479218</v>
      </c>
    </row>
    <row r="62">
      <c r="A62" s="117"/>
      <c r="B62" s="118"/>
      <c r="C62" s="117"/>
      <c r="D62" s="117"/>
      <c r="E62" s="117"/>
      <c r="F62" s="117"/>
      <c r="G62" s="118"/>
      <c r="H62" s="119"/>
      <c r="I62" s="119"/>
      <c r="J62" s="83"/>
      <c r="K62" s="120"/>
      <c r="L62" s="83"/>
      <c r="M62" s="83"/>
      <c r="N62" s="83"/>
      <c r="P62" s="121"/>
      <c r="Q62" s="122"/>
      <c r="R62" s="122"/>
      <c r="S62" s="123"/>
      <c r="T62" s="124"/>
      <c r="U62" s="125"/>
    </row>
    <row r="63">
      <c r="A63" s="85" t="s">
        <v>118</v>
      </c>
      <c r="B63" s="86">
        <f>QDL!$H$4</f>
        <v>440</v>
      </c>
      <c r="C63" s="117"/>
      <c r="D63" s="117"/>
      <c r="E63" s="117"/>
      <c r="F63" s="117"/>
      <c r="G63" s="118"/>
      <c r="H63" s="119"/>
      <c r="I63" s="119"/>
      <c r="J63" s="83"/>
      <c r="K63" s="120"/>
      <c r="L63" s="83"/>
      <c r="M63" s="83"/>
      <c r="N63" s="83"/>
    </row>
    <row r="64">
      <c r="A64" s="126" t="s">
        <v>97</v>
      </c>
      <c r="B64" s="87">
        <f>QDL!$G$4</f>
        <v>4</v>
      </c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P64" s="127" t="s">
        <v>99</v>
      </c>
      <c r="Q64" s="128"/>
      <c r="R64" s="128"/>
      <c r="S64" s="128"/>
      <c r="T64" s="128"/>
      <c r="U64" s="128"/>
      <c r="V64" s="128"/>
      <c r="W64" s="129"/>
    </row>
    <row r="65">
      <c r="A65" s="130" t="s">
        <v>119</v>
      </c>
      <c r="B65" s="2"/>
      <c r="C65" s="2"/>
      <c r="D65" s="2"/>
      <c r="E65" s="2"/>
      <c r="F65" s="2"/>
      <c r="G65" s="2"/>
      <c r="H65" s="2"/>
      <c r="I65" s="2"/>
      <c r="J65" s="3"/>
      <c r="K65" s="116"/>
      <c r="L65" s="131"/>
      <c r="M65" s="131"/>
      <c r="N65" s="131"/>
      <c r="O65" s="131"/>
      <c r="P65" s="132" t="s">
        <v>119</v>
      </c>
      <c r="Q65" s="95"/>
      <c r="R65" s="95"/>
      <c r="S65" s="95"/>
      <c r="T65" s="95"/>
      <c r="U65" s="95"/>
      <c r="V65" s="95"/>
      <c r="W65" s="96"/>
    </row>
    <row r="66">
      <c r="A66" s="92" t="s">
        <v>120</v>
      </c>
      <c r="B66" s="90" t="s">
        <v>101</v>
      </c>
      <c r="C66" s="90" t="s">
        <v>102</v>
      </c>
      <c r="D66" s="133" t="s">
        <v>103</v>
      </c>
      <c r="E66" s="92" t="s">
        <v>104</v>
      </c>
      <c r="F66" s="92" t="s">
        <v>105</v>
      </c>
      <c r="G66" s="92" t="s">
        <v>11</v>
      </c>
      <c r="H66" s="92" t="s">
        <v>106</v>
      </c>
      <c r="I66" s="92" t="s">
        <v>107</v>
      </c>
      <c r="J66" s="92" t="s">
        <v>108</v>
      </c>
      <c r="K66" s="131"/>
      <c r="L66" s="134" t="s">
        <v>109</v>
      </c>
      <c r="M66" s="93" t="s">
        <v>110</v>
      </c>
      <c r="N66" s="93" t="s">
        <v>111</v>
      </c>
      <c r="O66" s="131"/>
      <c r="P66" s="92" t="s">
        <v>120</v>
      </c>
      <c r="Q66" s="90" t="s">
        <v>101</v>
      </c>
      <c r="R66" s="90" t="s">
        <v>102</v>
      </c>
      <c r="S66" s="133" t="s">
        <v>103</v>
      </c>
      <c r="T66" s="92" t="s">
        <v>11</v>
      </c>
      <c r="U66" s="92" t="s">
        <v>113</v>
      </c>
      <c r="V66" s="92" t="s">
        <v>107</v>
      </c>
      <c r="W66" s="92" t="s">
        <v>108</v>
      </c>
    </row>
    <row r="67">
      <c r="A67" s="97" t="s">
        <v>112</v>
      </c>
      <c r="B67" s="100">
        <f>($B$63*4)/$B$51</f>
        <v>8</v>
      </c>
      <c r="C67" s="99">
        <f t="shared" ref="C67:C70" si="16">L67+(M67*1.5)+N67</f>
        <v>11.42</v>
      </c>
      <c r="D67" s="35">
        <v>1.5</v>
      </c>
      <c r="E67" s="99">
        <f t="shared" ref="E67:E70" si="17">14.8137*10^-3</f>
        <v>0.0148137</v>
      </c>
      <c r="F67" s="99">
        <f t="shared" ref="F67:F70" si="18">0.1378*10^-3</f>
        <v>0.0001378</v>
      </c>
      <c r="G67" s="99">
        <f>QDL!K$4</f>
        <v>0.85</v>
      </c>
      <c r="H67" s="100">
        <f t="shared" ref="H67:H70" si="19">2*B67*C67*(E67*G67+F67*SIN(ACOS(G67)))</f>
        <v>2.314009139</v>
      </c>
      <c r="I67" s="101">
        <f t="shared" ref="I67:I70" si="20">H67/220</f>
        <v>0.01051822336</v>
      </c>
      <c r="J67" s="101">
        <f>I67</f>
        <v>0.01051822336</v>
      </c>
      <c r="K67" s="131"/>
      <c r="L67" s="116">
        <f>1.5+1.42</f>
        <v>2.92</v>
      </c>
      <c r="M67" s="116">
        <v>2.0</v>
      </c>
      <c r="N67" s="116">
        <f>7-1.5</f>
        <v>5.5</v>
      </c>
      <c r="O67" s="131"/>
      <c r="P67" s="99" t="str">
        <f t="shared" ref="P67:R67" si="15">A67</f>
        <v>QDL1-LU1</v>
      </c>
      <c r="Q67" s="100">
        <f t="shared" si="15"/>
        <v>8</v>
      </c>
      <c r="R67" s="100">
        <f t="shared" si="15"/>
        <v>11.42</v>
      </c>
      <c r="S67" s="35">
        <v>1.5</v>
      </c>
      <c r="T67" s="99">
        <f t="shared" ref="T67:T70" si="22">G67</f>
        <v>0.85</v>
      </c>
      <c r="U67" s="97">
        <v>23.0</v>
      </c>
      <c r="V67" s="110">
        <f t="shared" ref="V67:V70" si="23">(R67/1000)*Q67*U67*(100/220)/100</f>
        <v>0.009551272727</v>
      </c>
      <c r="W67" s="101">
        <f>V67</f>
        <v>0.009551272727</v>
      </c>
    </row>
    <row r="68">
      <c r="A68" s="105" t="s">
        <v>121</v>
      </c>
      <c r="B68" s="108">
        <f>($B$63*3)/$B$51</f>
        <v>6</v>
      </c>
      <c r="C68" s="107">
        <f t="shared" si="16"/>
        <v>3.98</v>
      </c>
      <c r="D68" s="35">
        <v>1.5</v>
      </c>
      <c r="E68" s="107">
        <f t="shared" si="17"/>
        <v>0.0148137</v>
      </c>
      <c r="F68" s="107">
        <f t="shared" si="18"/>
        <v>0.0001378</v>
      </c>
      <c r="G68" s="107">
        <f>QDL!K$4</f>
        <v>0.85</v>
      </c>
      <c r="H68" s="108">
        <f t="shared" si="19"/>
        <v>0.6048438949</v>
      </c>
      <c r="I68" s="109">
        <f t="shared" si="20"/>
        <v>0.002749290431</v>
      </c>
      <c r="J68" s="109">
        <f t="shared" ref="J68:J70" si="24">J67+I68</f>
        <v>0.01326751379</v>
      </c>
      <c r="K68" s="131"/>
      <c r="L68" s="116">
        <v>3.98</v>
      </c>
      <c r="M68" s="116">
        <v>0.0</v>
      </c>
      <c r="N68" s="116">
        <v>0.0</v>
      </c>
      <c r="O68" s="131"/>
      <c r="P68" s="99" t="str">
        <f t="shared" ref="P68:R68" si="21">A68</f>
        <v>LU1-LU2</v>
      </c>
      <c r="Q68" s="108">
        <f t="shared" si="21"/>
        <v>6</v>
      </c>
      <c r="R68" s="108">
        <f t="shared" si="21"/>
        <v>3.98</v>
      </c>
      <c r="S68" s="35">
        <v>1.5</v>
      </c>
      <c r="T68" s="99">
        <f t="shared" si="22"/>
        <v>0.85</v>
      </c>
      <c r="U68" s="105">
        <v>23.0</v>
      </c>
      <c r="V68" s="111">
        <f t="shared" si="23"/>
        <v>0.002496545455</v>
      </c>
      <c r="W68" s="109">
        <f t="shared" ref="W68:W70" si="26">W67+V68</f>
        <v>0.01204781818</v>
      </c>
    </row>
    <row r="69">
      <c r="A69" s="97" t="s">
        <v>122</v>
      </c>
      <c r="B69" s="100">
        <f>($B$63*2)/$B$51</f>
        <v>4</v>
      </c>
      <c r="C69" s="99">
        <f t="shared" si="16"/>
        <v>3.98</v>
      </c>
      <c r="D69" s="35">
        <v>1.5</v>
      </c>
      <c r="E69" s="99">
        <f t="shared" si="17"/>
        <v>0.0148137</v>
      </c>
      <c r="F69" s="99">
        <f t="shared" si="18"/>
        <v>0.0001378</v>
      </c>
      <c r="G69" s="99">
        <f>QDL!K$4</f>
        <v>0.85</v>
      </c>
      <c r="H69" s="100">
        <f t="shared" si="19"/>
        <v>0.4032292632</v>
      </c>
      <c r="I69" s="101">
        <f t="shared" si="20"/>
        <v>0.001832860287</v>
      </c>
      <c r="J69" s="101">
        <f t="shared" si="24"/>
        <v>0.01510037408</v>
      </c>
      <c r="K69" s="131"/>
      <c r="L69" s="116">
        <v>3.98</v>
      </c>
      <c r="M69" s="116">
        <v>0.0</v>
      </c>
      <c r="N69" s="116">
        <v>0.0</v>
      </c>
      <c r="O69" s="131"/>
      <c r="P69" s="99" t="str">
        <f t="shared" ref="P69:R69" si="25">A69</f>
        <v>LU2-LU3</v>
      </c>
      <c r="Q69" s="100">
        <f t="shared" si="25"/>
        <v>4</v>
      </c>
      <c r="R69" s="100">
        <f t="shared" si="25"/>
        <v>3.98</v>
      </c>
      <c r="S69" s="35">
        <v>1.5</v>
      </c>
      <c r="T69" s="99">
        <f t="shared" si="22"/>
        <v>0.85</v>
      </c>
      <c r="U69" s="97">
        <v>23.0</v>
      </c>
      <c r="V69" s="110">
        <f t="shared" si="23"/>
        <v>0.001664363636</v>
      </c>
      <c r="W69" s="101">
        <f t="shared" si="26"/>
        <v>0.01371218182</v>
      </c>
    </row>
    <row r="70">
      <c r="A70" s="105" t="s">
        <v>123</v>
      </c>
      <c r="B70" s="108">
        <f>($B$63*1)/$B$51</f>
        <v>2</v>
      </c>
      <c r="C70" s="107">
        <f t="shared" si="16"/>
        <v>3.98</v>
      </c>
      <c r="D70" s="35">
        <v>1.5</v>
      </c>
      <c r="E70" s="107">
        <f t="shared" si="17"/>
        <v>0.0148137</v>
      </c>
      <c r="F70" s="107">
        <f t="shared" si="18"/>
        <v>0.0001378</v>
      </c>
      <c r="G70" s="107">
        <f>QDL!K$4</f>
        <v>0.85</v>
      </c>
      <c r="H70" s="108">
        <f t="shared" si="19"/>
        <v>0.2016146316</v>
      </c>
      <c r="I70" s="109">
        <f t="shared" si="20"/>
        <v>0.0009164301437</v>
      </c>
      <c r="J70" s="109">
        <f t="shared" si="24"/>
        <v>0.01601680422</v>
      </c>
      <c r="K70" s="131"/>
      <c r="L70" s="116">
        <v>3.98</v>
      </c>
      <c r="M70" s="116">
        <v>0.0</v>
      </c>
      <c r="N70" s="116">
        <v>0.0</v>
      </c>
      <c r="O70" s="131"/>
      <c r="P70" s="99" t="str">
        <f t="shared" ref="P70:R70" si="27">A70</f>
        <v>LU3-LU4*</v>
      </c>
      <c r="Q70" s="108">
        <f t="shared" si="27"/>
        <v>2</v>
      </c>
      <c r="R70" s="108">
        <f t="shared" si="27"/>
        <v>3.98</v>
      </c>
      <c r="S70" s="35">
        <v>1.5</v>
      </c>
      <c r="T70" s="99">
        <f t="shared" si="22"/>
        <v>0.85</v>
      </c>
      <c r="U70" s="105">
        <v>23.0</v>
      </c>
      <c r="V70" s="110">
        <f t="shared" si="23"/>
        <v>0.0008321818182</v>
      </c>
      <c r="W70" s="101">
        <f t="shared" si="26"/>
        <v>0.01454436364</v>
      </c>
    </row>
    <row r="71">
      <c r="J71" s="135"/>
      <c r="L71" s="46" t="s">
        <v>124</v>
      </c>
    </row>
    <row r="72">
      <c r="A72" s="46" t="s">
        <v>125</v>
      </c>
      <c r="J72" s="135"/>
      <c r="K72" s="135"/>
    </row>
    <row r="73">
      <c r="P73" s="46" t="s">
        <v>126</v>
      </c>
    </row>
    <row r="74">
      <c r="A74" s="46" t="s">
        <v>127</v>
      </c>
      <c r="K74" s="51" t="s">
        <v>128</v>
      </c>
    </row>
    <row r="75">
      <c r="A75" s="46" t="s">
        <v>129</v>
      </c>
    </row>
    <row r="77">
      <c r="A77" s="46" t="s">
        <v>130</v>
      </c>
    </row>
    <row r="80">
      <c r="G80" s="136" t="s">
        <v>131</v>
      </c>
      <c r="H80" s="137"/>
      <c r="I80" s="137"/>
      <c r="J80" s="137"/>
      <c r="K80" s="137"/>
      <c r="L80" s="137"/>
      <c r="M80" s="137"/>
    </row>
    <row r="98">
      <c r="A98" s="46" t="s">
        <v>132</v>
      </c>
    </row>
    <row r="99">
      <c r="N99" s="46" t="s">
        <v>133</v>
      </c>
    </row>
    <row r="102">
      <c r="U102" s="138"/>
    </row>
    <row r="103">
      <c r="U103" s="139"/>
    </row>
    <row r="104">
      <c r="U104" s="140"/>
    </row>
    <row r="105">
      <c r="U105" s="141"/>
    </row>
    <row r="106">
      <c r="U106" s="142"/>
    </row>
    <row r="118">
      <c r="A118" s="7" t="s">
        <v>134</v>
      </c>
    </row>
    <row r="121">
      <c r="A121" s="7" t="s">
        <v>135</v>
      </c>
      <c r="N121" s="7" t="s">
        <v>135</v>
      </c>
    </row>
    <row r="138">
      <c r="A138" s="85" t="s">
        <v>118</v>
      </c>
      <c r="B138" s="86">
        <f>QDL!H5</f>
        <v>440</v>
      </c>
    </row>
    <row r="139">
      <c r="A139" s="126" t="s">
        <v>97</v>
      </c>
      <c r="B139" s="87">
        <f>QDL!G5</f>
        <v>6</v>
      </c>
    </row>
    <row r="140">
      <c r="P140" s="127" t="s">
        <v>99</v>
      </c>
      <c r="Q140" s="128"/>
      <c r="R140" s="128"/>
      <c r="S140" s="128"/>
      <c r="T140" s="128"/>
      <c r="U140" s="128"/>
      <c r="V140" s="128"/>
      <c r="W140" s="129"/>
    </row>
    <row r="141">
      <c r="A141" s="88" t="s">
        <v>136</v>
      </c>
      <c r="B141" s="2"/>
      <c r="C141" s="2"/>
      <c r="D141" s="2"/>
      <c r="E141" s="2"/>
      <c r="F141" s="2"/>
      <c r="G141" s="2"/>
      <c r="H141" s="2"/>
      <c r="I141" s="2"/>
      <c r="J141" s="3"/>
      <c r="K141" s="83"/>
      <c r="P141" s="94" t="s">
        <v>136</v>
      </c>
      <c r="Q141" s="95"/>
      <c r="R141" s="95"/>
      <c r="S141" s="95"/>
      <c r="T141" s="95"/>
      <c r="U141" s="95"/>
      <c r="V141" s="95"/>
      <c r="W141" s="96"/>
    </row>
    <row r="142">
      <c r="A142" s="90" t="s">
        <v>137</v>
      </c>
      <c r="B142" s="90" t="s">
        <v>101</v>
      </c>
      <c r="C142" s="90" t="s">
        <v>102</v>
      </c>
      <c r="D142" s="91" t="s">
        <v>103</v>
      </c>
      <c r="E142" s="92" t="s">
        <v>104</v>
      </c>
      <c r="F142" s="92" t="s">
        <v>105</v>
      </c>
      <c r="G142" s="92" t="s">
        <v>11</v>
      </c>
      <c r="H142" s="92" t="s">
        <v>106</v>
      </c>
      <c r="I142" s="92" t="s">
        <v>107</v>
      </c>
      <c r="J142" s="92" t="s">
        <v>108</v>
      </c>
      <c r="L142" s="134" t="s">
        <v>109</v>
      </c>
      <c r="M142" s="93" t="s">
        <v>110</v>
      </c>
      <c r="N142" s="93" t="s">
        <v>111</v>
      </c>
      <c r="P142" s="90" t="s">
        <v>137</v>
      </c>
      <c r="Q142" s="90" t="s">
        <v>101</v>
      </c>
      <c r="R142" s="90" t="s">
        <v>102</v>
      </c>
      <c r="S142" s="91" t="s">
        <v>103</v>
      </c>
      <c r="T142" s="92" t="s">
        <v>11</v>
      </c>
      <c r="U142" s="92" t="s">
        <v>113</v>
      </c>
      <c r="V142" s="92" t="s">
        <v>107</v>
      </c>
      <c r="W142" s="92" t="s">
        <v>108</v>
      </c>
    </row>
    <row r="143">
      <c r="A143" s="97" t="s">
        <v>138</v>
      </c>
      <c r="B143" s="100">
        <f>($B$138*6)/$B$51</f>
        <v>12</v>
      </c>
      <c r="C143" s="99">
        <f t="shared" ref="C143:C148" si="29">L143+(M143*1.5)+N143</f>
        <v>10.74</v>
      </c>
      <c r="D143" s="143">
        <v>1.5</v>
      </c>
      <c r="E143" s="99">
        <f t="shared" ref="E143:E148" si="30">14.8137*10^-3</f>
        <v>0.0148137</v>
      </c>
      <c r="F143" s="99">
        <f t="shared" ref="F143:F148" si="31">0.1378*10^-3</f>
        <v>0.0001378</v>
      </c>
      <c r="G143" s="99">
        <f>QDL!K$4</f>
        <v>0.85</v>
      </c>
      <c r="H143" s="100">
        <f t="shared" ref="H143:H148" si="32">2*B143*C143*(E143*G143+F143*SIN(ACOS(G143)))</f>
        <v>3.264333382</v>
      </c>
      <c r="I143" s="101">
        <f t="shared" ref="I143:I148" si="33">H143/220</f>
        <v>0.01483787901</v>
      </c>
      <c r="J143" s="101">
        <f>I143</f>
        <v>0.01483787901</v>
      </c>
      <c r="L143" s="116">
        <f>0.99+1.25</f>
        <v>2.24</v>
      </c>
      <c r="M143" s="103">
        <v>2.0</v>
      </c>
      <c r="N143" s="116">
        <f>7-1.5</f>
        <v>5.5</v>
      </c>
      <c r="P143" s="97" t="str">
        <f t="shared" ref="P143:R143" si="28">A143</f>
        <v>QDL2-LU1</v>
      </c>
      <c r="Q143" s="100">
        <f t="shared" si="28"/>
        <v>12</v>
      </c>
      <c r="R143" s="100">
        <f t="shared" si="28"/>
        <v>10.74</v>
      </c>
      <c r="S143" s="143">
        <v>1.5</v>
      </c>
      <c r="T143" s="99">
        <f t="shared" ref="T143:T148" si="35">G143</f>
        <v>0.85</v>
      </c>
      <c r="U143" s="97">
        <v>23.0</v>
      </c>
      <c r="V143" s="110">
        <f t="shared" ref="V143:V148" si="36">(R143/1000)*Q143*U143*(100/220)/100</f>
        <v>0.01347381818</v>
      </c>
      <c r="W143" s="101">
        <f>V143</f>
        <v>0.01347381818</v>
      </c>
    </row>
    <row r="144">
      <c r="A144" s="105" t="s">
        <v>121</v>
      </c>
      <c r="B144" s="108">
        <f>($B$63*5)/$B$51</f>
        <v>10</v>
      </c>
      <c r="C144" s="107">
        <f t="shared" si="29"/>
        <v>3.09</v>
      </c>
      <c r="D144" s="143">
        <v>1.5</v>
      </c>
      <c r="E144" s="107">
        <f t="shared" si="30"/>
        <v>0.0148137</v>
      </c>
      <c r="F144" s="107">
        <f t="shared" si="31"/>
        <v>0.0001378</v>
      </c>
      <c r="G144" s="107">
        <f>QDL!K$4</f>
        <v>0.85</v>
      </c>
      <c r="H144" s="108">
        <f t="shared" si="32"/>
        <v>0.7826497634</v>
      </c>
      <c r="I144" s="109">
        <f t="shared" si="33"/>
        <v>0.003557498925</v>
      </c>
      <c r="J144" s="109">
        <f t="shared" ref="J144:J148" si="37">J143+I144</f>
        <v>0.01839537794</v>
      </c>
      <c r="L144" s="116">
        <v>3.09</v>
      </c>
      <c r="M144" s="116">
        <v>0.0</v>
      </c>
      <c r="N144" s="116">
        <v>0.0</v>
      </c>
      <c r="P144" s="97" t="str">
        <f t="shared" ref="P144:R144" si="34">A144</f>
        <v>LU1-LU2</v>
      </c>
      <c r="Q144" s="108">
        <f t="shared" si="34"/>
        <v>10</v>
      </c>
      <c r="R144" s="108">
        <f t="shared" si="34"/>
        <v>3.09</v>
      </c>
      <c r="S144" s="143">
        <v>1.5</v>
      </c>
      <c r="T144" s="99">
        <f t="shared" si="35"/>
        <v>0.85</v>
      </c>
      <c r="U144" s="105">
        <v>23.0</v>
      </c>
      <c r="V144" s="111">
        <f t="shared" si="36"/>
        <v>0.003230454545</v>
      </c>
      <c r="W144" s="109">
        <f t="shared" ref="W144:W148" si="39">W143+V144</f>
        <v>0.01670427273</v>
      </c>
    </row>
    <row r="145">
      <c r="A145" s="97" t="s">
        <v>122</v>
      </c>
      <c r="B145" s="100">
        <f>($B$63*4)/$B$51</f>
        <v>8</v>
      </c>
      <c r="C145" s="99">
        <f t="shared" si="29"/>
        <v>3.09</v>
      </c>
      <c r="D145" s="143">
        <v>1.5</v>
      </c>
      <c r="E145" s="99">
        <f t="shared" si="30"/>
        <v>0.0148137</v>
      </c>
      <c r="F145" s="99">
        <f t="shared" si="31"/>
        <v>0.0001378</v>
      </c>
      <c r="G145" s="99">
        <f>QDL!K$4</f>
        <v>0.85</v>
      </c>
      <c r="H145" s="100">
        <f t="shared" si="32"/>
        <v>0.6261198108</v>
      </c>
      <c r="I145" s="101">
        <f t="shared" si="33"/>
        <v>0.00284599914</v>
      </c>
      <c r="J145" s="101">
        <f t="shared" si="37"/>
        <v>0.02124137707</v>
      </c>
      <c r="L145" s="116">
        <v>3.09</v>
      </c>
      <c r="M145" s="116">
        <v>0.0</v>
      </c>
      <c r="N145" s="116">
        <v>0.0</v>
      </c>
      <c r="P145" s="97" t="str">
        <f t="shared" ref="P145:R145" si="38">A145</f>
        <v>LU2-LU3</v>
      </c>
      <c r="Q145" s="100">
        <f t="shared" si="38"/>
        <v>8</v>
      </c>
      <c r="R145" s="100">
        <f t="shared" si="38"/>
        <v>3.09</v>
      </c>
      <c r="S145" s="143">
        <v>1.5</v>
      </c>
      <c r="T145" s="99">
        <f t="shared" si="35"/>
        <v>0.85</v>
      </c>
      <c r="U145" s="97">
        <v>23.0</v>
      </c>
      <c r="V145" s="110">
        <f t="shared" si="36"/>
        <v>0.002584363636</v>
      </c>
      <c r="W145" s="101">
        <f t="shared" si="39"/>
        <v>0.01928863636</v>
      </c>
    </row>
    <row r="146">
      <c r="A146" s="105" t="s">
        <v>116</v>
      </c>
      <c r="B146" s="108">
        <f>($B$63*3)/$B$51</f>
        <v>6</v>
      </c>
      <c r="C146" s="107">
        <f t="shared" si="29"/>
        <v>6.3</v>
      </c>
      <c r="D146" s="143">
        <v>1.5</v>
      </c>
      <c r="E146" s="107">
        <f t="shared" si="30"/>
        <v>0.0148137</v>
      </c>
      <c r="F146" s="107">
        <f t="shared" si="31"/>
        <v>0.0001378</v>
      </c>
      <c r="G146" s="107">
        <f>QDL!K$4</f>
        <v>0.85</v>
      </c>
      <c r="H146" s="108">
        <f t="shared" si="32"/>
        <v>0.9574162155</v>
      </c>
      <c r="I146" s="109">
        <f t="shared" si="33"/>
        <v>0.004351891888</v>
      </c>
      <c r="J146" s="109">
        <f t="shared" si="37"/>
        <v>0.02559326896</v>
      </c>
      <c r="L146" s="116">
        <v>4.8</v>
      </c>
      <c r="M146" s="116">
        <v>1.0</v>
      </c>
      <c r="N146" s="116">
        <v>0.0</v>
      </c>
      <c r="P146" s="97" t="str">
        <f t="shared" ref="P146:R146" si="40">A146</f>
        <v>LU3-LU4</v>
      </c>
      <c r="Q146" s="108">
        <f t="shared" si="40"/>
        <v>6</v>
      </c>
      <c r="R146" s="108">
        <f t="shared" si="40"/>
        <v>6.3</v>
      </c>
      <c r="S146" s="143">
        <v>1.5</v>
      </c>
      <c r="T146" s="99">
        <f t="shared" si="35"/>
        <v>0.85</v>
      </c>
      <c r="U146" s="105">
        <v>23.0</v>
      </c>
      <c r="V146" s="110">
        <f t="shared" si="36"/>
        <v>0.003951818182</v>
      </c>
      <c r="W146" s="101">
        <f t="shared" si="39"/>
        <v>0.02324045455</v>
      </c>
    </row>
    <row r="147">
      <c r="A147" s="105" t="s">
        <v>117</v>
      </c>
      <c r="B147" s="108">
        <f>($B$63*2)/$B$51</f>
        <v>4</v>
      </c>
      <c r="C147" s="107">
        <f t="shared" si="29"/>
        <v>4.59</v>
      </c>
      <c r="D147" s="143">
        <v>1.5</v>
      </c>
      <c r="E147" s="107">
        <f t="shared" si="30"/>
        <v>0.0148137</v>
      </c>
      <c r="F147" s="107">
        <f t="shared" si="31"/>
        <v>0.0001378</v>
      </c>
      <c r="G147" s="107">
        <f>QDL!K$4</f>
        <v>0.85</v>
      </c>
      <c r="H147" s="108">
        <f t="shared" si="32"/>
        <v>0.4650307332</v>
      </c>
      <c r="I147" s="109">
        <f t="shared" si="33"/>
        <v>0.00211377606</v>
      </c>
      <c r="J147" s="109">
        <f t="shared" si="37"/>
        <v>0.02770704502</v>
      </c>
      <c r="L147" s="116">
        <v>3.09</v>
      </c>
      <c r="M147" s="116">
        <v>1.0</v>
      </c>
      <c r="N147" s="116">
        <v>0.0</v>
      </c>
      <c r="P147" s="97" t="str">
        <f t="shared" ref="P147:R147" si="41">A147</f>
        <v>LU4-LU5</v>
      </c>
      <c r="Q147" s="108">
        <f t="shared" si="41"/>
        <v>4</v>
      </c>
      <c r="R147" s="108">
        <f t="shared" si="41"/>
        <v>4.59</v>
      </c>
      <c r="S147" s="143">
        <v>1.5</v>
      </c>
      <c r="T147" s="99">
        <f t="shared" si="35"/>
        <v>0.85</v>
      </c>
      <c r="U147" s="105">
        <v>23.0</v>
      </c>
      <c r="V147" s="110">
        <f t="shared" si="36"/>
        <v>0.001919454545</v>
      </c>
      <c r="W147" s="101">
        <f t="shared" si="39"/>
        <v>0.02515990909</v>
      </c>
    </row>
    <row r="148">
      <c r="A148" s="105" t="s">
        <v>139</v>
      </c>
      <c r="B148" s="108">
        <f>($B$63*1)/$B$51</f>
        <v>2</v>
      </c>
      <c r="C148" s="107">
        <f t="shared" si="29"/>
        <v>3.09</v>
      </c>
      <c r="D148" s="143">
        <v>1.5</v>
      </c>
      <c r="E148" s="107">
        <f t="shared" si="30"/>
        <v>0.0148137</v>
      </c>
      <c r="F148" s="107">
        <f t="shared" si="31"/>
        <v>0.0001378</v>
      </c>
      <c r="G148" s="107">
        <f>QDL!K$4</f>
        <v>0.85</v>
      </c>
      <c r="H148" s="108">
        <f t="shared" si="32"/>
        <v>0.1565299527</v>
      </c>
      <c r="I148" s="109">
        <f t="shared" si="33"/>
        <v>0.0007114997849</v>
      </c>
      <c r="J148" s="109">
        <f t="shared" si="37"/>
        <v>0.02841854481</v>
      </c>
      <c r="K148" s="135"/>
      <c r="L148" s="116">
        <v>3.09</v>
      </c>
      <c r="M148" s="116">
        <v>0.0</v>
      </c>
      <c r="N148" s="116">
        <v>0.0</v>
      </c>
      <c r="P148" s="97" t="str">
        <f t="shared" ref="P148:R148" si="42">A148</f>
        <v>LU5-LU6*</v>
      </c>
      <c r="Q148" s="108">
        <f t="shared" si="42"/>
        <v>2</v>
      </c>
      <c r="R148" s="108">
        <f t="shared" si="42"/>
        <v>3.09</v>
      </c>
      <c r="S148" s="143">
        <v>1.5</v>
      </c>
      <c r="T148" s="99">
        <f t="shared" si="35"/>
        <v>0.85</v>
      </c>
      <c r="U148" s="105">
        <v>23.0</v>
      </c>
      <c r="V148" s="110">
        <f t="shared" si="36"/>
        <v>0.0006460909091</v>
      </c>
      <c r="W148" s="101">
        <f t="shared" si="39"/>
        <v>0.025806</v>
      </c>
    </row>
    <row r="149">
      <c r="L149" s="46" t="s">
        <v>140</v>
      </c>
    </row>
    <row r="150">
      <c r="L150" s="46" t="s">
        <v>141</v>
      </c>
    </row>
    <row r="151">
      <c r="L151" s="46" t="s">
        <v>142</v>
      </c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M152" s="20"/>
      <c r="N152" s="20"/>
      <c r="O152" s="20"/>
      <c r="P152" s="20"/>
      <c r="Q152" s="20"/>
      <c r="R152" s="20"/>
      <c r="S152" s="20"/>
      <c r="T152" s="20"/>
    </row>
    <row r="153">
      <c r="A153" s="144" t="s">
        <v>125</v>
      </c>
      <c r="J153" s="135"/>
      <c r="K153" s="135"/>
      <c r="M153" s="20"/>
      <c r="N153" s="20"/>
      <c r="O153" s="20"/>
      <c r="P153" s="20"/>
      <c r="Q153" s="20"/>
      <c r="R153" s="20"/>
      <c r="S153" s="20"/>
      <c r="T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M154" s="20"/>
      <c r="N154" s="20"/>
      <c r="O154" s="20"/>
      <c r="P154" s="144" t="s">
        <v>126</v>
      </c>
      <c r="S154" s="20"/>
      <c r="T154" s="20"/>
    </row>
    <row r="155">
      <c r="A155" s="144" t="s">
        <v>127</v>
      </c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</row>
    <row r="156">
      <c r="A156" s="144" t="s">
        <v>129</v>
      </c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</row>
    <row r="158">
      <c r="A158" s="144" t="s">
        <v>130</v>
      </c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</row>
    <row r="179">
      <c r="A179" s="46" t="s">
        <v>132</v>
      </c>
    </row>
    <row r="180">
      <c r="O180" s="46" t="s">
        <v>133</v>
      </c>
    </row>
    <row r="199">
      <c r="A199" s="7" t="s">
        <v>134</v>
      </c>
    </row>
    <row r="202">
      <c r="A202" s="7" t="s">
        <v>135</v>
      </c>
      <c r="N202" s="7" t="s">
        <v>135</v>
      </c>
    </row>
    <row r="222">
      <c r="A222" s="85" t="s">
        <v>118</v>
      </c>
      <c r="B222" s="86">
        <f>QDL!H6</f>
        <v>440</v>
      </c>
    </row>
    <row r="223">
      <c r="A223" s="126" t="s">
        <v>97</v>
      </c>
      <c r="B223" s="87">
        <f>QDL!G6</f>
        <v>6</v>
      </c>
    </row>
    <row r="224">
      <c r="P224" s="127" t="s">
        <v>99</v>
      </c>
      <c r="Q224" s="128"/>
      <c r="R224" s="128"/>
      <c r="S224" s="128"/>
      <c r="T224" s="128"/>
      <c r="U224" s="128"/>
      <c r="V224" s="128"/>
      <c r="W224" s="129"/>
    </row>
    <row r="225">
      <c r="A225" s="88" t="s">
        <v>143</v>
      </c>
      <c r="B225" s="2"/>
      <c r="C225" s="2"/>
      <c r="D225" s="2"/>
      <c r="E225" s="2"/>
      <c r="F225" s="2"/>
      <c r="G225" s="2"/>
      <c r="H225" s="2"/>
      <c r="I225" s="2"/>
      <c r="J225" s="3"/>
      <c r="K225" s="83"/>
      <c r="P225" s="94" t="s">
        <v>143</v>
      </c>
      <c r="Q225" s="95"/>
      <c r="R225" s="95"/>
      <c r="S225" s="95"/>
      <c r="T225" s="95"/>
      <c r="U225" s="95"/>
      <c r="V225" s="95"/>
      <c r="W225" s="96"/>
    </row>
    <row r="226">
      <c r="A226" s="90" t="s">
        <v>144</v>
      </c>
      <c r="B226" s="90" t="s">
        <v>101</v>
      </c>
      <c r="C226" s="90" t="s">
        <v>102</v>
      </c>
      <c r="D226" s="91" t="s">
        <v>103</v>
      </c>
      <c r="E226" s="92" t="s">
        <v>104</v>
      </c>
      <c r="F226" s="92" t="s">
        <v>105</v>
      </c>
      <c r="G226" s="92" t="s">
        <v>11</v>
      </c>
      <c r="H226" s="92" t="s">
        <v>106</v>
      </c>
      <c r="I226" s="92" t="s">
        <v>107</v>
      </c>
      <c r="J226" s="92" t="s">
        <v>108</v>
      </c>
      <c r="L226" s="134" t="s">
        <v>109</v>
      </c>
      <c r="M226" s="93" t="s">
        <v>110</v>
      </c>
      <c r="N226" s="93" t="s">
        <v>111</v>
      </c>
      <c r="P226" s="90" t="s">
        <v>144</v>
      </c>
      <c r="Q226" s="90" t="s">
        <v>101</v>
      </c>
      <c r="R226" s="90" t="s">
        <v>102</v>
      </c>
      <c r="S226" s="91" t="s">
        <v>103</v>
      </c>
      <c r="T226" s="92" t="s">
        <v>11</v>
      </c>
      <c r="U226" s="92" t="s">
        <v>113</v>
      </c>
      <c r="V226" s="92" t="s">
        <v>107</v>
      </c>
      <c r="W226" s="92" t="s">
        <v>108</v>
      </c>
    </row>
    <row r="227">
      <c r="A227" s="97" t="s">
        <v>145</v>
      </c>
      <c r="B227" s="100">
        <f>($B$222*6)/$B$51</f>
        <v>12</v>
      </c>
      <c r="C227" s="99">
        <f t="shared" ref="C227:C232" si="44">L227+(M227*1.5)+N227</f>
        <v>11.71</v>
      </c>
      <c r="D227" s="143">
        <v>1.5</v>
      </c>
      <c r="E227" s="99">
        <f t="shared" ref="E227:E232" si="45">14.8137*10^-3</f>
        <v>0.0148137</v>
      </c>
      <c r="F227" s="99">
        <f t="shared" ref="F227:F232" si="46">0.1378*10^-3</f>
        <v>0.0001378</v>
      </c>
      <c r="G227" s="99">
        <f>QDL!K$4</f>
        <v>0.85</v>
      </c>
      <c r="H227" s="100">
        <f t="shared" ref="H227:H232" si="47">2*B227*C227*(E227*G227+F227*SIN(ACOS(G227)))</f>
        <v>3.559156788</v>
      </c>
      <c r="I227" s="101">
        <f t="shared" ref="I227:I232" si="48">H227/220</f>
        <v>0.0161779854</v>
      </c>
      <c r="J227" s="101">
        <f>I227</f>
        <v>0.0161779854</v>
      </c>
      <c r="L227" s="116">
        <f>1.84+1.37</f>
        <v>3.21</v>
      </c>
      <c r="M227" s="116">
        <v>2.0</v>
      </c>
      <c r="N227" s="116">
        <v>5.5</v>
      </c>
      <c r="P227" s="97" t="str">
        <f t="shared" ref="P227:R227" si="43">A227</f>
        <v>QDL3-LU1</v>
      </c>
      <c r="Q227" s="100">
        <f t="shared" si="43"/>
        <v>12</v>
      </c>
      <c r="R227" s="100">
        <f t="shared" si="43"/>
        <v>11.71</v>
      </c>
      <c r="S227" s="143">
        <v>1.5</v>
      </c>
      <c r="T227" s="99">
        <f t="shared" ref="T227:T232" si="50">G227</f>
        <v>0.85</v>
      </c>
      <c r="U227" s="97">
        <v>23.0</v>
      </c>
      <c r="V227" s="110">
        <f t="shared" ref="V227:V232" si="51">(R227/1000)*Q227*U227*(100/220)/100</f>
        <v>0.01469072727</v>
      </c>
      <c r="W227" s="101">
        <f>V227</f>
        <v>0.01469072727</v>
      </c>
    </row>
    <row r="228">
      <c r="A228" s="105" t="s">
        <v>121</v>
      </c>
      <c r="B228" s="108">
        <f>($B$63*5)/$B$51</f>
        <v>10</v>
      </c>
      <c r="C228" s="107">
        <f t="shared" si="44"/>
        <v>5.59</v>
      </c>
      <c r="D228" s="143">
        <v>1.5</v>
      </c>
      <c r="E228" s="107">
        <f t="shared" si="45"/>
        <v>0.0148137</v>
      </c>
      <c r="F228" s="107">
        <f t="shared" si="46"/>
        <v>0.0001378</v>
      </c>
      <c r="G228" s="107">
        <f>QDL!K$4</f>
        <v>0.85</v>
      </c>
      <c r="H228" s="108">
        <f t="shared" si="47"/>
        <v>1.415861546</v>
      </c>
      <c r="I228" s="109">
        <f t="shared" si="48"/>
        <v>0.006435734301</v>
      </c>
      <c r="J228" s="109">
        <f t="shared" ref="J228:J232" si="52">J227+I228</f>
        <v>0.0226137197</v>
      </c>
      <c r="L228" s="116">
        <v>5.59</v>
      </c>
      <c r="M228" s="116">
        <v>0.0</v>
      </c>
      <c r="N228" s="116">
        <v>0.0</v>
      </c>
      <c r="P228" s="97" t="str">
        <f t="shared" ref="P228:R228" si="49">A228</f>
        <v>LU1-LU2</v>
      </c>
      <c r="Q228" s="108">
        <f t="shared" si="49"/>
        <v>10</v>
      </c>
      <c r="R228" s="108">
        <f t="shared" si="49"/>
        <v>5.59</v>
      </c>
      <c r="S228" s="143">
        <v>1.5</v>
      </c>
      <c r="T228" s="99">
        <f t="shared" si="50"/>
        <v>0.85</v>
      </c>
      <c r="U228" s="105">
        <v>23.0</v>
      </c>
      <c r="V228" s="111">
        <f t="shared" si="51"/>
        <v>0.005844090909</v>
      </c>
      <c r="W228" s="109">
        <f t="shared" ref="W228:W232" si="54">W227+V228</f>
        <v>0.02053481818</v>
      </c>
    </row>
    <row r="229">
      <c r="A229" s="97" t="s">
        <v>115</v>
      </c>
      <c r="B229" s="100">
        <f>($B$63*4)/$B$51</f>
        <v>8</v>
      </c>
      <c r="C229" s="99">
        <f t="shared" si="44"/>
        <v>6.3</v>
      </c>
      <c r="D229" s="143">
        <v>1.5</v>
      </c>
      <c r="E229" s="99">
        <f t="shared" si="45"/>
        <v>0.0148137</v>
      </c>
      <c r="F229" s="99">
        <f t="shared" si="46"/>
        <v>0.0001378</v>
      </c>
      <c r="G229" s="99">
        <f>QDL!K$4</f>
        <v>0.85</v>
      </c>
      <c r="H229" s="100">
        <f t="shared" si="47"/>
        <v>1.276554954</v>
      </c>
      <c r="I229" s="101">
        <f t="shared" si="48"/>
        <v>0.005802522518</v>
      </c>
      <c r="J229" s="101">
        <f t="shared" si="52"/>
        <v>0.02841624222</v>
      </c>
      <c r="L229" s="116">
        <v>4.8</v>
      </c>
      <c r="M229" s="116">
        <v>1.0</v>
      </c>
      <c r="N229" s="116">
        <v>0.0</v>
      </c>
      <c r="P229" s="97" t="str">
        <f t="shared" ref="P229:R229" si="53">A229</f>
        <v>LU1-LU3</v>
      </c>
      <c r="Q229" s="100">
        <f t="shared" si="53"/>
        <v>8</v>
      </c>
      <c r="R229" s="100">
        <f t="shared" si="53"/>
        <v>6.3</v>
      </c>
      <c r="S229" s="143">
        <v>1.5</v>
      </c>
      <c r="T229" s="99">
        <f t="shared" si="50"/>
        <v>0.85</v>
      </c>
      <c r="U229" s="97">
        <v>23.0</v>
      </c>
      <c r="V229" s="110">
        <f t="shared" si="51"/>
        <v>0.005269090909</v>
      </c>
      <c r="W229" s="101">
        <f t="shared" si="54"/>
        <v>0.02580390909</v>
      </c>
    </row>
    <row r="230">
      <c r="A230" s="105" t="s">
        <v>116</v>
      </c>
      <c r="B230" s="108">
        <f>($B$63*3)/$B$51</f>
        <v>6</v>
      </c>
      <c r="C230" s="107">
        <f t="shared" si="44"/>
        <v>7.09</v>
      </c>
      <c r="D230" s="143">
        <v>1.5</v>
      </c>
      <c r="E230" s="107">
        <f t="shared" si="45"/>
        <v>0.0148137</v>
      </c>
      <c r="F230" s="107">
        <f t="shared" si="46"/>
        <v>0.0001378</v>
      </c>
      <c r="G230" s="107">
        <f>QDL!K$4</f>
        <v>0.85</v>
      </c>
      <c r="H230" s="108">
        <f t="shared" si="47"/>
        <v>1.077473169</v>
      </c>
      <c r="I230" s="109">
        <f t="shared" si="48"/>
        <v>0.004897605316</v>
      </c>
      <c r="J230" s="109">
        <f t="shared" si="52"/>
        <v>0.03331384754</v>
      </c>
      <c r="L230" s="103">
        <v>5.59</v>
      </c>
      <c r="M230" s="103">
        <v>1.0</v>
      </c>
      <c r="N230" s="116">
        <v>0.0</v>
      </c>
      <c r="P230" s="97" t="str">
        <f t="shared" ref="P230:R230" si="55">A230</f>
        <v>LU3-LU4</v>
      </c>
      <c r="Q230" s="108">
        <f t="shared" si="55"/>
        <v>6</v>
      </c>
      <c r="R230" s="108">
        <f t="shared" si="55"/>
        <v>7.09</v>
      </c>
      <c r="S230" s="143">
        <v>1.5</v>
      </c>
      <c r="T230" s="99">
        <f t="shared" si="50"/>
        <v>0.85</v>
      </c>
      <c r="U230" s="105">
        <v>23.0</v>
      </c>
      <c r="V230" s="110">
        <f t="shared" si="51"/>
        <v>0.004447363636</v>
      </c>
      <c r="W230" s="101">
        <f t="shared" si="54"/>
        <v>0.03025127273</v>
      </c>
    </row>
    <row r="231">
      <c r="A231" s="105" t="s">
        <v>117</v>
      </c>
      <c r="B231" s="108">
        <f>($B$63*2)/$B$51</f>
        <v>4</v>
      </c>
      <c r="C231" s="107">
        <f t="shared" si="44"/>
        <v>7.1</v>
      </c>
      <c r="D231" s="143">
        <v>1.5</v>
      </c>
      <c r="E231" s="107">
        <f t="shared" si="45"/>
        <v>0.0148137</v>
      </c>
      <c r="F231" s="107">
        <f t="shared" si="46"/>
        <v>0.0001378</v>
      </c>
      <c r="G231" s="107">
        <f>QDL!K$4</f>
        <v>0.85</v>
      </c>
      <c r="H231" s="108">
        <f t="shared" si="47"/>
        <v>0.7193285852</v>
      </c>
      <c r="I231" s="109">
        <f t="shared" si="48"/>
        <v>0.003269675387</v>
      </c>
      <c r="J231" s="109">
        <f t="shared" si="52"/>
        <v>0.03658352292</v>
      </c>
      <c r="L231" s="116">
        <f>5.6</f>
        <v>5.6</v>
      </c>
      <c r="M231" s="103">
        <v>1.0</v>
      </c>
      <c r="N231" s="116">
        <v>0.0</v>
      </c>
      <c r="P231" s="97" t="str">
        <f t="shared" ref="P231:R231" si="56">A231</f>
        <v>LU4-LU5</v>
      </c>
      <c r="Q231" s="108">
        <f t="shared" si="56"/>
        <v>4</v>
      </c>
      <c r="R231" s="108">
        <f t="shared" si="56"/>
        <v>7.1</v>
      </c>
      <c r="S231" s="143">
        <v>1.5</v>
      </c>
      <c r="T231" s="99">
        <f t="shared" si="50"/>
        <v>0.85</v>
      </c>
      <c r="U231" s="105">
        <v>23.0</v>
      </c>
      <c r="V231" s="110">
        <f t="shared" si="51"/>
        <v>0.002969090909</v>
      </c>
      <c r="W231" s="101">
        <f t="shared" si="54"/>
        <v>0.03322036364</v>
      </c>
    </row>
    <row r="232">
      <c r="A232" s="105" t="s">
        <v>139</v>
      </c>
      <c r="B232" s="108">
        <f>($B$63*1)/$B$51</f>
        <v>2</v>
      </c>
      <c r="C232" s="107">
        <f t="shared" si="44"/>
        <v>5.56</v>
      </c>
      <c r="D232" s="143">
        <v>1.5</v>
      </c>
      <c r="E232" s="107">
        <f t="shared" si="45"/>
        <v>0.0148137</v>
      </c>
      <c r="F232" s="107">
        <f t="shared" si="46"/>
        <v>0.0001378</v>
      </c>
      <c r="G232" s="107">
        <f>QDL!K$4</f>
        <v>0.85</v>
      </c>
      <c r="H232" s="108">
        <f t="shared" si="47"/>
        <v>0.281652601</v>
      </c>
      <c r="I232" s="109">
        <f t="shared" si="48"/>
        <v>0.001280239095</v>
      </c>
      <c r="J232" s="109">
        <f t="shared" si="52"/>
        <v>0.03786376202</v>
      </c>
      <c r="K232" s="135"/>
      <c r="L232" s="116">
        <v>4.06</v>
      </c>
      <c r="M232" s="116">
        <v>1.0</v>
      </c>
      <c r="N232" s="116">
        <v>0.0</v>
      </c>
      <c r="P232" s="97" t="str">
        <f t="shared" ref="P232:R232" si="57">A232</f>
        <v>LU5-LU6*</v>
      </c>
      <c r="Q232" s="108">
        <f t="shared" si="57"/>
        <v>2</v>
      </c>
      <c r="R232" s="108">
        <f t="shared" si="57"/>
        <v>5.56</v>
      </c>
      <c r="S232" s="143">
        <v>1.5</v>
      </c>
      <c r="T232" s="99">
        <f t="shared" si="50"/>
        <v>0.85</v>
      </c>
      <c r="U232" s="105">
        <v>23.0</v>
      </c>
      <c r="V232" s="110">
        <f t="shared" si="51"/>
        <v>0.001162545455</v>
      </c>
      <c r="W232" s="101">
        <f t="shared" si="54"/>
        <v>0.03438290909</v>
      </c>
    </row>
    <row r="233">
      <c r="L233" s="46" t="s">
        <v>146</v>
      </c>
    </row>
    <row r="234">
      <c r="L234" s="46" t="s">
        <v>147</v>
      </c>
    </row>
    <row r="235">
      <c r="L235" s="46" t="s">
        <v>148</v>
      </c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46" t="s">
        <v>149</v>
      </c>
      <c r="O236" s="20"/>
      <c r="P236" s="20"/>
      <c r="Q236" s="20"/>
      <c r="R236" s="20"/>
      <c r="S236" s="20"/>
      <c r="T236" s="20"/>
    </row>
    <row r="237">
      <c r="A237" s="144" t="s">
        <v>125</v>
      </c>
      <c r="J237" s="135"/>
      <c r="K237" s="135"/>
      <c r="L237" s="46" t="s">
        <v>142</v>
      </c>
      <c r="O237" s="20"/>
      <c r="P237" s="20"/>
      <c r="Q237" s="20"/>
      <c r="R237" s="20"/>
      <c r="S237" s="20"/>
      <c r="T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144" t="s">
        <v>126</v>
      </c>
      <c r="S238" s="20"/>
      <c r="T238" s="20"/>
    </row>
    <row r="239">
      <c r="A239" s="144" t="s">
        <v>127</v>
      </c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</row>
    <row r="240">
      <c r="A240" s="144" t="s">
        <v>129</v>
      </c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</row>
    <row r="242">
      <c r="A242" s="144" t="s">
        <v>130</v>
      </c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</row>
    <row r="247">
      <c r="A247" s="145"/>
      <c r="B247" s="146"/>
      <c r="C247" s="147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8"/>
      <c r="P247" s="147"/>
      <c r="Q247" s="147"/>
      <c r="R247" s="147"/>
      <c r="S247" s="147"/>
      <c r="T247" s="147"/>
    </row>
    <row r="248">
      <c r="A248" s="145"/>
      <c r="B248" s="149"/>
      <c r="C248" s="147"/>
      <c r="D248" s="147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</row>
    <row r="249">
      <c r="A249" s="150"/>
      <c r="B249" s="150"/>
      <c r="C249" s="150"/>
      <c r="D249" s="150"/>
      <c r="E249" s="150"/>
      <c r="F249" s="150"/>
      <c r="G249" s="150"/>
      <c r="H249" s="150"/>
      <c r="I249" s="150"/>
      <c r="J249" s="147"/>
      <c r="K249" s="147"/>
      <c r="L249" s="147"/>
      <c r="M249" s="147"/>
      <c r="N249" s="147"/>
      <c r="O249" s="150"/>
    </row>
    <row r="250">
      <c r="A250" s="150"/>
      <c r="B250" s="150"/>
      <c r="C250" s="150"/>
      <c r="D250" s="150"/>
      <c r="E250" s="150"/>
      <c r="F250" s="150"/>
      <c r="G250" s="150"/>
      <c r="H250" s="150"/>
      <c r="I250" s="150"/>
      <c r="J250" s="147"/>
      <c r="K250" s="151"/>
      <c r="L250" s="151"/>
      <c r="M250" s="151"/>
      <c r="N250" s="147"/>
      <c r="O250" s="150"/>
      <c r="P250" s="150"/>
      <c r="Q250" s="150"/>
      <c r="R250" s="150"/>
      <c r="S250" s="150"/>
      <c r="T250" s="150"/>
    </row>
    <row r="251">
      <c r="A251" s="152"/>
      <c r="B251" s="153"/>
      <c r="C251" s="152"/>
      <c r="D251" s="152"/>
      <c r="E251" s="152"/>
      <c r="F251" s="152"/>
      <c r="G251" s="153"/>
      <c r="H251" s="154"/>
      <c r="I251" s="154"/>
      <c r="J251" s="147"/>
      <c r="K251" s="155"/>
      <c r="L251" s="155"/>
      <c r="M251" s="155"/>
      <c r="N251" s="147"/>
      <c r="O251" s="152"/>
      <c r="P251" s="153"/>
      <c r="Q251" s="153"/>
      <c r="R251" s="152"/>
      <c r="S251" s="156"/>
      <c r="T251" s="154"/>
    </row>
    <row r="252">
      <c r="A252" s="152"/>
      <c r="B252" s="153"/>
      <c r="C252" s="152"/>
      <c r="D252" s="152"/>
      <c r="E252" s="152"/>
      <c r="F252" s="152"/>
      <c r="G252" s="153"/>
      <c r="H252" s="154"/>
      <c r="I252" s="154"/>
      <c r="J252" s="147"/>
      <c r="K252" s="155"/>
      <c r="L252" s="155"/>
      <c r="M252" s="155"/>
      <c r="N252" s="147"/>
      <c r="O252" s="152"/>
      <c r="P252" s="153"/>
      <c r="Q252" s="153"/>
      <c r="R252" s="152"/>
      <c r="S252" s="156"/>
      <c r="T252" s="154"/>
    </row>
    <row r="253">
      <c r="A253" s="152"/>
      <c r="B253" s="153"/>
      <c r="C253" s="152"/>
      <c r="D253" s="152"/>
      <c r="E253" s="152"/>
      <c r="F253" s="152"/>
      <c r="G253" s="153"/>
      <c r="H253" s="154"/>
      <c r="I253" s="154"/>
      <c r="J253" s="147"/>
      <c r="K253" s="155"/>
      <c r="L253" s="155"/>
      <c r="M253" s="155"/>
      <c r="N253" s="147"/>
      <c r="O253" s="152"/>
      <c r="P253" s="153"/>
      <c r="Q253" s="153"/>
      <c r="R253" s="152"/>
      <c r="S253" s="156"/>
      <c r="T253" s="154"/>
    </row>
    <row r="254">
      <c r="A254" s="152"/>
      <c r="B254" s="153"/>
      <c r="C254" s="152"/>
      <c r="D254" s="152"/>
      <c r="E254" s="152"/>
      <c r="F254" s="152"/>
      <c r="G254" s="153"/>
      <c r="H254" s="154"/>
      <c r="I254" s="154"/>
      <c r="J254" s="147"/>
      <c r="K254" s="155"/>
      <c r="L254" s="155"/>
      <c r="M254" s="155"/>
      <c r="N254" s="147"/>
      <c r="O254" s="152"/>
      <c r="P254" s="153"/>
      <c r="Q254" s="153"/>
      <c r="R254" s="152"/>
      <c r="S254" s="156"/>
      <c r="T254" s="154"/>
    </row>
    <row r="255">
      <c r="A255" s="152"/>
      <c r="B255" s="153"/>
      <c r="C255" s="152"/>
      <c r="D255" s="152"/>
      <c r="E255" s="152"/>
      <c r="F255" s="152"/>
      <c r="G255" s="153"/>
      <c r="H255" s="154"/>
      <c r="I255" s="154"/>
      <c r="J255" s="147"/>
      <c r="K255" s="155"/>
      <c r="L255" s="155"/>
      <c r="M255" s="155"/>
      <c r="N255" s="147"/>
      <c r="O255" s="152"/>
      <c r="P255" s="153"/>
      <c r="Q255" s="153"/>
      <c r="R255" s="152"/>
      <c r="S255" s="156"/>
      <c r="T255" s="154"/>
    </row>
    <row r="256">
      <c r="A256" s="152"/>
      <c r="B256" s="153"/>
      <c r="C256" s="152"/>
      <c r="D256" s="152"/>
      <c r="E256" s="152"/>
      <c r="F256" s="152"/>
      <c r="G256" s="153"/>
      <c r="H256" s="154"/>
      <c r="I256" s="154"/>
      <c r="J256" s="147"/>
      <c r="K256" s="155"/>
      <c r="L256" s="155"/>
      <c r="M256" s="155"/>
      <c r="N256" s="147"/>
      <c r="O256" s="152"/>
      <c r="P256" s="153"/>
      <c r="Q256" s="153"/>
      <c r="R256" s="152"/>
      <c r="S256" s="156"/>
      <c r="T256" s="154"/>
    </row>
    <row r="257">
      <c r="A257" s="147"/>
      <c r="B257" s="157"/>
      <c r="C257" s="147"/>
      <c r="D257" s="147"/>
      <c r="E257" s="147"/>
      <c r="F257" s="147"/>
      <c r="G257" s="157"/>
      <c r="H257" s="158"/>
      <c r="I257" s="158"/>
      <c r="J257" s="147"/>
      <c r="K257" s="147"/>
      <c r="L257" s="147"/>
      <c r="M257" s="147"/>
      <c r="N257" s="147"/>
      <c r="O257" s="147"/>
      <c r="P257" s="157"/>
      <c r="Q257" s="157"/>
      <c r="R257" s="147"/>
      <c r="S257" s="159"/>
      <c r="T257" s="158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</row>
    <row r="263">
      <c r="A263" s="46" t="s">
        <v>132</v>
      </c>
    </row>
    <row r="264">
      <c r="O264" s="46" t="s">
        <v>133</v>
      </c>
    </row>
    <row r="283">
      <c r="A283" s="7" t="s">
        <v>134</v>
      </c>
    </row>
    <row r="286">
      <c r="A286" s="7" t="s">
        <v>135</v>
      </c>
      <c r="N286" s="7" t="s">
        <v>135</v>
      </c>
    </row>
    <row r="310">
      <c r="A310" s="85" t="s">
        <v>118</v>
      </c>
      <c r="B310" s="86">
        <f>QDL!H7</f>
        <v>440</v>
      </c>
    </row>
    <row r="311">
      <c r="A311" s="126" t="s">
        <v>97</v>
      </c>
      <c r="B311" s="160">
        <v>12.0</v>
      </c>
      <c r="I311" s="46" t="s">
        <v>150</v>
      </c>
    </row>
    <row r="312">
      <c r="P312" s="127" t="s">
        <v>99</v>
      </c>
      <c r="Q312" s="128"/>
      <c r="R312" s="128"/>
      <c r="S312" s="128"/>
      <c r="T312" s="128"/>
      <c r="U312" s="128"/>
      <c r="V312" s="128"/>
      <c r="W312" s="129"/>
    </row>
    <row r="313">
      <c r="A313" s="88" t="s">
        <v>151</v>
      </c>
      <c r="B313" s="2"/>
      <c r="C313" s="2"/>
      <c r="D313" s="2"/>
      <c r="E313" s="2"/>
      <c r="F313" s="2"/>
      <c r="G313" s="2"/>
      <c r="H313" s="2"/>
      <c r="I313" s="2"/>
      <c r="J313" s="3"/>
      <c r="K313" s="83"/>
      <c r="P313" s="94" t="s">
        <v>152</v>
      </c>
      <c r="Q313" s="95"/>
      <c r="R313" s="95"/>
      <c r="S313" s="95"/>
      <c r="T313" s="95"/>
      <c r="U313" s="95"/>
      <c r="V313" s="95"/>
      <c r="W313" s="96"/>
    </row>
    <row r="314">
      <c r="A314" s="90" t="s">
        <v>153</v>
      </c>
      <c r="B314" s="90" t="s">
        <v>101</v>
      </c>
      <c r="C314" s="90" t="s">
        <v>102</v>
      </c>
      <c r="D314" s="91" t="s">
        <v>103</v>
      </c>
      <c r="E314" s="92" t="s">
        <v>104</v>
      </c>
      <c r="F314" s="92" t="s">
        <v>105</v>
      </c>
      <c r="G314" s="92" t="s">
        <v>11</v>
      </c>
      <c r="H314" s="92" t="s">
        <v>106</v>
      </c>
      <c r="I314" s="92" t="s">
        <v>107</v>
      </c>
      <c r="J314" s="92" t="s">
        <v>108</v>
      </c>
      <c r="L314" s="134" t="s">
        <v>109</v>
      </c>
      <c r="M314" s="93" t="s">
        <v>110</v>
      </c>
      <c r="N314" s="93" t="s">
        <v>111</v>
      </c>
      <c r="P314" s="90" t="s">
        <v>153</v>
      </c>
      <c r="Q314" s="90" t="s">
        <v>101</v>
      </c>
      <c r="R314" s="90" t="s">
        <v>102</v>
      </c>
      <c r="S314" s="91" t="s">
        <v>103</v>
      </c>
      <c r="T314" s="92" t="s">
        <v>11</v>
      </c>
      <c r="U314" s="92" t="s">
        <v>113</v>
      </c>
      <c r="V314" s="92" t="s">
        <v>107</v>
      </c>
      <c r="W314" s="92" t="s">
        <v>108</v>
      </c>
    </row>
    <row r="315">
      <c r="A315" s="97" t="s">
        <v>154</v>
      </c>
      <c r="B315" s="100">
        <f>($B$310*14)/$B$51</f>
        <v>28</v>
      </c>
      <c r="C315" s="99">
        <f t="shared" ref="C315:C328" si="59">L315+(M315*1.5)+N315</f>
        <v>9.23</v>
      </c>
      <c r="D315" s="143">
        <v>2.5</v>
      </c>
      <c r="E315" s="99">
        <f t="shared" ref="E315:E328" si="60">8.8882*10^-3</f>
        <v>0.0088882</v>
      </c>
      <c r="F315" s="99">
        <f t="shared" ref="F315:F328" si="61">0.1345*10^-3</f>
        <v>0.0001345</v>
      </c>
      <c r="G315" s="99">
        <f>QDL!K$4</f>
        <v>0.85</v>
      </c>
      <c r="H315" s="100">
        <f t="shared" ref="H315:H328" si="62">2*B315*C315*(E315*G315+F315*SIN(ACOS(G315)))</f>
        <v>3.941635016</v>
      </c>
      <c r="I315" s="101">
        <f t="shared" ref="I315:I328" si="63">H315/220</f>
        <v>0.0179165228</v>
      </c>
      <c r="J315" s="101">
        <f>I315</f>
        <v>0.0179165228</v>
      </c>
      <c r="L315" s="116">
        <f>2.23</f>
        <v>2.23</v>
      </c>
      <c r="M315" s="103">
        <v>1.0</v>
      </c>
      <c r="N315" s="116">
        <v>5.5</v>
      </c>
      <c r="P315" s="97" t="str">
        <f t="shared" ref="P315:R315" si="58">A315</f>
        <v>QDL4-LU1</v>
      </c>
      <c r="Q315" s="100">
        <f t="shared" si="58"/>
        <v>28</v>
      </c>
      <c r="R315" s="100">
        <f t="shared" si="58"/>
        <v>9.23</v>
      </c>
      <c r="S315" s="143">
        <v>2.5</v>
      </c>
      <c r="T315" s="99">
        <f t="shared" ref="T315:T328" si="65">G315</f>
        <v>0.85</v>
      </c>
      <c r="U315" s="97">
        <v>14.0</v>
      </c>
      <c r="V315" s="110">
        <f t="shared" ref="V315:V328" si="66">(R315/1000)*Q315*U315*(100/220)/100</f>
        <v>0.01644618182</v>
      </c>
      <c r="W315" s="101">
        <f>V315</f>
        <v>0.01644618182</v>
      </c>
    </row>
    <row r="316">
      <c r="A316" s="105" t="s">
        <v>121</v>
      </c>
      <c r="B316" s="108">
        <f>($B$310*2)/$B$51</f>
        <v>4</v>
      </c>
      <c r="C316" s="107">
        <f t="shared" si="59"/>
        <v>5.92</v>
      </c>
      <c r="D316" s="143">
        <v>2.5</v>
      </c>
      <c r="E316" s="99">
        <f t="shared" si="60"/>
        <v>0.0088882</v>
      </c>
      <c r="F316" s="99">
        <f t="shared" si="61"/>
        <v>0.0001345</v>
      </c>
      <c r="G316" s="107">
        <f>QDL!K$4</f>
        <v>0.85</v>
      </c>
      <c r="H316" s="108">
        <f t="shared" si="62"/>
        <v>0.3611589428</v>
      </c>
      <c r="I316" s="109">
        <f t="shared" si="63"/>
        <v>0.001641631558</v>
      </c>
      <c r="J316" s="109">
        <f t="shared" ref="J316:J328" si="67">J315+I316</f>
        <v>0.01955815436</v>
      </c>
      <c r="L316" s="103">
        <v>4.42</v>
      </c>
      <c r="M316" s="103">
        <v>1.0</v>
      </c>
      <c r="N316" s="116">
        <v>0.0</v>
      </c>
      <c r="P316" s="97" t="str">
        <f t="shared" ref="P316:R316" si="64">A316</f>
        <v>LU1-LU2</v>
      </c>
      <c r="Q316" s="100">
        <f t="shared" si="64"/>
        <v>4</v>
      </c>
      <c r="R316" s="108">
        <f t="shared" si="64"/>
        <v>5.92</v>
      </c>
      <c r="S316" s="143">
        <v>2.5</v>
      </c>
      <c r="T316" s="99">
        <f t="shared" si="65"/>
        <v>0.85</v>
      </c>
      <c r="U316" s="97">
        <v>14.0</v>
      </c>
      <c r="V316" s="111">
        <f t="shared" si="66"/>
        <v>0.001506909091</v>
      </c>
      <c r="W316" s="109">
        <f t="shared" ref="W316:W328" si="69">W315+V316</f>
        <v>0.01795309091</v>
      </c>
    </row>
    <row r="317">
      <c r="A317" s="97" t="s">
        <v>155</v>
      </c>
      <c r="B317" s="100">
        <f>($B$310*1)/$B$51</f>
        <v>2</v>
      </c>
      <c r="C317" s="99">
        <f t="shared" si="59"/>
        <v>4.42</v>
      </c>
      <c r="D317" s="143">
        <v>2.5</v>
      </c>
      <c r="E317" s="99">
        <f t="shared" si="60"/>
        <v>0.0088882</v>
      </c>
      <c r="F317" s="99">
        <f t="shared" si="61"/>
        <v>0.0001345</v>
      </c>
      <c r="G317" s="99">
        <f>QDL!K$4</f>
        <v>0.85</v>
      </c>
      <c r="H317" s="100">
        <f t="shared" si="62"/>
        <v>0.1348245378</v>
      </c>
      <c r="I317" s="101">
        <f t="shared" si="63"/>
        <v>0.000612838808</v>
      </c>
      <c r="J317" s="101">
        <f t="shared" si="67"/>
        <v>0.02017099316</v>
      </c>
      <c r="L317" s="103">
        <v>4.42</v>
      </c>
      <c r="M317" s="103">
        <v>0.0</v>
      </c>
      <c r="N317" s="116">
        <v>0.0</v>
      </c>
      <c r="P317" s="97" t="str">
        <f t="shared" ref="P317:R317" si="68">A317</f>
        <v>LU2-LU3*</v>
      </c>
      <c r="Q317" s="100">
        <f t="shared" si="68"/>
        <v>2</v>
      </c>
      <c r="R317" s="100">
        <f t="shared" si="68"/>
        <v>4.42</v>
      </c>
      <c r="S317" s="143">
        <v>2.5</v>
      </c>
      <c r="T317" s="99">
        <f t="shared" si="65"/>
        <v>0.85</v>
      </c>
      <c r="U317" s="97">
        <v>14.0</v>
      </c>
      <c r="V317" s="110">
        <f t="shared" si="66"/>
        <v>0.0005625454545</v>
      </c>
      <c r="W317" s="101">
        <f t="shared" si="69"/>
        <v>0.01851563636</v>
      </c>
    </row>
    <row r="318">
      <c r="A318" s="105" t="s">
        <v>156</v>
      </c>
      <c r="B318" s="108">
        <f>($B$310*4)/$B$51</f>
        <v>8</v>
      </c>
      <c r="C318" s="107">
        <f t="shared" si="59"/>
        <v>5.92</v>
      </c>
      <c r="D318" s="143">
        <v>2.5</v>
      </c>
      <c r="E318" s="99">
        <f t="shared" si="60"/>
        <v>0.0088882</v>
      </c>
      <c r="F318" s="99">
        <f t="shared" si="61"/>
        <v>0.0001345</v>
      </c>
      <c r="G318" s="107">
        <f>QDL!K$4</f>
        <v>0.85</v>
      </c>
      <c r="H318" s="108">
        <f t="shared" si="62"/>
        <v>0.7223178856</v>
      </c>
      <c r="I318" s="109">
        <f t="shared" si="63"/>
        <v>0.003283263116</v>
      </c>
      <c r="J318" s="109">
        <f t="shared" si="67"/>
        <v>0.02345425628</v>
      </c>
      <c r="L318" s="103">
        <v>4.42</v>
      </c>
      <c r="M318" s="103">
        <v>1.0</v>
      </c>
      <c r="N318" s="116">
        <v>0.0</v>
      </c>
      <c r="P318" s="97" t="str">
        <f t="shared" ref="P318:R318" si="70">A318</f>
        <v>LU1-LU4</v>
      </c>
      <c r="Q318" s="100">
        <f t="shared" si="70"/>
        <v>8</v>
      </c>
      <c r="R318" s="108">
        <f t="shared" si="70"/>
        <v>5.92</v>
      </c>
      <c r="S318" s="143">
        <v>2.5</v>
      </c>
      <c r="T318" s="99">
        <f t="shared" si="65"/>
        <v>0.85</v>
      </c>
      <c r="U318" s="97">
        <v>14.0</v>
      </c>
      <c r="V318" s="110">
        <f t="shared" si="66"/>
        <v>0.003013818182</v>
      </c>
      <c r="W318" s="101">
        <f t="shared" si="69"/>
        <v>0.02152945455</v>
      </c>
    </row>
    <row r="319">
      <c r="A319" s="105" t="s">
        <v>117</v>
      </c>
      <c r="B319" s="108">
        <f>($B$310*3)/$B$51</f>
        <v>6</v>
      </c>
      <c r="C319" s="107">
        <f t="shared" si="59"/>
        <v>4.42</v>
      </c>
      <c r="D319" s="143">
        <v>2.5</v>
      </c>
      <c r="E319" s="99">
        <f t="shared" si="60"/>
        <v>0.0088882</v>
      </c>
      <c r="F319" s="99">
        <f t="shared" si="61"/>
        <v>0.0001345</v>
      </c>
      <c r="G319" s="107">
        <f>QDL!K$4</f>
        <v>0.85</v>
      </c>
      <c r="H319" s="108">
        <f t="shared" si="62"/>
        <v>0.4044736133</v>
      </c>
      <c r="I319" s="109">
        <f t="shared" si="63"/>
        <v>0.001838516424</v>
      </c>
      <c r="J319" s="109">
        <f t="shared" si="67"/>
        <v>0.0252927727</v>
      </c>
      <c r="L319" s="103">
        <v>4.42</v>
      </c>
      <c r="M319" s="103">
        <v>0.0</v>
      </c>
      <c r="N319" s="116">
        <v>0.0</v>
      </c>
      <c r="P319" s="97" t="str">
        <f t="shared" ref="P319:R319" si="71">A319</f>
        <v>LU4-LU5</v>
      </c>
      <c r="Q319" s="100">
        <f t="shared" si="71"/>
        <v>6</v>
      </c>
      <c r="R319" s="108">
        <f t="shared" si="71"/>
        <v>4.42</v>
      </c>
      <c r="S319" s="143">
        <v>2.5</v>
      </c>
      <c r="T319" s="99">
        <f t="shared" si="65"/>
        <v>0.85</v>
      </c>
      <c r="U319" s="97">
        <v>14.0</v>
      </c>
      <c r="V319" s="110">
        <f t="shared" si="66"/>
        <v>0.001687636364</v>
      </c>
      <c r="W319" s="101">
        <f t="shared" si="69"/>
        <v>0.02321709091</v>
      </c>
    </row>
    <row r="320">
      <c r="A320" s="105" t="s">
        <v>157</v>
      </c>
      <c r="B320" s="108">
        <f>($B$310*2)/$B$51</f>
        <v>4</v>
      </c>
      <c r="C320" s="107">
        <f t="shared" si="59"/>
        <v>4.42</v>
      </c>
      <c r="D320" s="143">
        <v>2.5</v>
      </c>
      <c r="E320" s="99">
        <f t="shared" si="60"/>
        <v>0.0088882</v>
      </c>
      <c r="F320" s="99">
        <f t="shared" si="61"/>
        <v>0.0001345</v>
      </c>
      <c r="G320" s="107">
        <f>QDL!K$4</f>
        <v>0.85</v>
      </c>
      <c r="H320" s="108">
        <f t="shared" si="62"/>
        <v>0.2696490755</v>
      </c>
      <c r="I320" s="109">
        <f t="shared" si="63"/>
        <v>0.001225677616</v>
      </c>
      <c r="J320" s="109">
        <f t="shared" si="67"/>
        <v>0.02651845032</v>
      </c>
      <c r="K320" s="135"/>
      <c r="L320" s="103">
        <v>4.42</v>
      </c>
      <c r="M320" s="103">
        <v>0.0</v>
      </c>
      <c r="N320" s="116">
        <v>0.0</v>
      </c>
      <c r="P320" s="97" t="str">
        <f t="shared" ref="P320:R320" si="72">A320</f>
        <v>LU5-LU6</v>
      </c>
      <c r="Q320" s="100">
        <f t="shared" si="72"/>
        <v>4</v>
      </c>
      <c r="R320" s="108">
        <f t="shared" si="72"/>
        <v>4.42</v>
      </c>
      <c r="S320" s="143">
        <v>2.5</v>
      </c>
      <c r="T320" s="99">
        <f t="shared" si="65"/>
        <v>0.85</v>
      </c>
      <c r="U320" s="97">
        <v>14.0</v>
      </c>
      <c r="V320" s="110">
        <f t="shared" si="66"/>
        <v>0.001125090909</v>
      </c>
      <c r="W320" s="101">
        <f t="shared" si="69"/>
        <v>0.02434218182</v>
      </c>
    </row>
    <row r="321">
      <c r="A321" s="105" t="s">
        <v>158</v>
      </c>
      <c r="B321" s="108">
        <f>($B$310*1)/$B$51</f>
        <v>2</v>
      </c>
      <c r="C321" s="107">
        <f t="shared" si="59"/>
        <v>4.42</v>
      </c>
      <c r="D321" s="143">
        <v>2.5</v>
      </c>
      <c r="E321" s="99">
        <f t="shared" si="60"/>
        <v>0.0088882</v>
      </c>
      <c r="F321" s="99">
        <f t="shared" si="61"/>
        <v>0.0001345</v>
      </c>
      <c r="G321" s="107">
        <f>QDL!K$4</f>
        <v>0.85</v>
      </c>
      <c r="H321" s="108">
        <f t="shared" si="62"/>
        <v>0.1348245378</v>
      </c>
      <c r="I321" s="109">
        <f t="shared" si="63"/>
        <v>0.000612838808</v>
      </c>
      <c r="J321" s="109">
        <f t="shared" si="67"/>
        <v>0.02713128913</v>
      </c>
      <c r="L321" s="103">
        <v>4.42</v>
      </c>
      <c r="M321" s="161">
        <v>0.0</v>
      </c>
      <c r="N321" s="161">
        <v>0.0</v>
      </c>
      <c r="P321" s="97" t="str">
        <f t="shared" ref="P321:R321" si="73">A321</f>
        <v>LU6-LU7*</v>
      </c>
      <c r="Q321" s="100">
        <f t="shared" si="73"/>
        <v>2</v>
      </c>
      <c r="R321" s="108">
        <f t="shared" si="73"/>
        <v>4.42</v>
      </c>
      <c r="S321" s="143">
        <v>2.5</v>
      </c>
      <c r="T321" s="99">
        <f t="shared" si="65"/>
        <v>0.85</v>
      </c>
      <c r="U321" s="97">
        <v>14.0</v>
      </c>
      <c r="V321" s="110">
        <f t="shared" si="66"/>
        <v>0.0005625454545</v>
      </c>
      <c r="W321" s="101">
        <f t="shared" si="69"/>
        <v>0.02490472727</v>
      </c>
    </row>
    <row r="322">
      <c r="A322" s="105" t="s">
        <v>159</v>
      </c>
      <c r="B322" s="108">
        <f>($B$310*7)/$B$51</f>
        <v>14</v>
      </c>
      <c r="C322" s="107">
        <f t="shared" si="59"/>
        <v>4.06</v>
      </c>
      <c r="D322" s="143">
        <v>2.5</v>
      </c>
      <c r="E322" s="99">
        <f t="shared" si="60"/>
        <v>0.0088882</v>
      </c>
      <c r="F322" s="99">
        <f t="shared" si="61"/>
        <v>0.0001345</v>
      </c>
      <c r="G322" s="107">
        <f>QDL!K$4</f>
        <v>0.85</v>
      </c>
      <c r="H322" s="108">
        <f t="shared" si="62"/>
        <v>0.8669034758</v>
      </c>
      <c r="I322" s="109">
        <f t="shared" si="63"/>
        <v>0.003940470345</v>
      </c>
      <c r="J322" s="109">
        <f t="shared" si="67"/>
        <v>0.03107175947</v>
      </c>
      <c r="L322" s="103">
        <v>4.06</v>
      </c>
      <c r="M322" s="161">
        <v>0.0</v>
      </c>
      <c r="N322" s="161">
        <v>0.0</v>
      </c>
      <c r="P322" s="97" t="str">
        <f t="shared" ref="P322:R322" si="74">A322</f>
        <v>LU1-LU8</v>
      </c>
      <c r="Q322" s="100">
        <f t="shared" si="74"/>
        <v>14</v>
      </c>
      <c r="R322" s="108">
        <f t="shared" si="74"/>
        <v>4.06</v>
      </c>
      <c r="S322" s="143">
        <v>2.5</v>
      </c>
      <c r="T322" s="99">
        <f t="shared" si="65"/>
        <v>0.85</v>
      </c>
      <c r="U322" s="97">
        <v>14.0</v>
      </c>
      <c r="V322" s="110">
        <f t="shared" si="66"/>
        <v>0.003617090909</v>
      </c>
      <c r="W322" s="101">
        <f t="shared" si="69"/>
        <v>0.02852181818</v>
      </c>
    </row>
    <row r="323">
      <c r="A323" s="105" t="s">
        <v>160</v>
      </c>
      <c r="B323" s="108">
        <f>($B$310*2)/$B$51</f>
        <v>4</v>
      </c>
      <c r="C323" s="107">
        <f t="shared" si="59"/>
        <v>5.92</v>
      </c>
      <c r="D323" s="143">
        <v>2.5</v>
      </c>
      <c r="E323" s="99">
        <f t="shared" si="60"/>
        <v>0.0088882</v>
      </c>
      <c r="F323" s="99">
        <f t="shared" si="61"/>
        <v>0.0001345</v>
      </c>
      <c r="G323" s="107">
        <f>QDL!K$4</f>
        <v>0.85</v>
      </c>
      <c r="H323" s="108">
        <f t="shared" si="62"/>
        <v>0.3611589428</v>
      </c>
      <c r="I323" s="109">
        <f t="shared" si="63"/>
        <v>0.001641631558</v>
      </c>
      <c r="J323" s="109">
        <f t="shared" si="67"/>
        <v>0.03271339103</v>
      </c>
      <c r="L323" s="103">
        <v>4.42</v>
      </c>
      <c r="M323" s="161">
        <v>1.0</v>
      </c>
      <c r="N323" s="161">
        <v>0.0</v>
      </c>
      <c r="P323" s="97" t="str">
        <f t="shared" ref="P323:R323" si="75">A323</f>
        <v>LU8-LU9</v>
      </c>
      <c r="Q323" s="100">
        <f t="shared" si="75"/>
        <v>4</v>
      </c>
      <c r="R323" s="108">
        <f t="shared" si="75"/>
        <v>5.92</v>
      </c>
      <c r="S323" s="143">
        <v>2.5</v>
      </c>
      <c r="T323" s="99">
        <f t="shared" si="65"/>
        <v>0.85</v>
      </c>
      <c r="U323" s="97">
        <v>14.0</v>
      </c>
      <c r="V323" s="110">
        <f t="shared" si="66"/>
        <v>0.001506909091</v>
      </c>
      <c r="W323" s="101">
        <f t="shared" si="69"/>
        <v>0.03002872727</v>
      </c>
    </row>
    <row r="324">
      <c r="A324" s="105" t="s">
        <v>161</v>
      </c>
      <c r="B324" s="108">
        <f>($B$310*1)/$B$51</f>
        <v>2</v>
      </c>
      <c r="C324" s="107">
        <f t="shared" si="59"/>
        <v>4.42</v>
      </c>
      <c r="D324" s="143">
        <v>2.5</v>
      </c>
      <c r="E324" s="99">
        <f t="shared" si="60"/>
        <v>0.0088882</v>
      </c>
      <c r="F324" s="99">
        <f t="shared" si="61"/>
        <v>0.0001345</v>
      </c>
      <c r="G324" s="107">
        <f>QDL!K$4</f>
        <v>0.85</v>
      </c>
      <c r="H324" s="108">
        <f t="shared" si="62"/>
        <v>0.1348245378</v>
      </c>
      <c r="I324" s="109">
        <f t="shared" si="63"/>
        <v>0.000612838808</v>
      </c>
      <c r="J324" s="109">
        <f t="shared" si="67"/>
        <v>0.03332622984</v>
      </c>
      <c r="K324" s="20"/>
      <c r="L324" s="103">
        <v>4.42</v>
      </c>
      <c r="M324" s="161">
        <v>0.0</v>
      </c>
      <c r="N324" s="161">
        <v>0.0</v>
      </c>
      <c r="P324" s="97" t="str">
        <f t="shared" ref="P324:R324" si="76">A324</f>
        <v>LU9-LU10*</v>
      </c>
      <c r="Q324" s="100">
        <f t="shared" si="76"/>
        <v>2</v>
      </c>
      <c r="R324" s="108">
        <f t="shared" si="76"/>
        <v>4.42</v>
      </c>
      <c r="S324" s="143">
        <v>2.5</v>
      </c>
      <c r="T324" s="99">
        <f t="shared" si="65"/>
        <v>0.85</v>
      </c>
      <c r="U324" s="97">
        <v>14.0</v>
      </c>
      <c r="V324" s="110">
        <f t="shared" si="66"/>
        <v>0.0005625454545</v>
      </c>
      <c r="W324" s="101">
        <f t="shared" si="69"/>
        <v>0.03059127273</v>
      </c>
    </row>
    <row r="325">
      <c r="A325" s="105" t="s">
        <v>162</v>
      </c>
      <c r="B325" s="108">
        <f>($B$310*4)/$B$51</f>
        <v>8</v>
      </c>
      <c r="C325" s="107">
        <f t="shared" si="59"/>
        <v>5.92</v>
      </c>
      <c r="D325" s="143">
        <v>2.5</v>
      </c>
      <c r="E325" s="99">
        <f t="shared" si="60"/>
        <v>0.0088882</v>
      </c>
      <c r="F325" s="99">
        <f t="shared" si="61"/>
        <v>0.0001345</v>
      </c>
      <c r="G325" s="107">
        <f>QDL!K$4</f>
        <v>0.85</v>
      </c>
      <c r="H325" s="108">
        <f t="shared" si="62"/>
        <v>0.7223178856</v>
      </c>
      <c r="I325" s="109">
        <f t="shared" si="63"/>
        <v>0.003283263116</v>
      </c>
      <c r="J325" s="109">
        <f t="shared" si="67"/>
        <v>0.03660949296</v>
      </c>
      <c r="K325" s="135"/>
      <c r="L325" s="103">
        <v>4.42</v>
      </c>
      <c r="M325" s="161">
        <v>1.0</v>
      </c>
      <c r="N325" s="161">
        <v>0.0</v>
      </c>
      <c r="P325" s="97" t="str">
        <f t="shared" ref="P325:R325" si="77">A325</f>
        <v>LU8-LU11</v>
      </c>
      <c r="Q325" s="100">
        <f t="shared" si="77"/>
        <v>8</v>
      </c>
      <c r="R325" s="108">
        <f t="shared" si="77"/>
        <v>5.92</v>
      </c>
      <c r="S325" s="143">
        <v>2.5</v>
      </c>
      <c r="T325" s="99">
        <f t="shared" si="65"/>
        <v>0.85</v>
      </c>
      <c r="U325" s="97">
        <v>14.0</v>
      </c>
      <c r="V325" s="110">
        <f t="shared" si="66"/>
        <v>0.003013818182</v>
      </c>
      <c r="W325" s="101">
        <f t="shared" si="69"/>
        <v>0.03360509091</v>
      </c>
    </row>
    <row r="326">
      <c r="A326" s="105" t="s">
        <v>163</v>
      </c>
      <c r="B326" s="108">
        <f>($B$310*3)/$B$51</f>
        <v>6</v>
      </c>
      <c r="C326" s="107">
        <f t="shared" si="59"/>
        <v>4.42</v>
      </c>
      <c r="D326" s="143">
        <v>2.5</v>
      </c>
      <c r="E326" s="99">
        <f t="shared" si="60"/>
        <v>0.0088882</v>
      </c>
      <c r="F326" s="99">
        <f t="shared" si="61"/>
        <v>0.0001345</v>
      </c>
      <c r="G326" s="107">
        <f>QDL!K$4</f>
        <v>0.85</v>
      </c>
      <c r="H326" s="108">
        <f t="shared" si="62"/>
        <v>0.4044736133</v>
      </c>
      <c r="I326" s="109">
        <f t="shared" si="63"/>
        <v>0.001838516424</v>
      </c>
      <c r="J326" s="109">
        <f t="shared" si="67"/>
        <v>0.03844800938</v>
      </c>
      <c r="K326" s="20"/>
      <c r="L326" s="103">
        <v>4.42</v>
      </c>
      <c r="M326" s="162">
        <v>0.0</v>
      </c>
      <c r="N326" s="162">
        <v>0.0</v>
      </c>
      <c r="O326" s="20"/>
      <c r="P326" s="163" t="str">
        <f t="shared" ref="P326:R326" si="78">A326</f>
        <v>LU11-LU12</v>
      </c>
      <c r="Q326" s="164">
        <f t="shared" si="78"/>
        <v>6</v>
      </c>
      <c r="R326" s="164">
        <f t="shared" si="78"/>
        <v>4.42</v>
      </c>
      <c r="S326" s="165">
        <v>2.5</v>
      </c>
      <c r="T326" s="166">
        <f t="shared" si="65"/>
        <v>0.85</v>
      </c>
      <c r="U326" s="163">
        <v>14.0</v>
      </c>
      <c r="V326" s="167">
        <f t="shared" si="66"/>
        <v>0.001687636364</v>
      </c>
      <c r="W326" s="168">
        <f t="shared" si="69"/>
        <v>0.03529272727</v>
      </c>
    </row>
    <row r="327">
      <c r="A327" s="105" t="s">
        <v>164</v>
      </c>
      <c r="B327" s="108">
        <f>($B$310*2)/$B$51</f>
        <v>4</v>
      </c>
      <c r="C327" s="107">
        <f t="shared" si="59"/>
        <v>4.42</v>
      </c>
      <c r="D327" s="143">
        <v>2.5</v>
      </c>
      <c r="E327" s="99">
        <f t="shared" si="60"/>
        <v>0.0088882</v>
      </c>
      <c r="F327" s="99">
        <f t="shared" si="61"/>
        <v>0.0001345</v>
      </c>
      <c r="G327" s="107">
        <f>QDL!K$4</f>
        <v>0.85</v>
      </c>
      <c r="H327" s="108">
        <f t="shared" si="62"/>
        <v>0.2696490755</v>
      </c>
      <c r="I327" s="109">
        <f t="shared" si="63"/>
        <v>0.001225677616</v>
      </c>
      <c r="J327" s="109">
        <f t="shared" si="67"/>
        <v>0.039673687</v>
      </c>
      <c r="K327" s="20"/>
      <c r="L327" s="103">
        <v>4.42</v>
      </c>
      <c r="M327" s="46">
        <v>0.0</v>
      </c>
      <c r="N327" s="46">
        <v>0.0</v>
      </c>
      <c r="P327" s="163" t="str">
        <f t="shared" ref="P327:R327" si="79">A327</f>
        <v>LU12-LU13</v>
      </c>
      <c r="Q327" s="164">
        <f t="shared" si="79"/>
        <v>4</v>
      </c>
      <c r="R327" s="164">
        <f t="shared" si="79"/>
        <v>4.42</v>
      </c>
      <c r="S327" s="165">
        <v>2.5</v>
      </c>
      <c r="T327" s="166">
        <f t="shared" si="65"/>
        <v>0.85</v>
      </c>
      <c r="U327" s="163">
        <v>14.0</v>
      </c>
      <c r="V327" s="167">
        <f t="shared" si="66"/>
        <v>0.001125090909</v>
      </c>
      <c r="W327" s="168">
        <f t="shared" si="69"/>
        <v>0.03641781818</v>
      </c>
    </row>
    <row r="328">
      <c r="A328" s="105" t="s">
        <v>165</v>
      </c>
      <c r="B328" s="108">
        <f>($B$310*1)/$B$51</f>
        <v>2</v>
      </c>
      <c r="C328" s="107">
        <f t="shared" si="59"/>
        <v>4.42</v>
      </c>
      <c r="D328" s="143">
        <v>2.5</v>
      </c>
      <c r="E328" s="99">
        <f t="shared" si="60"/>
        <v>0.0088882</v>
      </c>
      <c r="F328" s="99">
        <f t="shared" si="61"/>
        <v>0.0001345</v>
      </c>
      <c r="G328" s="107">
        <f>QDL!K$4</f>
        <v>0.85</v>
      </c>
      <c r="H328" s="108">
        <f t="shared" si="62"/>
        <v>0.1348245378</v>
      </c>
      <c r="I328" s="109">
        <f t="shared" si="63"/>
        <v>0.000612838808</v>
      </c>
      <c r="J328" s="109">
        <f t="shared" si="67"/>
        <v>0.0402865258</v>
      </c>
      <c r="K328" s="20"/>
      <c r="L328" s="103">
        <v>4.42</v>
      </c>
      <c r="M328" s="46">
        <v>0.0</v>
      </c>
      <c r="N328" s="46">
        <v>0.0</v>
      </c>
      <c r="P328" s="163" t="str">
        <f t="shared" ref="P328:R328" si="80">A328</f>
        <v>LU13-LU14*</v>
      </c>
      <c r="Q328" s="164">
        <f t="shared" si="80"/>
        <v>2</v>
      </c>
      <c r="R328" s="164">
        <f t="shared" si="80"/>
        <v>4.42</v>
      </c>
      <c r="S328" s="165">
        <v>2.5</v>
      </c>
      <c r="T328" s="166">
        <f t="shared" si="65"/>
        <v>0.85</v>
      </c>
      <c r="U328" s="163">
        <v>14.0</v>
      </c>
      <c r="V328" s="167">
        <f t="shared" si="66"/>
        <v>0.0005625454545</v>
      </c>
      <c r="W328" s="168">
        <f t="shared" si="69"/>
        <v>0.03698036364</v>
      </c>
    </row>
    <row r="329">
      <c r="J329" s="20"/>
      <c r="K329" s="20"/>
      <c r="P329" s="20"/>
      <c r="Q329" s="20"/>
      <c r="R329" s="20"/>
      <c r="S329" s="20"/>
      <c r="T329" s="20"/>
      <c r="U329" s="169"/>
    </row>
    <row r="330">
      <c r="J330" s="20"/>
      <c r="K330" s="20"/>
      <c r="S330" s="20"/>
      <c r="T330" s="20"/>
      <c r="U330" s="170"/>
    </row>
    <row r="331">
      <c r="A331" s="144" t="s">
        <v>125</v>
      </c>
      <c r="J331" s="20"/>
      <c r="K331" s="20"/>
      <c r="P331" s="144" t="s">
        <v>126</v>
      </c>
      <c r="S331" s="20"/>
      <c r="T331" s="20"/>
      <c r="U331" s="169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P332" s="20"/>
      <c r="Q332" s="20"/>
      <c r="R332" s="20"/>
      <c r="S332" s="20"/>
      <c r="T332" s="20"/>
      <c r="U332" s="170"/>
    </row>
    <row r="333">
      <c r="A333" s="144" t="s">
        <v>127</v>
      </c>
      <c r="P333" s="169"/>
      <c r="Q333" s="169"/>
      <c r="R333" s="169"/>
      <c r="S333" s="169"/>
      <c r="T333" s="169"/>
      <c r="U333" s="169"/>
    </row>
    <row r="334">
      <c r="A334" s="144" t="s">
        <v>129</v>
      </c>
      <c r="L334" s="46" t="s">
        <v>166</v>
      </c>
      <c r="O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147"/>
      <c r="K335" s="147"/>
      <c r="L335" s="46" t="s">
        <v>167</v>
      </c>
      <c r="O335" s="20"/>
      <c r="P335" s="147"/>
      <c r="Q335" s="147"/>
      <c r="R335" s="147"/>
      <c r="S335" s="147"/>
      <c r="T335" s="147"/>
    </row>
    <row r="336">
      <c r="A336" s="144" t="s">
        <v>130</v>
      </c>
      <c r="I336" s="20"/>
      <c r="J336" s="83"/>
      <c r="K336" s="83"/>
      <c r="L336" s="46" t="s">
        <v>168</v>
      </c>
      <c r="P336" s="171"/>
      <c r="Q336" s="171"/>
      <c r="R336" s="172"/>
      <c r="S336" s="173"/>
      <c r="T336" s="174"/>
    </row>
    <row r="337">
      <c r="A337" s="145"/>
      <c r="B337" s="149"/>
      <c r="C337" s="147"/>
      <c r="D337" s="147"/>
      <c r="E337" s="147"/>
      <c r="F337" s="147"/>
      <c r="G337" s="147"/>
      <c r="H337" s="147"/>
      <c r="I337" s="147"/>
      <c r="J337" s="147"/>
      <c r="K337" s="147"/>
      <c r="O337" s="20"/>
      <c r="P337" s="157"/>
      <c r="Q337" s="157"/>
      <c r="R337" s="147"/>
      <c r="S337" s="159"/>
      <c r="T337" s="158"/>
    </row>
    <row r="338">
      <c r="A338" s="150"/>
      <c r="J338" s="147"/>
      <c r="K338" s="147"/>
      <c r="P338" s="150"/>
      <c r="Q338" s="150"/>
      <c r="R338" s="150"/>
      <c r="S338" s="150"/>
      <c r="T338" s="150"/>
    </row>
    <row r="339">
      <c r="A339" s="150"/>
      <c r="B339" s="175"/>
      <c r="C339" s="150"/>
      <c r="D339" s="150"/>
      <c r="E339" s="150"/>
      <c r="F339" s="150"/>
      <c r="G339" s="175"/>
      <c r="H339" s="176"/>
      <c r="I339" s="176"/>
      <c r="J339" s="147"/>
      <c r="K339" s="151"/>
      <c r="L339" s="46" t="s">
        <v>169</v>
      </c>
      <c r="O339" s="20"/>
      <c r="P339" s="175"/>
      <c r="Q339" s="175"/>
      <c r="R339" s="150"/>
      <c r="S339" s="177"/>
      <c r="T339" s="176"/>
    </row>
    <row r="340">
      <c r="A340" s="152"/>
      <c r="B340" s="153"/>
      <c r="C340" s="152"/>
      <c r="D340" s="152"/>
      <c r="E340" s="152"/>
      <c r="F340" s="152"/>
      <c r="G340" s="153"/>
      <c r="H340" s="154"/>
      <c r="I340" s="154"/>
      <c r="J340" s="147"/>
      <c r="K340" s="155"/>
      <c r="L340" s="46" t="s">
        <v>170</v>
      </c>
      <c r="O340" s="20"/>
      <c r="P340" s="153"/>
      <c r="Q340" s="153"/>
      <c r="R340" s="152"/>
      <c r="S340" s="156"/>
      <c r="T340" s="154"/>
    </row>
    <row r="341">
      <c r="A341" s="152"/>
      <c r="B341" s="153"/>
      <c r="C341" s="152"/>
      <c r="D341" s="152"/>
      <c r="E341" s="152"/>
      <c r="F341" s="152"/>
      <c r="G341" s="153"/>
      <c r="H341" s="154"/>
      <c r="I341" s="154"/>
      <c r="J341" s="147"/>
      <c r="K341" s="155"/>
      <c r="P341" s="153"/>
      <c r="Q341" s="153"/>
      <c r="R341" s="152"/>
      <c r="S341" s="156"/>
      <c r="T341" s="154"/>
    </row>
    <row r="342">
      <c r="A342" s="152"/>
      <c r="B342" s="153"/>
      <c r="C342" s="152"/>
      <c r="D342" s="152"/>
      <c r="E342" s="152"/>
      <c r="F342" s="152"/>
      <c r="G342" s="153"/>
      <c r="H342" s="154"/>
      <c r="I342" s="154"/>
      <c r="J342" s="147"/>
      <c r="K342" s="155"/>
      <c r="L342" s="155"/>
      <c r="M342" s="155"/>
      <c r="N342" s="147"/>
      <c r="O342" s="152"/>
      <c r="P342" s="153"/>
      <c r="Q342" s="153"/>
      <c r="R342" s="152"/>
      <c r="S342" s="156"/>
      <c r="T342" s="154"/>
    </row>
    <row r="343">
      <c r="A343" s="152"/>
      <c r="B343" s="153"/>
      <c r="C343" s="152"/>
      <c r="D343" s="152"/>
      <c r="E343" s="152"/>
      <c r="F343" s="152"/>
      <c r="G343" s="153"/>
      <c r="H343" s="154"/>
      <c r="I343" s="154"/>
      <c r="J343" s="147"/>
      <c r="K343" s="155"/>
      <c r="L343" s="155"/>
      <c r="M343" s="155"/>
      <c r="N343" s="147"/>
      <c r="O343" s="152"/>
      <c r="P343" s="153"/>
      <c r="Q343" s="153"/>
      <c r="R343" s="152"/>
      <c r="S343" s="156"/>
      <c r="T343" s="154"/>
    </row>
    <row r="344">
      <c r="A344" s="152"/>
      <c r="B344" s="153"/>
      <c r="C344" s="152"/>
      <c r="D344" s="152"/>
      <c r="E344" s="152"/>
      <c r="F344" s="152"/>
      <c r="G344" s="153"/>
      <c r="H344" s="154"/>
      <c r="I344" s="154"/>
      <c r="J344" s="147"/>
      <c r="K344" s="155"/>
      <c r="L344" s="155"/>
      <c r="M344" s="155"/>
      <c r="N344" s="147"/>
      <c r="O344" s="152"/>
      <c r="P344" s="153"/>
      <c r="Q344" s="153"/>
      <c r="R344" s="152"/>
      <c r="S344" s="156"/>
      <c r="T344" s="154"/>
    </row>
    <row r="345">
      <c r="A345" s="152"/>
      <c r="B345" s="153"/>
      <c r="C345" s="152"/>
      <c r="D345" s="152"/>
      <c r="E345" s="152"/>
      <c r="F345" s="152"/>
      <c r="G345" s="153"/>
      <c r="H345" s="154"/>
      <c r="I345" s="154"/>
      <c r="J345" s="147"/>
      <c r="K345" s="155"/>
      <c r="L345" s="155"/>
      <c r="M345" s="155"/>
      <c r="N345" s="147"/>
      <c r="O345" s="152"/>
      <c r="P345" s="153"/>
      <c r="Q345" s="153"/>
      <c r="R345" s="152"/>
      <c r="S345" s="156"/>
      <c r="T345" s="154"/>
    </row>
    <row r="346">
      <c r="A346" s="152"/>
      <c r="B346" s="153"/>
      <c r="C346" s="152"/>
      <c r="D346" s="152"/>
      <c r="E346" s="152"/>
      <c r="F346" s="152"/>
      <c r="G346" s="153"/>
      <c r="H346" s="154"/>
      <c r="I346" s="154"/>
      <c r="J346" s="147"/>
      <c r="K346" s="155"/>
      <c r="L346" s="155"/>
      <c r="M346" s="155"/>
      <c r="N346" s="147"/>
      <c r="O346" s="152"/>
      <c r="P346" s="153"/>
      <c r="Q346" s="153"/>
      <c r="R346" s="152"/>
      <c r="S346" s="156"/>
      <c r="T346" s="154"/>
    </row>
    <row r="347">
      <c r="A347" s="152"/>
      <c r="B347" s="153"/>
      <c r="C347" s="152"/>
      <c r="D347" s="152"/>
      <c r="E347" s="152"/>
      <c r="F347" s="152"/>
      <c r="G347" s="153"/>
      <c r="H347" s="154"/>
      <c r="I347" s="154"/>
      <c r="J347" s="147"/>
      <c r="K347" s="155"/>
      <c r="L347" s="155"/>
      <c r="M347" s="155"/>
      <c r="N347" s="147"/>
      <c r="O347" s="152"/>
      <c r="P347" s="153"/>
      <c r="Q347" s="153"/>
      <c r="R347" s="152"/>
      <c r="S347" s="156"/>
      <c r="T347" s="154"/>
    </row>
    <row r="348">
      <c r="A348" s="152"/>
      <c r="B348" s="153"/>
      <c r="C348" s="152"/>
      <c r="D348" s="152"/>
      <c r="E348" s="152"/>
      <c r="F348" s="152"/>
      <c r="G348" s="153"/>
      <c r="H348" s="154"/>
      <c r="I348" s="154"/>
      <c r="J348" s="147"/>
      <c r="K348" s="155"/>
      <c r="L348" s="155"/>
      <c r="M348" s="155"/>
      <c r="N348" s="147"/>
      <c r="O348" s="152"/>
      <c r="P348" s="153"/>
      <c r="Q348" s="153"/>
      <c r="R348" s="152"/>
      <c r="S348" s="156"/>
      <c r="T348" s="154"/>
    </row>
    <row r="349">
      <c r="A349" s="147"/>
      <c r="B349" s="157"/>
      <c r="C349" s="147"/>
      <c r="D349" s="147"/>
      <c r="E349" s="147"/>
      <c r="F349" s="147"/>
      <c r="G349" s="157"/>
      <c r="H349" s="158"/>
      <c r="I349" s="158"/>
      <c r="J349" s="147"/>
      <c r="K349" s="147"/>
      <c r="L349" s="147"/>
      <c r="M349" s="147"/>
      <c r="N349" s="147"/>
      <c r="O349" s="147"/>
      <c r="P349" s="157"/>
      <c r="Q349" s="157"/>
      <c r="R349" s="147"/>
      <c r="S349" s="159"/>
      <c r="T349" s="158"/>
    </row>
    <row r="351">
      <c r="A351" s="46" t="s">
        <v>132</v>
      </c>
    </row>
    <row r="355">
      <c r="O355" s="46" t="s">
        <v>133</v>
      </c>
    </row>
    <row r="364">
      <c r="A364" s="46" t="s">
        <v>132</v>
      </c>
    </row>
    <row r="374">
      <c r="N374" s="7" t="s">
        <v>135</v>
      </c>
    </row>
    <row r="383">
      <c r="A383" s="7" t="s">
        <v>134</v>
      </c>
    </row>
    <row r="385">
      <c r="A385" s="7" t="s">
        <v>135</v>
      </c>
    </row>
    <row r="410">
      <c r="A410" s="178" t="s">
        <v>171</v>
      </c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179" t="s">
        <v>171</v>
      </c>
      <c r="Q410" s="80"/>
      <c r="R410" s="80"/>
      <c r="S410" s="80"/>
      <c r="T410" s="80"/>
      <c r="U410" s="80"/>
      <c r="V410" s="80"/>
      <c r="W410" s="80"/>
    </row>
    <row r="411">
      <c r="A411" s="180" t="s">
        <v>172</v>
      </c>
      <c r="B411" s="180" t="s">
        <v>101</v>
      </c>
      <c r="C411" s="180" t="s">
        <v>102</v>
      </c>
      <c r="D411" s="180" t="s">
        <v>103</v>
      </c>
      <c r="E411" s="180" t="s">
        <v>104</v>
      </c>
      <c r="F411" s="180" t="s">
        <v>105</v>
      </c>
      <c r="G411" s="180" t="s">
        <v>11</v>
      </c>
      <c r="H411" s="180" t="s">
        <v>106</v>
      </c>
      <c r="I411" s="180" t="s">
        <v>107</v>
      </c>
      <c r="J411" s="180" t="s">
        <v>108</v>
      </c>
      <c r="K411" s="80"/>
      <c r="L411" s="181" t="s">
        <v>109</v>
      </c>
      <c r="M411" s="182" t="s">
        <v>110</v>
      </c>
      <c r="N411" s="182" t="s">
        <v>111</v>
      </c>
      <c r="O411" s="80"/>
      <c r="P411" s="180" t="s">
        <v>172</v>
      </c>
      <c r="Q411" s="180" t="s">
        <v>101</v>
      </c>
      <c r="R411" s="180" t="s">
        <v>102</v>
      </c>
      <c r="S411" s="180" t="s">
        <v>103</v>
      </c>
      <c r="T411" s="180" t="s">
        <v>11</v>
      </c>
      <c r="U411" s="180" t="s">
        <v>113</v>
      </c>
      <c r="V411" s="180" t="s">
        <v>107</v>
      </c>
      <c r="W411" s="180" t="s">
        <v>108</v>
      </c>
    </row>
    <row r="412">
      <c r="A412" s="55" t="s">
        <v>173</v>
      </c>
      <c r="B412" s="183">
        <v>8.1818</v>
      </c>
      <c r="C412" s="81">
        <f t="shared" ref="C412:C426" si="81">L412+(M412*1.5)+N412</f>
        <v>3.369</v>
      </c>
      <c r="D412" s="43">
        <v>1.5</v>
      </c>
      <c r="E412" s="55">
        <v>0.0148137</v>
      </c>
      <c r="F412" s="55">
        <v>1.378E-4</v>
      </c>
      <c r="G412" s="55">
        <v>0.9</v>
      </c>
      <c r="H412" s="183">
        <f t="shared" ref="H412:H426" si="82">2*B412*C412*(E412*G412+F412*SIN(ACOS(G412)))</f>
        <v>0.7383089553</v>
      </c>
      <c r="I412" s="184">
        <f t="shared" ref="I412:I426" si="83">H412/220</f>
        <v>0.003355949797</v>
      </c>
      <c r="J412" s="184">
        <f>I412</f>
        <v>0.003355949797</v>
      </c>
      <c r="K412" s="80"/>
      <c r="L412" s="81">
        <v>0.369</v>
      </c>
      <c r="M412" s="81">
        <v>1.0</v>
      </c>
      <c r="N412" s="81">
        <v>1.5</v>
      </c>
      <c r="O412" s="80"/>
      <c r="P412" s="55" t="s">
        <v>173</v>
      </c>
      <c r="Q412" s="183">
        <v>8.1818</v>
      </c>
      <c r="R412" s="80"/>
      <c r="S412" s="43">
        <v>1.5</v>
      </c>
      <c r="T412" s="55">
        <v>0.9</v>
      </c>
      <c r="U412" s="55">
        <v>23.0</v>
      </c>
      <c r="V412" s="185">
        <f t="shared" ref="V412:V426" si="84">(U412*Q412*R412/1000)/220</f>
        <v>0</v>
      </c>
      <c r="W412" s="184">
        <f>V412</f>
        <v>0</v>
      </c>
    </row>
    <row r="413">
      <c r="A413" s="55" t="s">
        <v>156</v>
      </c>
      <c r="B413" s="183">
        <v>6.5455</v>
      </c>
      <c r="C413" s="55">
        <f t="shared" si="81"/>
        <v>1.6</v>
      </c>
      <c r="D413" s="43">
        <v>1.5</v>
      </c>
      <c r="E413" s="55">
        <v>0.0148137</v>
      </c>
      <c r="F413" s="55">
        <v>1.378E-4</v>
      </c>
      <c r="G413" s="55">
        <v>0.9</v>
      </c>
      <c r="H413" s="183">
        <f t="shared" si="82"/>
        <v>0.2805117619</v>
      </c>
      <c r="I413" s="184">
        <f t="shared" si="83"/>
        <v>0.001275053463</v>
      </c>
      <c r="J413" s="184">
        <f t="shared" ref="J413:J416" si="85">J412+I413</f>
        <v>0.00463100326</v>
      </c>
      <c r="K413" s="80"/>
      <c r="L413" s="81">
        <v>1.6</v>
      </c>
      <c r="M413" s="81">
        <v>0.0</v>
      </c>
      <c r="N413" s="81">
        <v>0.0</v>
      </c>
      <c r="O413" s="80"/>
      <c r="P413" s="55" t="s">
        <v>121</v>
      </c>
      <c r="Q413" s="183">
        <v>7.6364</v>
      </c>
      <c r="R413" s="183">
        <v>1.624</v>
      </c>
      <c r="S413" s="43">
        <v>1.5</v>
      </c>
      <c r="T413" s="55">
        <v>0.9</v>
      </c>
      <c r="U413" s="55">
        <v>23.0</v>
      </c>
      <c r="V413" s="185">
        <f t="shared" si="84"/>
        <v>0.001296521876</v>
      </c>
      <c r="W413" s="184">
        <f t="shared" ref="W413:W426" si="86">W412+V413</f>
        <v>0.001296521876</v>
      </c>
    </row>
    <row r="414">
      <c r="A414" s="55" t="s">
        <v>174</v>
      </c>
      <c r="B414" s="183">
        <v>4.9091</v>
      </c>
      <c r="C414" s="55">
        <f t="shared" si="81"/>
        <v>1.6</v>
      </c>
      <c r="D414" s="43">
        <v>1.5</v>
      </c>
      <c r="E414" s="55">
        <v>0.0148137</v>
      </c>
      <c r="F414" s="55">
        <v>1.378E-4</v>
      </c>
      <c r="G414" s="55">
        <v>0.9</v>
      </c>
      <c r="H414" s="183">
        <f t="shared" si="82"/>
        <v>0.21038275</v>
      </c>
      <c r="I414" s="184">
        <f t="shared" si="83"/>
        <v>0.0009562852273</v>
      </c>
      <c r="J414" s="184">
        <f t="shared" si="85"/>
        <v>0.005587288487</v>
      </c>
      <c r="K414" s="80"/>
      <c r="L414" s="81">
        <v>1.6</v>
      </c>
      <c r="M414" s="81">
        <v>0.0</v>
      </c>
      <c r="N414" s="81">
        <v>0.0</v>
      </c>
      <c r="O414" s="80"/>
      <c r="P414" s="55" t="s">
        <v>122</v>
      </c>
      <c r="Q414" s="183">
        <v>7.0909</v>
      </c>
      <c r="R414" s="183">
        <v>1.624</v>
      </c>
      <c r="S414" s="43">
        <v>1.5</v>
      </c>
      <c r="T414" s="55">
        <v>0.9</v>
      </c>
      <c r="U414" s="55">
        <v>23.0</v>
      </c>
      <c r="V414" s="185">
        <f t="shared" si="84"/>
        <v>0.001203905895</v>
      </c>
      <c r="W414" s="184">
        <f t="shared" si="86"/>
        <v>0.002500427771</v>
      </c>
    </row>
    <row r="415">
      <c r="A415" s="55" t="s">
        <v>175</v>
      </c>
      <c r="B415" s="183">
        <v>3.2727</v>
      </c>
      <c r="C415" s="55">
        <f t="shared" si="81"/>
        <v>1.6</v>
      </c>
      <c r="D415" s="43">
        <v>1.5</v>
      </c>
      <c r="E415" s="55">
        <v>0.0148137</v>
      </c>
      <c r="F415" s="55">
        <v>1.378E-4</v>
      </c>
      <c r="G415" s="55">
        <v>0.9</v>
      </c>
      <c r="H415" s="183">
        <f t="shared" si="82"/>
        <v>0.1402537381</v>
      </c>
      <c r="I415" s="184">
        <f t="shared" si="83"/>
        <v>0.0006375169916</v>
      </c>
      <c r="J415" s="184">
        <f t="shared" si="85"/>
        <v>0.006224805479</v>
      </c>
      <c r="K415" s="80"/>
      <c r="L415" s="81">
        <v>1.6</v>
      </c>
      <c r="M415" s="81">
        <v>0.0</v>
      </c>
      <c r="N415" s="81">
        <v>0.0</v>
      </c>
      <c r="O415" s="80"/>
      <c r="P415" s="55" t="s">
        <v>116</v>
      </c>
      <c r="Q415" s="183">
        <v>6.5455</v>
      </c>
      <c r="R415" s="183">
        <v>1.624</v>
      </c>
      <c r="S415" s="43">
        <v>1.5</v>
      </c>
      <c r="T415" s="55">
        <v>0.9</v>
      </c>
      <c r="U415" s="55">
        <v>23.0</v>
      </c>
      <c r="V415" s="185">
        <f t="shared" si="84"/>
        <v>0.001111306891</v>
      </c>
      <c r="W415" s="184">
        <f t="shared" si="86"/>
        <v>0.003611734662</v>
      </c>
    </row>
    <row r="416">
      <c r="A416" s="55" t="s">
        <v>176</v>
      </c>
      <c r="B416" s="183">
        <v>1.6364</v>
      </c>
      <c r="C416" s="55">
        <f t="shared" si="81"/>
        <v>1.6</v>
      </c>
      <c r="D416" s="43">
        <v>1.5</v>
      </c>
      <c r="E416" s="55">
        <v>0.0148137</v>
      </c>
      <c r="F416" s="55">
        <v>1.378E-4</v>
      </c>
      <c r="G416" s="55">
        <v>0.9</v>
      </c>
      <c r="H416" s="183">
        <f t="shared" si="82"/>
        <v>0.07012901186</v>
      </c>
      <c r="I416" s="184">
        <f t="shared" si="83"/>
        <v>0.0003187682357</v>
      </c>
      <c r="J416" s="184">
        <f t="shared" si="85"/>
        <v>0.006543573715</v>
      </c>
      <c r="K416" s="80"/>
      <c r="L416" s="81">
        <v>1.6</v>
      </c>
      <c r="M416" s="81">
        <v>0.0</v>
      </c>
      <c r="N416" s="81">
        <v>0.0</v>
      </c>
      <c r="O416" s="80"/>
      <c r="P416" s="55" t="s">
        <v>117</v>
      </c>
      <c r="Q416" s="183">
        <v>6.0</v>
      </c>
      <c r="R416" s="183">
        <v>1.624</v>
      </c>
      <c r="S416" s="43">
        <v>1.5</v>
      </c>
      <c r="T416" s="55">
        <v>0.9</v>
      </c>
      <c r="U416" s="55">
        <v>23.0</v>
      </c>
      <c r="V416" s="185">
        <f t="shared" si="84"/>
        <v>0.001018690909</v>
      </c>
      <c r="W416" s="184">
        <f t="shared" si="86"/>
        <v>0.004630425571</v>
      </c>
    </row>
    <row r="417">
      <c r="A417" s="55" t="s">
        <v>121</v>
      </c>
      <c r="B417" s="183">
        <v>1.0909</v>
      </c>
      <c r="C417" s="55">
        <f t="shared" si="81"/>
        <v>2</v>
      </c>
      <c r="D417" s="43">
        <v>1.5</v>
      </c>
      <c r="E417" s="55">
        <v>0.0148137</v>
      </c>
      <c r="F417" s="55">
        <v>1.378E-4</v>
      </c>
      <c r="G417" s="55">
        <v>0.9</v>
      </c>
      <c r="H417" s="183">
        <f t="shared" si="82"/>
        <v>0.05843905756</v>
      </c>
      <c r="I417" s="184">
        <f t="shared" si="83"/>
        <v>0.0002656320798</v>
      </c>
      <c r="J417" s="184">
        <f>J412+I417</f>
        <v>0.003621581877</v>
      </c>
      <c r="K417" s="80"/>
      <c r="L417" s="81">
        <v>2.0</v>
      </c>
      <c r="M417" s="81">
        <v>0.0</v>
      </c>
      <c r="N417" s="81">
        <v>0.0</v>
      </c>
      <c r="O417" s="80"/>
      <c r="P417" s="55" t="s">
        <v>157</v>
      </c>
      <c r="Q417" s="183">
        <v>5.4545</v>
      </c>
      <c r="R417" s="183">
        <v>2.0</v>
      </c>
      <c r="S417" s="43">
        <v>1.5</v>
      </c>
      <c r="T417" s="55">
        <v>0.9</v>
      </c>
      <c r="U417" s="55">
        <v>23.0</v>
      </c>
      <c r="V417" s="185">
        <f t="shared" si="84"/>
        <v>0.001140486364</v>
      </c>
      <c r="W417" s="184">
        <f t="shared" si="86"/>
        <v>0.005770911935</v>
      </c>
    </row>
    <row r="418">
      <c r="A418" s="55" t="s">
        <v>122</v>
      </c>
      <c r="B418" s="183">
        <v>0.5455</v>
      </c>
      <c r="C418" s="55">
        <f t="shared" si="81"/>
        <v>2</v>
      </c>
      <c r="D418" s="43">
        <v>1.5</v>
      </c>
      <c r="E418" s="55">
        <v>0.0148137</v>
      </c>
      <c r="F418" s="55">
        <v>1.378E-4</v>
      </c>
      <c r="G418" s="55">
        <v>0.9</v>
      </c>
      <c r="H418" s="183">
        <f t="shared" si="82"/>
        <v>0.02922220726</v>
      </c>
      <c r="I418" s="184">
        <f t="shared" si="83"/>
        <v>0.0001328282148</v>
      </c>
      <c r="J418" s="184">
        <f>J417+I418</f>
        <v>0.003754410092</v>
      </c>
      <c r="K418" s="80"/>
      <c r="L418" s="81">
        <v>2.0</v>
      </c>
      <c r="M418" s="81">
        <v>0.0</v>
      </c>
      <c r="N418" s="81">
        <v>0.0</v>
      </c>
      <c r="O418" s="80"/>
      <c r="P418" s="55" t="s">
        <v>177</v>
      </c>
      <c r="Q418" s="183">
        <v>4.9091</v>
      </c>
      <c r="R418" s="183">
        <v>1.624</v>
      </c>
      <c r="S418" s="43">
        <v>1.5</v>
      </c>
      <c r="T418" s="55">
        <v>0.9</v>
      </c>
      <c r="U418" s="55">
        <v>23.0</v>
      </c>
      <c r="V418" s="185">
        <f t="shared" si="84"/>
        <v>0.0008334759236</v>
      </c>
      <c r="W418" s="184">
        <f t="shared" si="86"/>
        <v>0.006604387858</v>
      </c>
    </row>
    <row r="419">
      <c r="A419" s="55" t="s">
        <v>117</v>
      </c>
      <c r="B419" s="183">
        <v>1.0909</v>
      </c>
      <c r="C419" s="55">
        <f t="shared" si="81"/>
        <v>2</v>
      </c>
      <c r="D419" s="43">
        <v>1.5</v>
      </c>
      <c r="E419" s="55">
        <v>0.0148137</v>
      </c>
      <c r="F419" s="55">
        <v>1.378E-4</v>
      </c>
      <c r="G419" s="55">
        <v>0.9</v>
      </c>
      <c r="H419" s="183">
        <f t="shared" si="82"/>
        <v>0.05843905756</v>
      </c>
      <c r="I419" s="184">
        <f t="shared" si="83"/>
        <v>0.0002656320798</v>
      </c>
      <c r="J419" s="184">
        <f>J413+I419</f>
        <v>0.00489663534</v>
      </c>
      <c r="K419" s="80"/>
      <c r="L419" s="81">
        <v>2.0</v>
      </c>
      <c r="M419" s="81">
        <v>0.0</v>
      </c>
      <c r="N419" s="81">
        <v>0.0</v>
      </c>
      <c r="O419" s="80"/>
      <c r="P419" s="55" t="s">
        <v>178</v>
      </c>
      <c r="Q419" s="183">
        <v>4.3636</v>
      </c>
      <c r="R419" s="183">
        <v>1.624</v>
      </c>
      <c r="S419" s="43">
        <v>1.5</v>
      </c>
      <c r="T419" s="55">
        <v>0.9</v>
      </c>
      <c r="U419" s="55">
        <v>23.0</v>
      </c>
      <c r="V419" s="185">
        <f t="shared" si="84"/>
        <v>0.0007408599418</v>
      </c>
      <c r="W419" s="184">
        <f t="shared" si="86"/>
        <v>0.0073452478</v>
      </c>
    </row>
    <row r="420">
      <c r="A420" s="55" t="s">
        <v>157</v>
      </c>
      <c r="B420" s="183">
        <v>0.5455</v>
      </c>
      <c r="C420" s="55">
        <f t="shared" si="81"/>
        <v>2</v>
      </c>
      <c r="D420" s="43">
        <v>1.5</v>
      </c>
      <c r="E420" s="55">
        <v>0.0148137</v>
      </c>
      <c r="F420" s="55">
        <v>1.378E-4</v>
      </c>
      <c r="G420" s="55">
        <v>0.9</v>
      </c>
      <c r="H420" s="183">
        <f t="shared" si="82"/>
        <v>0.02922220726</v>
      </c>
      <c r="I420" s="184">
        <f t="shared" si="83"/>
        <v>0.0001328282148</v>
      </c>
      <c r="J420" s="184">
        <f>J419+I420</f>
        <v>0.005029463555</v>
      </c>
      <c r="K420" s="80"/>
      <c r="L420" s="81">
        <v>2.0</v>
      </c>
      <c r="M420" s="81">
        <v>0.0</v>
      </c>
      <c r="N420" s="81">
        <v>0.0</v>
      </c>
      <c r="O420" s="80"/>
      <c r="P420" s="55" t="s">
        <v>160</v>
      </c>
      <c r="Q420" s="183">
        <v>3.8182</v>
      </c>
      <c r="R420" s="183">
        <v>1.624</v>
      </c>
      <c r="S420" s="43">
        <v>1.5</v>
      </c>
      <c r="T420" s="55">
        <v>0.9</v>
      </c>
      <c r="U420" s="55">
        <v>23.0</v>
      </c>
      <c r="V420" s="185">
        <f t="shared" si="84"/>
        <v>0.0006482609382</v>
      </c>
      <c r="W420" s="184">
        <f t="shared" si="86"/>
        <v>0.007993508738</v>
      </c>
    </row>
    <row r="421">
      <c r="A421" s="55" t="s">
        <v>178</v>
      </c>
      <c r="B421" s="183">
        <v>1.0909</v>
      </c>
      <c r="C421" s="55">
        <f t="shared" si="81"/>
        <v>2</v>
      </c>
      <c r="D421" s="43">
        <v>1.5</v>
      </c>
      <c r="E421" s="55">
        <v>0.0148137</v>
      </c>
      <c r="F421" s="55">
        <v>1.378E-4</v>
      </c>
      <c r="G421" s="55">
        <v>0.9</v>
      </c>
      <c r="H421" s="183">
        <f t="shared" si="82"/>
        <v>0.05843905756</v>
      </c>
      <c r="I421" s="184">
        <f t="shared" si="83"/>
        <v>0.0002656320798</v>
      </c>
      <c r="J421" s="184">
        <f>J414+I421</f>
        <v>0.005852920567</v>
      </c>
      <c r="K421" s="80"/>
      <c r="L421" s="81">
        <v>2.0</v>
      </c>
      <c r="M421" s="81">
        <v>0.0</v>
      </c>
      <c r="N421" s="81">
        <v>0.0</v>
      </c>
      <c r="O421" s="80"/>
      <c r="P421" s="55" t="s">
        <v>179</v>
      </c>
      <c r="Q421" s="183">
        <v>3.2727</v>
      </c>
      <c r="R421" s="183">
        <v>1.624</v>
      </c>
      <c r="S421" s="43">
        <v>1.5</v>
      </c>
      <c r="T421" s="55">
        <v>0.9</v>
      </c>
      <c r="U421" s="55">
        <v>23.0</v>
      </c>
      <c r="V421" s="185">
        <f t="shared" si="84"/>
        <v>0.0005556449564</v>
      </c>
      <c r="W421" s="184">
        <f t="shared" si="86"/>
        <v>0.008549153695</v>
      </c>
    </row>
    <row r="422">
      <c r="A422" s="55" t="s">
        <v>160</v>
      </c>
      <c r="B422" s="183">
        <v>0.5455</v>
      </c>
      <c r="C422" s="55">
        <f t="shared" si="81"/>
        <v>2</v>
      </c>
      <c r="D422" s="43">
        <v>1.5</v>
      </c>
      <c r="E422" s="55">
        <v>0.0148137</v>
      </c>
      <c r="F422" s="55">
        <v>1.378E-4</v>
      </c>
      <c r="G422" s="55">
        <v>0.9</v>
      </c>
      <c r="H422" s="183">
        <f t="shared" si="82"/>
        <v>0.02922220726</v>
      </c>
      <c r="I422" s="184">
        <f t="shared" si="83"/>
        <v>0.0001328282148</v>
      </c>
      <c r="J422" s="184">
        <f>J421+I422</f>
        <v>0.005985748782</v>
      </c>
      <c r="K422" s="80"/>
      <c r="L422" s="81">
        <v>2.0</v>
      </c>
      <c r="M422" s="81">
        <v>0.0</v>
      </c>
      <c r="N422" s="81">
        <v>0.0</v>
      </c>
      <c r="O422" s="80"/>
      <c r="P422" s="55" t="s">
        <v>180</v>
      </c>
      <c r="Q422" s="183">
        <v>2.7273</v>
      </c>
      <c r="R422" s="183">
        <v>2.0</v>
      </c>
      <c r="S422" s="43">
        <v>1.5</v>
      </c>
      <c r="T422" s="55">
        <v>0.9</v>
      </c>
      <c r="U422" s="55">
        <v>23.0</v>
      </c>
      <c r="V422" s="185">
        <f t="shared" si="84"/>
        <v>0.0005702536364</v>
      </c>
      <c r="W422" s="184">
        <f t="shared" si="86"/>
        <v>0.009119407331</v>
      </c>
    </row>
    <row r="423">
      <c r="A423" s="55" t="s">
        <v>180</v>
      </c>
      <c r="B423" s="183">
        <v>1.0909</v>
      </c>
      <c r="C423" s="55">
        <f t="shared" si="81"/>
        <v>2</v>
      </c>
      <c r="D423" s="43">
        <v>1.5</v>
      </c>
      <c r="E423" s="55">
        <v>0.0148137</v>
      </c>
      <c r="F423" s="55">
        <v>1.378E-4</v>
      </c>
      <c r="G423" s="55">
        <v>0.9</v>
      </c>
      <c r="H423" s="183">
        <f t="shared" si="82"/>
        <v>0.05843905756</v>
      </c>
      <c r="I423" s="184">
        <f t="shared" si="83"/>
        <v>0.0002656320798</v>
      </c>
      <c r="J423" s="184">
        <f>J415+I423</f>
        <v>0.006490437559</v>
      </c>
      <c r="K423" s="80"/>
      <c r="L423" s="81">
        <v>2.0</v>
      </c>
      <c r="M423" s="81">
        <v>0.0</v>
      </c>
      <c r="N423" s="81">
        <v>0.0</v>
      </c>
      <c r="O423" s="80"/>
      <c r="P423" s="55" t="s">
        <v>163</v>
      </c>
      <c r="Q423" s="183">
        <v>2.1818</v>
      </c>
      <c r="R423" s="183">
        <v>1.624</v>
      </c>
      <c r="S423" s="43">
        <v>1.5</v>
      </c>
      <c r="T423" s="55">
        <v>0.9</v>
      </c>
      <c r="U423" s="55">
        <v>23.0</v>
      </c>
      <c r="V423" s="185">
        <f t="shared" si="84"/>
        <v>0.0003704299709</v>
      </c>
      <c r="W423" s="184">
        <f t="shared" si="86"/>
        <v>0.009489837302</v>
      </c>
    </row>
    <row r="424">
      <c r="A424" s="55" t="s">
        <v>163</v>
      </c>
      <c r="B424" s="183">
        <v>0.5455</v>
      </c>
      <c r="C424" s="55">
        <f t="shared" si="81"/>
        <v>2</v>
      </c>
      <c r="D424" s="43">
        <v>1.5</v>
      </c>
      <c r="E424" s="55">
        <v>0.0148137</v>
      </c>
      <c r="F424" s="55">
        <v>1.378E-4</v>
      </c>
      <c r="G424" s="55">
        <v>0.9</v>
      </c>
      <c r="H424" s="183">
        <f t="shared" si="82"/>
        <v>0.02922220726</v>
      </c>
      <c r="I424" s="184">
        <f t="shared" si="83"/>
        <v>0.0001328282148</v>
      </c>
      <c r="J424" s="184">
        <f>J423+I424</f>
        <v>0.006623265773</v>
      </c>
      <c r="K424" s="80"/>
      <c r="L424" s="81">
        <v>2.0</v>
      </c>
      <c r="M424" s="81">
        <v>0.0</v>
      </c>
      <c r="N424" s="81">
        <v>0.0</v>
      </c>
      <c r="O424" s="80"/>
      <c r="P424" s="55" t="s">
        <v>164</v>
      </c>
      <c r="Q424" s="183">
        <v>1.6364</v>
      </c>
      <c r="R424" s="183">
        <v>1.624</v>
      </c>
      <c r="S424" s="43">
        <v>1.5</v>
      </c>
      <c r="T424" s="55">
        <v>0.9</v>
      </c>
      <c r="U424" s="55">
        <v>23.0</v>
      </c>
      <c r="V424" s="185">
        <f t="shared" si="84"/>
        <v>0.0002778309673</v>
      </c>
      <c r="W424" s="184">
        <f t="shared" si="86"/>
        <v>0.009767668269</v>
      </c>
    </row>
    <row r="425">
      <c r="A425" s="55" t="s">
        <v>181</v>
      </c>
      <c r="B425" s="183">
        <v>1.0909</v>
      </c>
      <c r="C425" s="55">
        <f t="shared" si="81"/>
        <v>2</v>
      </c>
      <c r="D425" s="43">
        <v>1.5</v>
      </c>
      <c r="E425" s="55">
        <v>0.0148137</v>
      </c>
      <c r="F425" s="55">
        <v>1.378E-4</v>
      </c>
      <c r="G425" s="55">
        <v>0.9</v>
      </c>
      <c r="H425" s="183">
        <f t="shared" si="82"/>
        <v>0.05843905756</v>
      </c>
      <c r="I425" s="184">
        <f t="shared" si="83"/>
        <v>0.0002656320798</v>
      </c>
      <c r="J425" s="184">
        <f>J416+I425</f>
        <v>0.006809205794</v>
      </c>
      <c r="K425" s="80"/>
      <c r="L425" s="81">
        <v>2.0</v>
      </c>
      <c r="M425" s="81">
        <v>0.0</v>
      </c>
      <c r="N425" s="81">
        <v>0.0</v>
      </c>
      <c r="O425" s="80"/>
      <c r="P425" s="55" t="s">
        <v>181</v>
      </c>
      <c r="Q425" s="183">
        <v>1.0909</v>
      </c>
      <c r="R425" s="183">
        <v>1.624</v>
      </c>
      <c r="S425" s="43">
        <v>1.5</v>
      </c>
      <c r="T425" s="55">
        <v>0.9</v>
      </c>
      <c r="U425" s="55">
        <v>23.0</v>
      </c>
      <c r="V425" s="185">
        <f t="shared" si="84"/>
        <v>0.0001852149855</v>
      </c>
      <c r="W425" s="184">
        <f t="shared" si="86"/>
        <v>0.009952883255</v>
      </c>
    </row>
    <row r="426">
      <c r="A426" s="55" t="s">
        <v>182</v>
      </c>
      <c r="B426" s="183">
        <v>0.5455</v>
      </c>
      <c r="C426" s="55">
        <f t="shared" si="81"/>
        <v>2</v>
      </c>
      <c r="D426" s="43">
        <v>1.5</v>
      </c>
      <c r="E426" s="55">
        <v>0.0148137</v>
      </c>
      <c r="F426" s="55">
        <v>1.378E-4</v>
      </c>
      <c r="G426" s="55">
        <v>0.9</v>
      </c>
      <c r="H426" s="183">
        <f t="shared" si="82"/>
        <v>0.02922220726</v>
      </c>
      <c r="I426" s="184">
        <f t="shared" si="83"/>
        <v>0.0001328282148</v>
      </c>
      <c r="J426" s="184">
        <f>J425+I426</f>
        <v>0.006942034009</v>
      </c>
      <c r="K426" s="80"/>
      <c r="L426" s="81">
        <v>2.0</v>
      </c>
      <c r="M426" s="81">
        <v>0.0</v>
      </c>
      <c r="N426" s="81">
        <v>0.0</v>
      </c>
      <c r="O426" s="80"/>
      <c r="P426" s="55" t="s">
        <v>182</v>
      </c>
      <c r="Q426" s="183">
        <v>0.5455</v>
      </c>
      <c r="R426" s="183">
        <v>1.624</v>
      </c>
      <c r="S426" s="43">
        <v>1.5</v>
      </c>
      <c r="T426" s="55">
        <v>0.9</v>
      </c>
      <c r="U426" s="55">
        <v>23.0</v>
      </c>
      <c r="V426" s="185">
        <f t="shared" si="84"/>
        <v>0.00009261598182</v>
      </c>
      <c r="W426" s="184">
        <f t="shared" si="86"/>
        <v>0.01004549924</v>
      </c>
    </row>
    <row r="427">
      <c r="A427" s="178" t="s">
        <v>183</v>
      </c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179" t="s">
        <v>183</v>
      </c>
      <c r="Q427" s="80"/>
      <c r="R427" s="80"/>
      <c r="S427" s="80"/>
      <c r="T427" s="80"/>
      <c r="U427" s="80"/>
      <c r="V427" s="80"/>
      <c r="W427" s="80"/>
    </row>
    <row r="428">
      <c r="A428" s="180" t="s">
        <v>184</v>
      </c>
      <c r="B428" s="180" t="s">
        <v>101</v>
      </c>
      <c r="C428" s="180" t="s">
        <v>102</v>
      </c>
      <c r="D428" s="180" t="s">
        <v>103</v>
      </c>
      <c r="E428" s="180" t="s">
        <v>104</v>
      </c>
      <c r="F428" s="180" t="s">
        <v>105</v>
      </c>
      <c r="G428" s="180" t="s">
        <v>11</v>
      </c>
      <c r="H428" s="180" t="s">
        <v>106</v>
      </c>
      <c r="I428" s="180" t="s">
        <v>107</v>
      </c>
      <c r="J428" s="180" t="s">
        <v>108</v>
      </c>
      <c r="K428" s="80"/>
      <c r="L428" s="181" t="s">
        <v>109</v>
      </c>
      <c r="M428" s="182" t="s">
        <v>110</v>
      </c>
      <c r="N428" s="182" t="s">
        <v>111</v>
      </c>
      <c r="O428" s="80"/>
      <c r="P428" s="180" t="s">
        <v>184</v>
      </c>
      <c r="Q428" s="180" t="s">
        <v>101</v>
      </c>
      <c r="R428" s="180" t="s">
        <v>102</v>
      </c>
      <c r="S428" s="180" t="s">
        <v>103</v>
      </c>
      <c r="T428" s="180" t="s">
        <v>11</v>
      </c>
      <c r="U428" s="180" t="s">
        <v>113</v>
      </c>
      <c r="V428" s="180" t="s">
        <v>107</v>
      </c>
      <c r="W428" s="180" t="s">
        <v>108</v>
      </c>
    </row>
    <row r="429">
      <c r="A429" s="55" t="s">
        <v>185</v>
      </c>
      <c r="B429" s="183">
        <v>1.6364</v>
      </c>
      <c r="C429" s="81">
        <f t="shared" ref="C429:C431" si="87">L429+(M429*1.5)+N429</f>
        <v>6.01</v>
      </c>
      <c r="D429" s="43">
        <v>1.5</v>
      </c>
      <c r="E429" s="55">
        <v>0.0148137</v>
      </c>
      <c r="F429" s="55">
        <v>1.378E-4</v>
      </c>
      <c r="G429" s="55">
        <v>0.9</v>
      </c>
      <c r="H429" s="183">
        <f t="shared" ref="H429:H431" si="88">2*B429*C429*(E429*G429+F429*SIN(ACOS(G429)))</f>
        <v>0.2634221008</v>
      </c>
      <c r="I429" s="184">
        <f t="shared" ref="I429:I431" si="89">H429/220</f>
        <v>0.001197373185</v>
      </c>
      <c r="J429" s="184">
        <f>I429</f>
        <v>0.001197373185</v>
      </c>
      <c r="K429" s="80"/>
      <c r="L429" s="81">
        <v>1.51</v>
      </c>
      <c r="M429" s="81">
        <v>2.0</v>
      </c>
      <c r="N429" s="81">
        <v>1.5</v>
      </c>
      <c r="O429" s="80"/>
      <c r="P429" s="55" t="s">
        <v>185</v>
      </c>
      <c r="Q429" s="183">
        <v>1.6364</v>
      </c>
      <c r="R429" s="80"/>
      <c r="S429" s="43">
        <v>1.5</v>
      </c>
      <c r="T429" s="55">
        <v>0.9</v>
      </c>
      <c r="U429" s="55">
        <v>23.0</v>
      </c>
      <c r="V429" s="185">
        <f t="shared" ref="V429:V431" si="90">(U429*Q429*R429/1000)/220</f>
        <v>0</v>
      </c>
      <c r="W429" s="184">
        <f>V429</f>
        <v>0</v>
      </c>
    </row>
    <row r="430">
      <c r="A430" s="55" t="s">
        <v>121</v>
      </c>
      <c r="B430" s="183">
        <v>1.0909</v>
      </c>
      <c r="C430" s="55">
        <f t="shared" si="87"/>
        <v>2</v>
      </c>
      <c r="D430" s="43">
        <v>1.5</v>
      </c>
      <c r="E430" s="55">
        <v>0.0148137</v>
      </c>
      <c r="F430" s="55">
        <v>1.378E-4</v>
      </c>
      <c r="G430" s="55">
        <v>0.9</v>
      </c>
      <c r="H430" s="183">
        <f t="shared" si="88"/>
        <v>0.05843905756</v>
      </c>
      <c r="I430" s="184">
        <f t="shared" si="89"/>
        <v>0.0002656320798</v>
      </c>
      <c r="J430" s="184">
        <f t="shared" ref="J430:J431" si="91">J429+I430</f>
        <v>0.001463005265</v>
      </c>
      <c r="K430" s="80"/>
      <c r="L430" s="81">
        <v>2.0</v>
      </c>
      <c r="M430" s="81">
        <v>0.0</v>
      </c>
      <c r="N430" s="81">
        <v>0.0</v>
      </c>
      <c r="O430" s="80"/>
      <c r="P430" s="55" t="s">
        <v>121</v>
      </c>
      <c r="Q430" s="183">
        <v>1.0909</v>
      </c>
      <c r="R430" s="183">
        <v>2.0</v>
      </c>
      <c r="S430" s="43">
        <v>1.5</v>
      </c>
      <c r="T430" s="55">
        <v>0.9</v>
      </c>
      <c r="U430" s="55">
        <v>23.0</v>
      </c>
      <c r="V430" s="185">
        <f t="shared" si="90"/>
        <v>0.0002280972727</v>
      </c>
      <c r="W430" s="184">
        <f t="shared" ref="W430:W431" si="92">W429+V430</f>
        <v>0.0002280972727</v>
      </c>
    </row>
    <row r="431">
      <c r="A431" s="55" t="s">
        <v>122</v>
      </c>
      <c r="B431" s="183">
        <v>0.5455</v>
      </c>
      <c r="C431" s="55">
        <f t="shared" si="87"/>
        <v>2</v>
      </c>
      <c r="D431" s="43">
        <v>1.5</v>
      </c>
      <c r="E431" s="55">
        <v>0.0148137</v>
      </c>
      <c r="F431" s="55">
        <v>1.378E-4</v>
      </c>
      <c r="G431" s="55">
        <v>0.9</v>
      </c>
      <c r="H431" s="183">
        <f t="shared" si="88"/>
        <v>0.02922220726</v>
      </c>
      <c r="I431" s="184">
        <f t="shared" si="89"/>
        <v>0.0001328282148</v>
      </c>
      <c r="J431" s="184">
        <f t="shared" si="91"/>
        <v>0.00159583348</v>
      </c>
      <c r="K431" s="80"/>
      <c r="L431" s="81">
        <v>2.0</v>
      </c>
      <c r="M431" s="81">
        <v>0.0</v>
      </c>
      <c r="N431" s="81">
        <v>0.0</v>
      </c>
      <c r="O431" s="80"/>
      <c r="P431" s="55" t="s">
        <v>122</v>
      </c>
      <c r="Q431" s="183">
        <v>0.5455</v>
      </c>
      <c r="R431" s="183">
        <v>2.0</v>
      </c>
      <c r="S431" s="43">
        <v>1.5</v>
      </c>
      <c r="T431" s="55">
        <v>0.9</v>
      </c>
      <c r="U431" s="55">
        <v>23.0</v>
      </c>
      <c r="V431" s="185">
        <f t="shared" si="90"/>
        <v>0.0001140590909</v>
      </c>
      <c r="W431" s="184">
        <f t="shared" si="92"/>
        <v>0.0003421563636</v>
      </c>
    </row>
    <row r="432">
      <c r="A432" s="178" t="s">
        <v>186</v>
      </c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179" t="s">
        <v>186</v>
      </c>
      <c r="Q432" s="80"/>
      <c r="R432" s="80"/>
      <c r="S432" s="80"/>
      <c r="T432" s="80"/>
      <c r="U432" s="80"/>
      <c r="V432" s="80"/>
      <c r="W432" s="80"/>
    </row>
    <row r="433">
      <c r="A433" s="180" t="s">
        <v>187</v>
      </c>
      <c r="B433" s="180" t="s">
        <v>101</v>
      </c>
      <c r="C433" s="180" t="s">
        <v>102</v>
      </c>
      <c r="D433" s="180" t="s">
        <v>103</v>
      </c>
      <c r="E433" s="180" t="s">
        <v>104</v>
      </c>
      <c r="F433" s="180" t="s">
        <v>105</v>
      </c>
      <c r="G433" s="180" t="s">
        <v>11</v>
      </c>
      <c r="H433" s="180" t="s">
        <v>106</v>
      </c>
      <c r="I433" s="180" t="s">
        <v>107</v>
      </c>
      <c r="J433" s="180" t="s">
        <v>108</v>
      </c>
      <c r="K433" s="80"/>
      <c r="L433" s="181" t="s">
        <v>109</v>
      </c>
      <c r="M433" s="182" t="s">
        <v>110</v>
      </c>
      <c r="N433" s="182" t="s">
        <v>111</v>
      </c>
      <c r="O433" s="80"/>
      <c r="P433" s="180" t="s">
        <v>187</v>
      </c>
      <c r="Q433" s="180" t="s">
        <v>101</v>
      </c>
      <c r="R433" s="180" t="s">
        <v>102</v>
      </c>
      <c r="S433" s="180" t="s">
        <v>103</v>
      </c>
      <c r="T433" s="180" t="s">
        <v>11</v>
      </c>
      <c r="U433" s="180" t="s">
        <v>113</v>
      </c>
      <c r="V433" s="180" t="s">
        <v>107</v>
      </c>
      <c r="W433" s="180" t="s">
        <v>108</v>
      </c>
    </row>
    <row r="434">
      <c r="A434" s="55" t="s">
        <v>185</v>
      </c>
      <c r="B434" s="183">
        <v>9.8182</v>
      </c>
      <c r="C434" s="81">
        <f t="shared" ref="C434:C451" si="93">L434+(M434*1.5)+N434</f>
        <v>5.395</v>
      </c>
      <c r="D434" s="43">
        <v>2.5</v>
      </c>
      <c r="E434" s="55">
        <v>0.0088882</v>
      </c>
      <c r="F434" s="55">
        <v>1.345E-4</v>
      </c>
      <c r="G434" s="55">
        <v>0.9</v>
      </c>
      <c r="H434" s="183">
        <f t="shared" ref="H434:H451" si="94">2*B434*C434*(E434*G434+F434*SIN(ACOS(G434)))</f>
        <v>0.8536522117</v>
      </c>
      <c r="I434" s="184">
        <f t="shared" ref="I434:I451" si="95">H434/220</f>
        <v>0.003880237326</v>
      </c>
      <c r="J434" s="184">
        <f>I434</f>
        <v>0.003880237326</v>
      </c>
      <c r="K434" s="80"/>
      <c r="L434" s="81">
        <v>0.895</v>
      </c>
      <c r="M434" s="81">
        <v>2.0</v>
      </c>
      <c r="N434" s="81">
        <v>1.5</v>
      </c>
      <c r="O434" s="80"/>
      <c r="P434" s="55" t="s">
        <v>185</v>
      </c>
      <c r="Q434" s="183">
        <v>9.8182</v>
      </c>
      <c r="R434" s="80"/>
      <c r="S434" s="43">
        <v>2.5</v>
      </c>
      <c r="T434" s="55">
        <v>0.9</v>
      </c>
      <c r="U434" s="55">
        <v>14.0</v>
      </c>
      <c r="V434" s="185">
        <f t="shared" ref="V434:V451" si="96">(U434*Q434*R434/1000)/220</f>
        <v>0</v>
      </c>
      <c r="W434" s="184">
        <f>V434</f>
        <v>0</v>
      </c>
    </row>
    <row r="435">
      <c r="A435" s="55" t="s">
        <v>121</v>
      </c>
      <c r="B435" s="183">
        <v>2.7273</v>
      </c>
      <c r="C435" s="55">
        <f t="shared" si="93"/>
        <v>1.125</v>
      </c>
      <c r="D435" s="43">
        <v>2.5</v>
      </c>
      <c r="E435" s="55">
        <v>0.0088882</v>
      </c>
      <c r="F435" s="55">
        <v>1.345E-4</v>
      </c>
      <c r="G435" s="55">
        <v>0.9</v>
      </c>
      <c r="H435" s="183">
        <f t="shared" si="94"/>
        <v>0.04944735678</v>
      </c>
      <c r="I435" s="184">
        <f t="shared" si="95"/>
        <v>0.0002247607126</v>
      </c>
      <c r="J435" s="184">
        <f t="shared" ref="J435:J439" si="97">J434+I435</f>
        <v>0.004104998039</v>
      </c>
      <c r="K435" s="80"/>
      <c r="L435" s="81">
        <v>1.125</v>
      </c>
      <c r="M435" s="81">
        <v>0.0</v>
      </c>
      <c r="N435" s="81">
        <v>0.0</v>
      </c>
      <c r="O435" s="80"/>
      <c r="P435" s="55" t="s">
        <v>121</v>
      </c>
      <c r="Q435" s="183">
        <v>9.2727</v>
      </c>
      <c r="R435" s="183">
        <v>1.0</v>
      </c>
      <c r="S435" s="43">
        <v>2.5</v>
      </c>
      <c r="T435" s="55">
        <v>0.9</v>
      </c>
      <c r="U435" s="55">
        <v>14.0</v>
      </c>
      <c r="V435" s="185">
        <f t="shared" si="96"/>
        <v>0.0005900809091</v>
      </c>
      <c r="W435" s="184">
        <f t="shared" ref="W435:W451" si="98">W434+V435</f>
        <v>0.0005900809091</v>
      </c>
    </row>
    <row r="436">
      <c r="A436" s="55" t="s">
        <v>122</v>
      </c>
      <c r="B436" s="183">
        <v>2.1818</v>
      </c>
      <c r="C436" s="55">
        <f t="shared" si="93"/>
        <v>1.125</v>
      </c>
      <c r="D436" s="43">
        <v>2.5</v>
      </c>
      <c r="E436" s="55">
        <v>0.0088882</v>
      </c>
      <c r="F436" s="55">
        <v>1.345E-4</v>
      </c>
      <c r="G436" s="55">
        <v>0.9</v>
      </c>
      <c r="H436" s="183">
        <f t="shared" si="94"/>
        <v>0.0395571602</v>
      </c>
      <c r="I436" s="184">
        <f t="shared" si="95"/>
        <v>0.0001798052736</v>
      </c>
      <c r="J436" s="184">
        <f t="shared" si="97"/>
        <v>0.004284803312</v>
      </c>
      <c r="K436" s="80"/>
      <c r="L436" s="81">
        <v>1.125</v>
      </c>
      <c r="M436" s="81">
        <v>0.0</v>
      </c>
      <c r="N436" s="81">
        <v>0.0</v>
      </c>
      <c r="O436" s="80"/>
      <c r="P436" s="55" t="s">
        <v>122</v>
      </c>
      <c r="Q436" s="183">
        <v>8.7273</v>
      </c>
      <c r="R436" s="183">
        <v>1.0</v>
      </c>
      <c r="S436" s="43">
        <v>2.5</v>
      </c>
      <c r="T436" s="55">
        <v>0.9</v>
      </c>
      <c r="U436" s="55">
        <v>14.0</v>
      </c>
      <c r="V436" s="185">
        <f t="shared" si="96"/>
        <v>0.0005553736364</v>
      </c>
      <c r="W436" s="184">
        <f t="shared" si="98"/>
        <v>0.001145454545</v>
      </c>
    </row>
    <row r="437">
      <c r="A437" s="55" t="s">
        <v>116</v>
      </c>
      <c r="B437" s="183">
        <v>1.6364</v>
      </c>
      <c r="C437" s="55">
        <f t="shared" si="93"/>
        <v>1.125</v>
      </c>
      <c r="D437" s="43">
        <v>2.5</v>
      </c>
      <c r="E437" s="55">
        <v>0.0088882</v>
      </c>
      <c r="F437" s="55">
        <v>1.345E-4</v>
      </c>
      <c r="G437" s="55">
        <v>0.9</v>
      </c>
      <c r="H437" s="183">
        <f t="shared" si="94"/>
        <v>0.02966877668</v>
      </c>
      <c r="I437" s="184">
        <f t="shared" si="95"/>
        <v>0.0001348580758</v>
      </c>
      <c r="J437" s="184">
        <f t="shared" si="97"/>
        <v>0.004419661388</v>
      </c>
      <c r="K437" s="80"/>
      <c r="L437" s="81">
        <v>1.125</v>
      </c>
      <c r="M437" s="81">
        <v>0.0</v>
      </c>
      <c r="N437" s="81">
        <v>0.0</v>
      </c>
      <c r="O437" s="80"/>
      <c r="P437" s="55" t="s">
        <v>116</v>
      </c>
      <c r="Q437" s="183">
        <v>8.1818</v>
      </c>
      <c r="R437" s="183">
        <v>1.0</v>
      </c>
      <c r="S437" s="43">
        <v>2.5</v>
      </c>
      <c r="T437" s="55">
        <v>0.9</v>
      </c>
      <c r="U437" s="55">
        <v>14.0</v>
      </c>
      <c r="V437" s="185">
        <f t="shared" si="96"/>
        <v>0.00052066</v>
      </c>
      <c r="W437" s="184">
        <f t="shared" si="98"/>
        <v>0.001666114545</v>
      </c>
    </row>
    <row r="438">
      <c r="A438" s="55" t="s">
        <v>117</v>
      </c>
      <c r="B438" s="183">
        <v>1.0909</v>
      </c>
      <c r="C438" s="55">
        <f t="shared" si="93"/>
        <v>1.125</v>
      </c>
      <c r="D438" s="43">
        <v>2.5</v>
      </c>
      <c r="E438" s="55">
        <v>0.0088882</v>
      </c>
      <c r="F438" s="55">
        <v>1.345E-4</v>
      </c>
      <c r="G438" s="55">
        <v>0.9</v>
      </c>
      <c r="H438" s="183">
        <f t="shared" si="94"/>
        <v>0.0197785801</v>
      </c>
      <c r="I438" s="184">
        <f t="shared" si="95"/>
        <v>0.00008990263682</v>
      </c>
      <c r="J438" s="184">
        <f t="shared" si="97"/>
        <v>0.004509564025</v>
      </c>
      <c r="K438" s="80"/>
      <c r="L438" s="81">
        <v>1.125</v>
      </c>
      <c r="M438" s="81">
        <v>0.0</v>
      </c>
      <c r="N438" s="81">
        <v>0.0</v>
      </c>
      <c r="O438" s="80"/>
      <c r="P438" s="55" t="s">
        <v>117</v>
      </c>
      <c r="Q438" s="183">
        <v>7.6364</v>
      </c>
      <c r="R438" s="183">
        <v>1.0</v>
      </c>
      <c r="S438" s="43">
        <v>2.5</v>
      </c>
      <c r="T438" s="55">
        <v>0.9</v>
      </c>
      <c r="U438" s="55">
        <v>14.0</v>
      </c>
      <c r="V438" s="185">
        <f t="shared" si="96"/>
        <v>0.0004859527273</v>
      </c>
      <c r="W438" s="184">
        <f t="shared" si="98"/>
        <v>0.002152067273</v>
      </c>
    </row>
    <row r="439">
      <c r="A439" s="55" t="s">
        <v>157</v>
      </c>
      <c r="B439" s="183">
        <v>0.5455</v>
      </c>
      <c r="C439" s="55">
        <f t="shared" si="93"/>
        <v>1.125</v>
      </c>
      <c r="D439" s="43">
        <v>2.5</v>
      </c>
      <c r="E439" s="55">
        <v>0.0088882</v>
      </c>
      <c r="F439" s="55">
        <v>1.345E-4</v>
      </c>
      <c r="G439" s="55">
        <v>0.9</v>
      </c>
      <c r="H439" s="183">
        <f t="shared" si="94"/>
        <v>0.009890196576</v>
      </c>
      <c r="I439" s="184">
        <f t="shared" si="95"/>
        <v>0.00004495543898</v>
      </c>
      <c r="J439" s="184">
        <f t="shared" si="97"/>
        <v>0.004554519464</v>
      </c>
      <c r="K439" s="80"/>
      <c r="L439" s="81">
        <v>1.125</v>
      </c>
      <c r="M439" s="81">
        <v>0.0</v>
      </c>
      <c r="N439" s="81">
        <v>0.0</v>
      </c>
      <c r="O439" s="80"/>
      <c r="P439" s="55" t="s">
        <v>157</v>
      </c>
      <c r="Q439" s="183">
        <v>7.0909</v>
      </c>
      <c r="R439" s="183">
        <v>1.0</v>
      </c>
      <c r="S439" s="43">
        <v>2.5</v>
      </c>
      <c r="T439" s="55">
        <v>0.9</v>
      </c>
      <c r="U439" s="55">
        <v>14.0</v>
      </c>
      <c r="V439" s="185">
        <f t="shared" si="96"/>
        <v>0.0004512390909</v>
      </c>
      <c r="W439" s="184">
        <f t="shared" si="98"/>
        <v>0.002603306364</v>
      </c>
    </row>
    <row r="440">
      <c r="A440" s="55" t="s">
        <v>188</v>
      </c>
      <c r="B440" s="183">
        <v>6.5455</v>
      </c>
      <c r="C440" s="55">
        <f t="shared" si="93"/>
        <v>1.687</v>
      </c>
      <c r="D440" s="43">
        <v>2.5</v>
      </c>
      <c r="E440" s="55">
        <v>0.0088882</v>
      </c>
      <c r="F440" s="55">
        <v>1.345E-4</v>
      </c>
      <c r="G440" s="55">
        <v>0.9</v>
      </c>
      <c r="H440" s="183">
        <f t="shared" si="94"/>
        <v>0.1779571968</v>
      </c>
      <c r="I440" s="184">
        <f t="shared" si="95"/>
        <v>0.0008088963491</v>
      </c>
      <c r="J440" s="184">
        <f>J434+I440</f>
        <v>0.004689133675</v>
      </c>
      <c r="K440" s="80"/>
      <c r="L440" s="81">
        <v>1.687</v>
      </c>
      <c r="M440" s="81">
        <v>0.0</v>
      </c>
      <c r="N440" s="81">
        <v>0.0</v>
      </c>
      <c r="O440" s="80"/>
      <c r="P440" s="55" t="s">
        <v>177</v>
      </c>
      <c r="Q440" s="183">
        <v>6.5455</v>
      </c>
      <c r="R440" s="183">
        <v>1.6667</v>
      </c>
      <c r="S440" s="43">
        <v>2.5</v>
      </c>
      <c r="T440" s="55">
        <v>0.9</v>
      </c>
      <c r="U440" s="55">
        <v>14.0</v>
      </c>
      <c r="V440" s="185">
        <f t="shared" si="96"/>
        <v>0.0006942335814</v>
      </c>
      <c r="W440" s="184">
        <f t="shared" si="98"/>
        <v>0.003297539945</v>
      </c>
    </row>
    <row r="441">
      <c r="A441" s="55" t="s">
        <v>178</v>
      </c>
      <c r="B441" s="183">
        <v>2.7273</v>
      </c>
      <c r="C441" s="55">
        <f t="shared" si="93"/>
        <v>1.125</v>
      </c>
      <c r="D441" s="43">
        <v>2.5</v>
      </c>
      <c r="E441" s="55">
        <v>0.0088882</v>
      </c>
      <c r="F441" s="55">
        <v>1.345E-4</v>
      </c>
      <c r="G441" s="55">
        <v>0.9</v>
      </c>
      <c r="H441" s="183">
        <f t="shared" si="94"/>
        <v>0.04944735678</v>
      </c>
      <c r="I441" s="184">
        <f t="shared" si="95"/>
        <v>0.0002247607126</v>
      </c>
      <c r="J441" s="184">
        <f t="shared" ref="J441:J445" si="99">J440+I441</f>
        <v>0.004913894388</v>
      </c>
      <c r="K441" s="80"/>
      <c r="L441" s="81">
        <v>1.125</v>
      </c>
      <c r="M441" s="81">
        <v>0.0</v>
      </c>
      <c r="N441" s="81">
        <v>0.0</v>
      </c>
      <c r="O441" s="80"/>
      <c r="P441" s="55" t="s">
        <v>178</v>
      </c>
      <c r="Q441" s="183">
        <v>6.0</v>
      </c>
      <c r="R441" s="183">
        <v>1.0</v>
      </c>
      <c r="S441" s="43">
        <v>2.5</v>
      </c>
      <c r="T441" s="55">
        <v>0.9</v>
      </c>
      <c r="U441" s="55">
        <v>14.0</v>
      </c>
      <c r="V441" s="185">
        <f t="shared" si="96"/>
        <v>0.0003818181818</v>
      </c>
      <c r="W441" s="184">
        <f t="shared" si="98"/>
        <v>0.003679358127</v>
      </c>
    </row>
    <row r="442">
      <c r="A442" s="55" t="s">
        <v>160</v>
      </c>
      <c r="B442" s="183">
        <v>2.1818</v>
      </c>
      <c r="C442" s="55">
        <f t="shared" si="93"/>
        <v>1.125</v>
      </c>
      <c r="D442" s="43">
        <v>2.5</v>
      </c>
      <c r="E442" s="55">
        <v>0.0088882</v>
      </c>
      <c r="F442" s="55">
        <v>1.345E-4</v>
      </c>
      <c r="G442" s="55">
        <v>0.9</v>
      </c>
      <c r="H442" s="183">
        <f t="shared" si="94"/>
        <v>0.0395571602</v>
      </c>
      <c r="I442" s="184">
        <f t="shared" si="95"/>
        <v>0.0001798052736</v>
      </c>
      <c r="J442" s="184">
        <f t="shared" si="99"/>
        <v>0.005093699661</v>
      </c>
      <c r="K442" s="80"/>
      <c r="L442" s="81">
        <v>1.125</v>
      </c>
      <c r="M442" s="81">
        <v>0.0</v>
      </c>
      <c r="N442" s="81">
        <v>0.0</v>
      </c>
      <c r="O442" s="80"/>
      <c r="P442" s="55" t="s">
        <v>160</v>
      </c>
      <c r="Q442" s="183">
        <v>5.4545</v>
      </c>
      <c r="R442" s="183">
        <v>1.0</v>
      </c>
      <c r="S442" s="43">
        <v>2.5</v>
      </c>
      <c r="T442" s="55">
        <v>0.9</v>
      </c>
      <c r="U442" s="55">
        <v>14.0</v>
      </c>
      <c r="V442" s="185">
        <f t="shared" si="96"/>
        <v>0.0003471045455</v>
      </c>
      <c r="W442" s="184">
        <f t="shared" si="98"/>
        <v>0.004026462672</v>
      </c>
    </row>
    <row r="443">
      <c r="A443" s="55" t="s">
        <v>179</v>
      </c>
      <c r="B443" s="183">
        <v>1.6364</v>
      </c>
      <c r="C443" s="55">
        <f t="shared" si="93"/>
        <v>1.125</v>
      </c>
      <c r="D443" s="43">
        <v>2.5</v>
      </c>
      <c r="E443" s="55">
        <v>0.0088882</v>
      </c>
      <c r="F443" s="55">
        <v>1.345E-4</v>
      </c>
      <c r="G443" s="55">
        <v>0.9</v>
      </c>
      <c r="H443" s="183">
        <f t="shared" si="94"/>
        <v>0.02966877668</v>
      </c>
      <c r="I443" s="184">
        <f t="shared" si="95"/>
        <v>0.0001348580758</v>
      </c>
      <c r="J443" s="184">
        <f t="shared" si="99"/>
        <v>0.005228557737</v>
      </c>
      <c r="K443" s="80"/>
      <c r="L443" s="81">
        <v>1.125</v>
      </c>
      <c r="M443" s="81">
        <v>0.0</v>
      </c>
      <c r="N443" s="81">
        <v>0.0</v>
      </c>
      <c r="O443" s="80"/>
      <c r="P443" s="55" t="s">
        <v>179</v>
      </c>
      <c r="Q443" s="183">
        <v>4.9091</v>
      </c>
      <c r="R443" s="183">
        <v>1.0</v>
      </c>
      <c r="S443" s="43">
        <v>2.5</v>
      </c>
      <c r="T443" s="55">
        <v>0.9</v>
      </c>
      <c r="U443" s="55">
        <v>14.0</v>
      </c>
      <c r="V443" s="185">
        <f t="shared" si="96"/>
        <v>0.0003123972727</v>
      </c>
      <c r="W443" s="184">
        <f t="shared" si="98"/>
        <v>0.004338859945</v>
      </c>
    </row>
    <row r="444">
      <c r="A444" s="55" t="s">
        <v>180</v>
      </c>
      <c r="B444" s="183">
        <v>1.0909</v>
      </c>
      <c r="C444" s="55">
        <f t="shared" si="93"/>
        <v>1.125</v>
      </c>
      <c r="D444" s="43">
        <v>2.5</v>
      </c>
      <c r="E444" s="55">
        <v>0.0088882</v>
      </c>
      <c r="F444" s="55">
        <v>1.345E-4</v>
      </c>
      <c r="G444" s="55">
        <v>0.9</v>
      </c>
      <c r="H444" s="183">
        <f t="shared" si="94"/>
        <v>0.0197785801</v>
      </c>
      <c r="I444" s="184">
        <f t="shared" si="95"/>
        <v>0.00008990263682</v>
      </c>
      <c r="J444" s="184">
        <f t="shared" si="99"/>
        <v>0.005318460374</v>
      </c>
      <c r="K444" s="80"/>
      <c r="L444" s="81">
        <v>1.125</v>
      </c>
      <c r="M444" s="81">
        <v>0.0</v>
      </c>
      <c r="N444" s="81">
        <v>0.0</v>
      </c>
      <c r="O444" s="80"/>
      <c r="P444" s="55" t="s">
        <v>180</v>
      </c>
      <c r="Q444" s="183">
        <v>4.3636</v>
      </c>
      <c r="R444" s="183">
        <v>1.0</v>
      </c>
      <c r="S444" s="43">
        <v>2.5</v>
      </c>
      <c r="T444" s="55">
        <v>0.9</v>
      </c>
      <c r="U444" s="55">
        <v>14.0</v>
      </c>
      <c r="V444" s="185">
        <f t="shared" si="96"/>
        <v>0.0002776836364</v>
      </c>
      <c r="W444" s="184">
        <f t="shared" si="98"/>
        <v>0.004616543581</v>
      </c>
    </row>
    <row r="445">
      <c r="A445" s="55" t="s">
        <v>163</v>
      </c>
      <c r="B445" s="183">
        <v>0.5455</v>
      </c>
      <c r="C445" s="55">
        <f t="shared" si="93"/>
        <v>1.125</v>
      </c>
      <c r="D445" s="43">
        <v>2.5</v>
      </c>
      <c r="E445" s="55">
        <v>0.0088882</v>
      </c>
      <c r="F445" s="55">
        <v>1.345E-4</v>
      </c>
      <c r="G445" s="55">
        <v>0.9</v>
      </c>
      <c r="H445" s="183">
        <f t="shared" si="94"/>
        <v>0.009890196576</v>
      </c>
      <c r="I445" s="184">
        <f t="shared" si="95"/>
        <v>0.00004495543898</v>
      </c>
      <c r="J445" s="184">
        <f t="shared" si="99"/>
        <v>0.005363415813</v>
      </c>
      <c r="K445" s="80"/>
      <c r="L445" s="81">
        <v>1.125</v>
      </c>
      <c r="M445" s="81">
        <v>0.0</v>
      </c>
      <c r="N445" s="81">
        <v>0.0</v>
      </c>
      <c r="O445" s="80"/>
      <c r="P445" s="55" t="s">
        <v>163</v>
      </c>
      <c r="Q445" s="183">
        <v>3.8182</v>
      </c>
      <c r="R445" s="183">
        <v>1.0</v>
      </c>
      <c r="S445" s="43">
        <v>2.5</v>
      </c>
      <c r="T445" s="55">
        <v>0.9</v>
      </c>
      <c r="U445" s="55">
        <v>14.0</v>
      </c>
      <c r="V445" s="185">
        <f t="shared" si="96"/>
        <v>0.0002429763636</v>
      </c>
      <c r="W445" s="184">
        <f t="shared" si="98"/>
        <v>0.004859519945</v>
      </c>
    </row>
    <row r="446">
      <c r="A446" s="55" t="s">
        <v>189</v>
      </c>
      <c r="B446" s="183">
        <v>3.2727</v>
      </c>
      <c r="C446" s="55">
        <f t="shared" si="93"/>
        <v>1.687</v>
      </c>
      <c r="D446" s="43">
        <v>2.5</v>
      </c>
      <c r="E446" s="55">
        <v>0.0088882</v>
      </c>
      <c r="F446" s="55">
        <v>1.345E-4</v>
      </c>
      <c r="G446" s="55">
        <v>0.9</v>
      </c>
      <c r="H446" s="183">
        <f t="shared" si="94"/>
        <v>0.08897723901</v>
      </c>
      <c r="I446" s="184">
        <f t="shared" si="95"/>
        <v>0.0004044419955</v>
      </c>
      <c r="J446" s="184">
        <f>J440+I446</f>
        <v>0.00509357567</v>
      </c>
      <c r="K446" s="80"/>
      <c r="L446" s="81">
        <v>1.687</v>
      </c>
      <c r="M446" s="81">
        <v>0.0</v>
      </c>
      <c r="N446" s="81">
        <v>0.0</v>
      </c>
      <c r="O446" s="80"/>
      <c r="P446" s="55" t="s">
        <v>164</v>
      </c>
      <c r="Q446" s="183">
        <v>3.2727</v>
      </c>
      <c r="R446" s="183">
        <v>1.6667</v>
      </c>
      <c r="S446" s="43">
        <v>2.5</v>
      </c>
      <c r="T446" s="55">
        <v>0.9</v>
      </c>
      <c r="U446" s="55">
        <v>14.0</v>
      </c>
      <c r="V446" s="185">
        <f t="shared" si="96"/>
        <v>0.0003471114875</v>
      </c>
      <c r="W446" s="184">
        <f t="shared" si="98"/>
        <v>0.005206631433</v>
      </c>
    </row>
    <row r="447">
      <c r="A447" s="55" t="s">
        <v>181</v>
      </c>
      <c r="B447" s="183">
        <v>2.7273</v>
      </c>
      <c r="C447" s="55">
        <f t="shared" si="93"/>
        <v>1.125</v>
      </c>
      <c r="D447" s="43">
        <v>2.5</v>
      </c>
      <c r="E447" s="55">
        <v>0.0088882</v>
      </c>
      <c r="F447" s="55">
        <v>1.345E-4</v>
      </c>
      <c r="G447" s="55">
        <v>0.9</v>
      </c>
      <c r="H447" s="183">
        <f t="shared" si="94"/>
        <v>0.04944735678</v>
      </c>
      <c r="I447" s="184">
        <f t="shared" si="95"/>
        <v>0.0002247607126</v>
      </c>
      <c r="J447" s="184">
        <f t="shared" ref="J447:J451" si="100">J446+I447</f>
        <v>0.005318336383</v>
      </c>
      <c r="K447" s="80"/>
      <c r="L447" s="81">
        <v>1.125</v>
      </c>
      <c r="M447" s="81">
        <v>0.0</v>
      </c>
      <c r="N447" s="81">
        <v>0.0</v>
      </c>
      <c r="O447" s="80"/>
      <c r="P447" s="55" t="s">
        <v>181</v>
      </c>
      <c r="Q447" s="183">
        <v>2.7273</v>
      </c>
      <c r="R447" s="183">
        <v>1.0</v>
      </c>
      <c r="S447" s="43">
        <v>2.5</v>
      </c>
      <c r="T447" s="55">
        <v>0.9</v>
      </c>
      <c r="U447" s="55">
        <v>14.0</v>
      </c>
      <c r="V447" s="185">
        <f t="shared" si="96"/>
        <v>0.0001735554545</v>
      </c>
      <c r="W447" s="184">
        <f t="shared" si="98"/>
        <v>0.005380186887</v>
      </c>
    </row>
    <row r="448">
      <c r="A448" s="55" t="s">
        <v>182</v>
      </c>
      <c r="B448" s="183">
        <v>2.1818</v>
      </c>
      <c r="C448" s="55">
        <f t="shared" si="93"/>
        <v>1.125</v>
      </c>
      <c r="D448" s="43">
        <v>2.5</v>
      </c>
      <c r="E448" s="55">
        <v>0.0088882</v>
      </c>
      <c r="F448" s="55">
        <v>1.345E-4</v>
      </c>
      <c r="G448" s="55">
        <v>0.9</v>
      </c>
      <c r="H448" s="183">
        <f t="shared" si="94"/>
        <v>0.0395571602</v>
      </c>
      <c r="I448" s="184">
        <f t="shared" si="95"/>
        <v>0.0001798052736</v>
      </c>
      <c r="J448" s="184">
        <f t="shared" si="100"/>
        <v>0.005498141657</v>
      </c>
      <c r="K448" s="80"/>
      <c r="L448" s="81">
        <v>1.125</v>
      </c>
      <c r="M448" s="81">
        <v>0.0</v>
      </c>
      <c r="N448" s="81">
        <v>0.0</v>
      </c>
      <c r="O448" s="80"/>
      <c r="P448" s="55" t="s">
        <v>182</v>
      </c>
      <c r="Q448" s="183">
        <v>2.1818</v>
      </c>
      <c r="R448" s="183">
        <v>1.0</v>
      </c>
      <c r="S448" s="43">
        <v>2.5</v>
      </c>
      <c r="T448" s="55">
        <v>0.9</v>
      </c>
      <c r="U448" s="55">
        <v>14.0</v>
      </c>
      <c r="V448" s="185">
        <f t="shared" si="96"/>
        <v>0.0001388418182</v>
      </c>
      <c r="W448" s="184">
        <f t="shared" si="98"/>
        <v>0.005519028705</v>
      </c>
    </row>
    <row r="449">
      <c r="A449" s="55" t="s">
        <v>190</v>
      </c>
      <c r="B449" s="183">
        <v>1.6364</v>
      </c>
      <c r="C449" s="55">
        <f t="shared" si="93"/>
        <v>1.125</v>
      </c>
      <c r="D449" s="43">
        <v>2.5</v>
      </c>
      <c r="E449" s="55">
        <v>0.0088882</v>
      </c>
      <c r="F449" s="55">
        <v>1.345E-4</v>
      </c>
      <c r="G449" s="55">
        <v>0.9</v>
      </c>
      <c r="H449" s="183">
        <f t="shared" si="94"/>
        <v>0.02966877668</v>
      </c>
      <c r="I449" s="184">
        <f t="shared" si="95"/>
        <v>0.0001348580758</v>
      </c>
      <c r="J449" s="184">
        <f t="shared" si="100"/>
        <v>0.005632999733</v>
      </c>
      <c r="K449" s="80"/>
      <c r="L449" s="81">
        <v>1.125</v>
      </c>
      <c r="M449" s="81">
        <v>0.0</v>
      </c>
      <c r="N449" s="81">
        <v>0.0</v>
      </c>
      <c r="O449" s="80"/>
      <c r="P449" s="55" t="s">
        <v>190</v>
      </c>
      <c r="Q449" s="183">
        <v>1.6364</v>
      </c>
      <c r="R449" s="183">
        <v>1.0</v>
      </c>
      <c r="S449" s="43">
        <v>2.5</v>
      </c>
      <c r="T449" s="55">
        <v>0.9</v>
      </c>
      <c r="U449" s="55">
        <v>14.0</v>
      </c>
      <c r="V449" s="185">
        <f t="shared" si="96"/>
        <v>0.0001041345455</v>
      </c>
      <c r="W449" s="184">
        <f t="shared" si="98"/>
        <v>0.005623163251</v>
      </c>
    </row>
    <row r="450">
      <c r="A450" s="55" t="s">
        <v>191</v>
      </c>
      <c r="B450" s="183">
        <v>1.0909</v>
      </c>
      <c r="C450" s="55">
        <f t="shared" si="93"/>
        <v>1.125</v>
      </c>
      <c r="D450" s="43">
        <v>2.5</v>
      </c>
      <c r="E450" s="55">
        <v>0.0088882</v>
      </c>
      <c r="F450" s="55">
        <v>1.345E-4</v>
      </c>
      <c r="G450" s="55">
        <v>0.9</v>
      </c>
      <c r="H450" s="183">
        <f t="shared" si="94"/>
        <v>0.0197785801</v>
      </c>
      <c r="I450" s="184">
        <f t="shared" si="95"/>
        <v>0.00008990263682</v>
      </c>
      <c r="J450" s="184">
        <f t="shared" si="100"/>
        <v>0.005722902369</v>
      </c>
      <c r="K450" s="80"/>
      <c r="L450" s="81">
        <v>1.125</v>
      </c>
      <c r="M450" s="81">
        <v>0.0</v>
      </c>
      <c r="N450" s="81">
        <v>0.0</v>
      </c>
      <c r="O450" s="80"/>
      <c r="P450" s="55" t="s">
        <v>191</v>
      </c>
      <c r="Q450" s="183">
        <v>1.0909</v>
      </c>
      <c r="R450" s="183">
        <v>1.0</v>
      </c>
      <c r="S450" s="43">
        <v>2.5</v>
      </c>
      <c r="T450" s="55">
        <v>0.9</v>
      </c>
      <c r="U450" s="55">
        <v>14.0</v>
      </c>
      <c r="V450" s="185">
        <f t="shared" si="96"/>
        <v>0.00006942090909</v>
      </c>
      <c r="W450" s="184">
        <f t="shared" si="98"/>
        <v>0.00569258416</v>
      </c>
    </row>
    <row r="451">
      <c r="A451" s="55" t="s">
        <v>192</v>
      </c>
      <c r="B451" s="183">
        <v>0.5455</v>
      </c>
      <c r="C451" s="55">
        <f t="shared" si="93"/>
        <v>1.125</v>
      </c>
      <c r="D451" s="43">
        <v>2.5</v>
      </c>
      <c r="E451" s="55">
        <v>0.0088882</v>
      </c>
      <c r="F451" s="55">
        <v>1.345E-4</v>
      </c>
      <c r="G451" s="55">
        <v>0.9</v>
      </c>
      <c r="H451" s="183">
        <f t="shared" si="94"/>
        <v>0.009890196576</v>
      </c>
      <c r="I451" s="184">
        <f t="shared" si="95"/>
        <v>0.00004495543898</v>
      </c>
      <c r="J451" s="184">
        <f t="shared" si="100"/>
        <v>0.005767857808</v>
      </c>
      <c r="K451" s="80"/>
      <c r="L451" s="81">
        <v>1.125</v>
      </c>
      <c r="M451" s="81">
        <v>0.0</v>
      </c>
      <c r="N451" s="81">
        <v>0.0</v>
      </c>
      <c r="O451" s="80"/>
      <c r="P451" s="55" t="s">
        <v>192</v>
      </c>
      <c r="Q451" s="183">
        <v>0.5455</v>
      </c>
      <c r="R451" s="183">
        <v>1.0</v>
      </c>
      <c r="S451" s="43">
        <v>2.5</v>
      </c>
      <c r="T451" s="55">
        <v>0.9</v>
      </c>
      <c r="U451" s="55">
        <v>14.0</v>
      </c>
      <c r="V451" s="185">
        <f t="shared" si="96"/>
        <v>0.00003471363636</v>
      </c>
      <c r="W451" s="184">
        <f t="shared" si="98"/>
        <v>0.005727297796</v>
      </c>
    </row>
    <row r="452">
      <c r="A452" s="178" t="s">
        <v>193</v>
      </c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179" t="s">
        <v>193</v>
      </c>
      <c r="Q452" s="80"/>
      <c r="R452" s="80"/>
      <c r="S452" s="80"/>
      <c r="T452" s="80"/>
      <c r="U452" s="80"/>
      <c r="V452" s="80"/>
      <c r="W452" s="80"/>
    </row>
    <row r="453">
      <c r="A453" s="180" t="s">
        <v>194</v>
      </c>
      <c r="B453" s="180" t="s">
        <v>101</v>
      </c>
      <c r="C453" s="180" t="s">
        <v>102</v>
      </c>
      <c r="D453" s="180" t="s">
        <v>103</v>
      </c>
      <c r="E453" s="180" t="s">
        <v>104</v>
      </c>
      <c r="F453" s="180" t="s">
        <v>105</v>
      </c>
      <c r="G453" s="180" t="s">
        <v>11</v>
      </c>
      <c r="H453" s="180" t="s">
        <v>106</v>
      </c>
      <c r="I453" s="180" t="s">
        <v>107</v>
      </c>
      <c r="J453" s="180" t="s">
        <v>108</v>
      </c>
      <c r="K453" s="80"/>
      <c r="L453" s="181" t="s">
        <v>109</v>
      </c>
      <c r="M453" s="182" t="s">
        <v>110</v>
      </c>
      <c r="N453" s="182" t="s">
        <v>111</v>
      </c>
      <c r="O453" s="80"/>
      <c r="P453" s="180" t="s">
        <v>194</v>
      </c>
      <c r="Q453" s="180" t="s">
        <v>101</v>
      </c>
      <c r="R453" s="180" t="s">
        <v>102</v>
      </c>
      <c r="S453" s="180" t="s">
        <v>103</v>
      </c>
      <c r="T453" s="180" t="s">
        <v>11</v>
      </c>
      <c r="U453" s="180" t="s">
        <v>113</v>
      </c>
      <c r="V453" s="180" t="s">
        <v>107</v>
      </c>
      <c r="W453" s="180" t="s">
        <v>108</v>
      </c>
    </row>
    <row r="454">
      <c r="A454" s="55" t="s">
        <v>195</v>
      </c>
      <c r="B454" s="183">
        <v>1.0909</v>
      </c>
      <c r="C454" s="81">
        <f t="shared" ref="C454:C455" si="101">L454+(M454*1.5)+N454</f>
        <v>6.02</v>
      </c>
      <c r="D454" s="43">
        <v>1.5</v>
      </c>
      <c r="E454" s="55">
        <v>0.0148137</v>
      </c>
      <c r="F454" s="55">
        <v>1.378E-4</v>
      </c>
      <c r="G454" s="55">
        <v>0.9</v>
      </c>
      <c r="H454" s="183">
        <f t="shared" ref="H454:H455" si="102">2*B454*C454*(E454*G454+F454*SIN(ACOS(G454)))</f>
        <v>0.1759015633</v>
      </c>
      <c r="I454" s="184">
        <f t="shared" ref="I454:I455" si="103">H454/220</f>
        <v>0.0007995525603</v>
      </c>
      <c r="J454" s="184">
        <f>I454</f>
        <v>0.0007995525603</v>
      </c>
      <c r="K454" s="80"/>
      <c r="L454" s="81">
        <v>1.52</v>
      </c>
      <c r="M454" s="81">
        <v>2.0</v>
      </c>
      <c r="N454" s="81">
        <v>1.5</v>
      </c>
      <c r="O454" s="80"/>
      <c r="P454" s="55" t="s">
        <v>195</v>
      </c>
      <c r="Q454" s="183">
        <v>1.0909</v>
      </c>
      <c r="R454" s="80"/>
      <c r="S454" s="43">
        <v>1.5</v>
      </c>
      <c r="T454" s="55">
        <v>0.9</v>
      </c>
      <c r="U454" s="55">
        <v>23.0</v>
      </c>
      <c r="V454" s="185">
        <f t="shared" ref="V454:V455" si="104">(U454*Q454*R454/1000)/220</f>
        <v>0</v>
      </c>
      <c r="W454" s="184">
        <f>V454</f>
        <v>0</v>
      </c>
    </row>
    <row r="455">
      <c r="A455" s="55" t="s">
        <v>121</v>
      </c>
      <c r="B455" s="183">
        <v>0.5455</v>
      </c>
      <c r="C455" s="55">
        <f t="shared" si="101"/>
        <v>2.61</v>
      </c>
      <c r="D455" s="43">
        <v>1.5</v>
      </c>
      <c r="E455" s="55">
        <v>0.0148137</v>
      </c>
      <c r="F455" s="55">
        <v>1.378E-4</v>
      </c>
      <c r="G455" s="55">
        <v>0.9</v>
      </c>
      <c r="H455" s="183">
        <f t="shared" si="102"/>
        <v>0.03813498047</v>
      </c>
      <c r="I455" s="184">
        <f t="shared" si="103"/>
        <v>0.0001733408203</v>
      </c>
      <c r="J455" s="184">
        <f>J454+I455</f>
        <v>0.0009728933806</v>
      </c>
      <c r="K455" s="80"/>
      <c r="L455" s="81">
        <v>2.61</v>
      </c>
      <c r="M455" s="81">
        <v>0.0</v>
      </c>
      <c r="N455" s="81">
        <v>0.0</v>
      </c>
      <c r="O455" s="80"/>
      <c r="P455" s="55" t="s">
        <v>121</v>
      </c>
      <c r="Q455" s="183">
        <v>0.5455</v>
      </c>
      <c r="R455" s="183">
        <v>2.615</v>
      </c>
      <c r="S455" s="43">
        <v>1.5</v>
      </c>
      <c r="T455" s="55">
        <v>0.9</v>
      </c>
      <c r="U455" s="55">
        <v>23.0</v>
      </c>
      <c r="V455" s="185">
        <f t="shared" si="104"/>
        <v>0.0001491322614</v>
      </c>
      <c r="W455" s="184">
        <f>W454+V455</f>
        <v>0.0001491322614</v>
      </c>
    </row>
  </sheetData>
  <mergeCells count="58">
    <mergeCell ref="A286:G287"/>
    <mergeCell ref="N286:T287"/>
    <mergeCell ref="I311:P311"/>
    <mergeCell ref="P312:W312"/>
    <mergeCell ref="A313:J313"/>
    <mergeCell ref="P313:W313"/>
    <mergeCell ref="P331:R331"/>
    <mergeCell ref="A331:I331"/>
    <mergeCell ref="A333:I333"/>
    <mergeCell ref="A334:I334"/>
    <mergeCell ref="A336:H336"/>
    <mergeCell ref="A338:I338"/>
    <mergeCell ref="O355:Q355"/>
    <mergeCell ref="N374:T375"/>
    <mergeCell ref="I2:T2"/>
    <mergeCell ref="I8:I21"/>
    <mergeCell ref="I23:I24"/>
    <mergeCell ref="I45:O45"/>
    <mergeCell ref="A54:J54"/>
    <mergeCell ref="P54:W54"/>
    <mergeCell ref="P55:W55"/>
    <mergeCell ref="P64:W64"/>
    <mergeCell ref="A65:J65"/>
    <mergeCell ref="P65:W65"/>
    <mergeCell ref="A72:I72"/>
    <mergeCell ref="A74:I74"/>
    <mergeCell ref="A75:I75"/>
    <mergeCell ref="A77:H77"/>
    <mergeCell ref="P73:R73"/>
    <mergeCell ref="N99:P99"/>
    <mergeCell ref="A118:G119"/>
    <mergeCell ref="A121:G122"/>
    <mergeCell ref="N121:T122"/>
    <mergeCell ref="P140:W140"/>
    <mergeCell ref="P141:W141"/>
    <mergeCell ref="A141:J141"/>
    <mergeCell ref="A153:I153"/>
    <mergeCell ref="P154:R154"/>
    <mergeCell ref="A155:I155"/>
    <mergeCell ref="A156:I156"/>
    <mergeCell ref="A158:H158"/>
    <mergeCell ref="O180:Q180"/>
    <mergeCell ref="A199:G200"/>
    <mergeCell ref="A202:G203"/>
    <mergeCell ref="N202:T203"/>
    <mergeCell ref="P224:W224"/>
    <mergeCell ref="A225:J225"/>
    <mergeCell ref="P225:W225"/>
    <mergeCell ref="P238:R238"/>
    <mergeCell ref="A237:I237"/>
    <mergeCell ref="A239:I239"/>
    <mergeCell ref="A240:I240"/>
    <mergeCell ref="A242:H242"/>
    <mergeCell ref="O249:T249"/>
    <mergeCell ref="O264:Q264"/>
    <mergeCell ref="A283:G284"/>
    <mergeCell ref="A383:G384"/>
    <mergeCell ref="A385:G386"/>
  </mergeCells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  <col customWidth="1" min="4" max="4" width="13.25"/>
  </cols>
  <sheetData>
    <row r="2">
      <c r="A2" s="161" t="s">
        <v>196</v>
      </c>
    </row>
    <row r="3">
      <c r="A3" s="63"/>
      <c r="B3" s="63"/>
      <c r="C3" s="63"/>
      <c r="D3" s="63"/>
      <c r="E3" s="186" t="s">
        <v>197</v>
      </c>
      <c r="F3" s="2"/>
      <c r="G3" s="3"/>
    </row>
    <row r="4">
      <c r="A4" s="4" t="s">
        <v>1</v>
      </c>
      <c r="B4" s="4" t="s">
        <v>2</v>
      </c>
      <c r="C4" s="4" t="s">
        <v>3</v>
      </c>
      <c r="D4" s="30" t="s">
        <v>198</v>
      </c>
      <c r="E4" s="187" t="s">
        <v>199</v>
      </c>
      <c r="F4" s="187" t="s">
        <v>200</v>
      </c>
      <c r="G4" s="187" t="s">
        <v>201</v>
      </c>
    </row>
    <row r="5">
      <c r="A5" s="33" t="s">
        <v>13</v>
      </c>
      <c r="B5" s="41" t="s">
        <v>14</v>
      </c>
      <c r="C5" s="35" t="s">
        <v>15</v>
      </c>
      <c r="D5" s="67">
        <f>QDL!I3</f>
        <v>2500</v>
      </c>
      <c r="E5" s="35">
        <v>2500.0</v>
      </c>
      <c r="F5" s="35" t="s">
        <v>202</v>
      </c>
      <c r="G5" s="35" t="s">
        <v>202</v>
      </c>
    </row>
    <row r="6">
      <c r="A6" s="33" t="s">
        <v>18</v>
      </c>
      <c r="B6" s="41" t="s">
        <v>19</v>
      </c>
      <c r="C6" s="40" t="s">
        <v>20</v>
      </c>
      <c r="D6" s="67">
        <f>QDL!I4</f>
        <v>1760</v>
      </c>
      <c r="E6" s="35" t="s">
        <v>202</v>
      </c>
      <c r="F6" s="35">
        <v>1760.0</v>
      </c>
      <c r="G6" s="35" t="s">
        <v>202</v>
      </c>
    </row>
    <row r="7">
      <c r="A7" s="33" t="s">
        <v>22</v>
      </c>
      <c r="B7" s="41" t="s">
        <v>23</v>
      </c>
      <c r="C7" s="40" t="s">
        <v>24</v>
      </c>
      <c r="D7" s="67">
        <f>QDL!I5</f>
        <v>2640</v>
      </c>
      <c r="E7" s="35" t="s">
        <v>202</v>
      </c>
      <c r="F7" s="35" t="s">
        <v>202</v>
      </c>
      <c r="G7" s="35">
        <v>2640.0</v>
      </c>
    </row>
    <row r="8">
      <c r="A8" s="33" t="s">
        <v>25</v>
      </c>
      <c r="B8" s="41" t="s">
        <v>26</v>
      </c>
      <c r="C8" s="35" t="s">
        <v>71</v>
      </c>
      <c r="D8" s="67">
        <f>QDL!I6</f>
        <v>2640</v>
      </c>
      <c r="E8" s="35">
        <v>2640.0</v>
      </c>
      <c r="F8" s="35" t="s">
        <v>202</v>
      </c>
      <c r="G8" s="35" t="s">
        <v>202</v>
      </c>
    </row>
    <row r="9">
      <c r="A9" s="42" t="s">
        <v>28</v>
      </c>
      <c r="B9" s="41" t="s">
        <v>29</v>
      </c>
      <c r="C9" s="11" t="s">
        <v>30</v>
      </c>
      <c r="D9" s="67">
        <f>QDL!I7</f>
        <v>3080</v>
      </c>
      <c r="E9" s="35" t="s">
        <v>202</v>
      </c>
      <c r="F9" s="35">
        <v>3080.0</v>
      </c>
      <c r="G9" s="35" t="s">
        <v>202</v>
      </c>
    </row>
    <row r="10">
      <c r="A10" s="24"/>
      <c r="B10" s="41" t="s">
        <v>31</v>
      </c>
      <c r="C10" s="11" t="s">
        <v>30</v>
      </c>
      <c r="D10" s="67">
        <f>QDL!I8</f>
        <v>3080</v>
      </c>
      <c r="E10" s="35" t="s">
        <v>202</v>
      </c>
      <c r="F10" s="35" t="s">
        <v>202</v>
      </c>
      <c r="G10" s="35">
        <v>3080.0</v>
      </c>
    </row>
    <row r="11">
      <c r="A11" s="24"/>
      <c r="B11" s="34" t="s">
        <v>32</v>
      </c>
      <c r="C11" s="9" t="s">
        <v>33</v>
      </c>
      <c r="D11" s="67">
        <f>QDL!I9</f>
        <v>4400</v>
      </c>
      <c r="E11" s="35" t="s">
        <v>202</v>
      </c>
      <c r="F11" s="35" t="s">
        <v>202</v>
      </c>
      <c r="G11" s="35">
        <v>4400.0</v>
      </c>
    </row>
    <row r="12">
      <c r="A12" s="24"/>
      <c r="B12" s="34" t="s">
        <v>34</v>
      </c>
      <c r="C12" s="9" t="s">
        <v>33</v>
      </c>
      <c r="D12" s="67">
        <f>QDL!I10</f>
        <v>4400</v>
      </c>
      <c r="E12" s="35" t="s">
        <v>202</v>
      </c>
      <c r="F12" s="35">
        <v>4400.0</v>
      </c>
      <c r="G12" s="35" t="s">
        <v>202</v>
      </c>
    </row>
    <row r="13">
      <c r="A13" s="24"/>
      <c r="B13" s="34" t="s">
        <v>35</v>
      </c>
      <c r="C13" s="9" t="s">
        <v>33</v>
      </c>
      <c r="D13" s="67">
        <f>QDL!I11</f>
        <v>4400</v>
      </c>
      <c r="E13" s="35">
        <v>4400.0</v>
      </c>
      <c r="F13" s="67"/>
      <c r="G13" s="35" t="s">
        <v>202</v>
      </c>
    </row>
    <row r="14">
      <c r="A14" s="24"/>
      <c r="B14" s="34" t="s">
        <v>36</v>
      </c>
      <c r="C14" s="9" t="s">
        <v>33</v>
      </c>
      <c r="D14" s="67">
        <f>QDL!I12</f>
        <v>4400</v>
      </c>
      <c r="E14" s="35" t="s">
        <v>202</v>
      </c>
      <c r="F14" s="35">
        <v>4400.0</v>
      </c>
      <c r="G14" s="35" t="s">
        <v>202</v>
      </c>
    </row>
    <row r="15">
      <c r="A15" s="24"/>
      <c r="B15" s="34" t="s">
        <v>37</v>
      </c>
      <c r="C15" s="9" t="s">
        <v>33</v>
      </c>
      <c r="D15" s="67">
        <f>QDL!I13</f>
        <v>4400</v>
      </c>
      <c r="E15" s="35" t="s">
        <v>202</v>
      </c>
      <c r="F15" s="67"/>
      <c r="G15" s="35">
        <v>4400.0</v>
      </c>
    </row>
    <row r="16">
      <c r="A16" s="24"/>
      <c r="B16" s="34" t="s">
        <v>38</v>
      </c>
      <c r="C16" s="9" t="s">
        <v>33</v>
      </c>
      <c r="D16" s="67">
        <f>QDL!I14</f>
        <v>4400</v>
      </c>
      <c r="E16" s="35">
        <v>4400.0</v>
      </c>
      <c r="F16" s="67"/>
      <c r="G16" s="35" t="s">
        <v>202</v>
      </c>
    </row>
    <row r="17">
      <c r="A17" s="24"/>
      <c r="B17" s="34" t="s">
        <v>39</v>
      </c>
      <c r="C17" s="9" t="s">
        <v>33</v>
      </c>
      <c r="D17" s="67">
        <f>QDL!I15</f>
        <v>4400</v>
      </c>
      <c r="E17" s="67"/>
      <c r="F17" s="35">
        <v>4400.0</v>
      </c>
      <c r="G17" s="35" t="s">
        <v>202</v>
      </c>
    </row>
    <row r="18">
      <c r="A18" s="24"/>
      <c r="B18" s="34" t="s">
        <v>40</v>
      </c>
      <c r="C18" s="9" t="s">
        <v>33</v>
      </c>
      <c r="D18" s="67">
        <f>QDL!I16</f>
        <v>4400</v>
      </c>
      <c r="E18" s="35" t="s">
        <v>202</v>
      </c>
      <c r="F18" s="35" t="s">
        <v>202</v>
      </c>
      <c r="G18" s="35">
        <v>4400.0</v>
      </c>
    </row>
    <row r="19">
      <c r="A19" s="24"/>
      <c r="B19" s="34" t="s">
        <v>41</v>
      </c>
      <c r="C19" s="9" t="s">
        <v>33</v>
      </c>
      <c r="D19" s="67">
        <f>QDL!I17</f>
        <v>4400</v>
      </c>
      <c r="E19" s="35">
        <v>4400.0</v>
      </c>
      <c r="F19" s="67"/>
      <c r="G19" s="35" t="s">
        <v>202</v>
      </c>
    </row>
    <row r="20">
      <c r="A20" s="24"/>
      <c r="B20" s="34" t="s">
        <v>42</v>
      </c>
      <c r="C20" s="9" t="s">
        <v>33</v>
      </c>
      <c r="D20" s="67">
        <f>QDL!I18</f>
        <v>4400</v>
      </c>
      <c r="E20" s="67"/>
      <c r="F20" s="35">
        <v>4400.0</v>
      </c>
      <c r="G20" s="35" t="s">
        <v>202</v>
      </c>
    </row>
    <row r="21">
      <c r="A21" s="24"/>
      <c r="B21" s="34" t="s">
        <v>43</v>
      </c>
      <c r="C21" s="9" t="s">
        <v>33</v>
      </c>
      <c r="D21" s="67">
        <f>QDL!I19</f>
        <v>4400</v>
      </c>
      <c r="E21" s="35" t="s">
        <v>202</v>
      </c>
      <c r="F21" s="35" t="s">
        <v>202</v>
      </c>
      <c r="G21" s="35">
        <v>4400.0</v>
      </c>
    </row>
    <row r="22">
      <c r="A22" s="27"/>
      <c r="B22" s="34" t="s">
        <v>44</v>
      </c>
      <c r="C22" s="9" t="s">
        <v>33</v>
      </c>
      <c r="D22" s="67">
        <f>QDL!I20</f>
        <v>2640</v>
      </c>
      <c r="E22" s="35">
        <v>2640.0</v>
      </c>
      <c r="F22" s="35" t="s">
        <v>202</v>
      </c>
      <c r="G22" s="35" t="s">
        <v>202</v>
      </c>
    </row>
    <row r="23">
      <c r="A23" s="33" t="s">
        <v>45</v>
      </c>
      <c r="B23" s="41" t="s">
        <v>46</v>
      </c>
      <c r="C23" s="43" t="s">
        <v>47</v>
      </c>
      <c r="D23" s="43">
        <f>QDL!I21</f>
        <v>1800</v>
      </c>
      <c r="E23" s="43">
        <f>QDL!I21</f>
        <v>1800</v>
      </c>
      <c r="F23" s="43" t="s">
        <v>202</v>
      </c>
      <c r="G23" s="43" t="s">
        <v>202</v>
      </c>
    </row>
    <row r="24">
      <c r="A24" s="42" t="s">
        <v>48</v>
      </c>
      <c r="B24" s="41" t="s">
        <v>49</v>
      </c>
      <c r="C24" s="43" t="s">
        <v>50</v>
      </c>
      <c r="D24" s="43">
        <f>QDL!I22</f>
        <v>360</v>
      </c>
      <c r="E24" s="43" t="s">
        <v>202</v>
      </c>
      <c r="F24" s="43" t="s">
        <v>202</v>
      </c>
      <c r="G24" s="43">
        <f>QDL!I22</f>
        <v>360</v>
      </c>
    </row>
    <row r="25">
      <c r="A25" s="27"/>
      <c r="B25" s="41" t="s">
        <v>51</v>
      </c>
      <c r="C25" s="43" t="s">
        <v>52</v>
      </c>
      <c r="D25" s="43">
        <f>QDL!I23</f>
        <v>2160</v>
      </c>
      <c r="E25" s="43" t="s">
        <v>202</v>
      </c>
      <c r="F25" s="43">
        <f>QDL!I23</f>
        <v>2160</v>
      </c>
      <c r="G25" s="43" t="s">
        <v>202</v>
      </c>
    </row>
    <row r="26">
      <c r="A26" s="33" t="s">
        <v>53</v>
      </c>
      <c r="B26" s="41" t="s">
        <v>54</v>
      </c>
      <c r="C26" s="43" t="s">
        <v>55</v>
      </c>
      <c r="D26" s="43">
        <f>QDL!I24</f>
        <v>240</v>
      </c>
      <c r="E26" s="43" t="s">
        <v>202</v>
      </c>
      <c r="F26" s="43" t="s">
        <v>202</v>
      </c>
      <c r="G26" s="43">
        <f>QDL!I24</f>
        <v>240</v>
      </c>
    </row>
    <row r="28">
      <c r="A28" s="188" t="s">
        <v>203</v>
      </c>
      <c r="E28" s="189">
        <f t="shared" ref="E28:G28" si="1">SUM(E3:E27)</f>
        <v>22780</v>
      </c>
      <c r="F28" s="189">
        <f t="shared" si="1"/>
        <v>24600</v>
      </c>
      <c r="G28" s="189">
        <f t="shared" si="1"/>
        <v>23920</v>
      </c>
    </row>
    <row r="29">
      <c r="A29" s="188" t="s">
        <v>204</v>
      </c>
      <c r="E29" s="131">
        <f>SUM(E28:G28)</f>
        <v>71300</v>
      </c>
    </row>
    <row r="30">
      <c r="C30" s="46" t="s">
        <v>205</v>
      </c>
      <c r="E30" s="189">
        <f>E29/3</f>
        <v>23766.66667</v>
      </c>
    </row>
    <row r="31">
      <c r="C31" s="46" t="s">
        <v>206</v>
      </c>
      <c r="E31" s="189">
        <f>G28/220</f>
        <v>108.7272727</v>
      </c>
    </row>
    <row r="33">
      <c r="E33" s="46" t="s">
        <v>207</v>
      </c>
    </row>
    <row r="35">
      <c r="A35" s="46" t="s">
        <v>208</v>
      </c>
    </row>
  </sheetData>
  <mergeCells count="11">
    <mergeCell ref="E30:G30"/>
    <mergeCell ref="E31:G31"/>
    <mergeCell ref="E33:N33"/>
    <mergeCell ref="A2:G2"/>
    <mergeCell ref="E3:G3"/>
    <mergeCell ref="A9:A22"/>
    <mergeCell ref="A24:A25"/>
    <mergeCell ref="A28:D28"/>
    <mergeCell ref="A29:D29"/>
    <mergeCell ref="E29:G29"/>
    <mergeCell ref="A35:G3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23.0"/>
    <col customWidth="1" min="4" max="4" width="21.0"/>
    <col customWidth="1" min="5" max="5" width="36.13"/>
  </cols>
  <sheetData>
    <row r="1">
      <c r="A1" s="190" t="s">
        <v>98</v>
      </c>
      <c r="B1" s="128"/>
      <c r="C1" s="128"/>
      <c r="D1" s="128"/>
      <c r="E1" s="128"/>
      <c r="F1" s="128"/>
      <c r="G1" s="128"/>
      <c r="H1" s="191"/>
      <c r="I1" s="84"/>
      <c r="J1" s="84"/>
      <c r="K1" s="84"/>
    </row>
    <row r="2">
      <c r="A2" s="192" t="s">
        <v>209</v>
      </c>
      <c r="B2" s="193" t="s">
        <v>3</v>
      </c>
      <c r="C2" s="193" t="s">
        <v>210</v>
      </c>
      <c r="D2" s="192" t="s">
        <v>211</v>
      </c>
      <c r="E2" s="192" t="s">
        <v>212</v>
      </c>
      <c r="F2" s="194" t="s">
        <v>213</v>
      </c>
      <c r="G2" s="2"/>
      <c r="H2" s="3"/>
      <c r="I2" s="84"/>
      <c r="J2" s="84"/>
      <c r="K2" s="84"/>
    </row>
    <row r="3">
      <c r="A3" s="27"/>
      <c r="B3" s="27"/>
      <c r="C3" s="27"/>
      <c r="D3" s="27"/>
      <c r="E3" s="27"/>
      <c r="F3" s="123" t="s">
        <v>199</v>
      </c>
      <c r="G3" s="123" t="s">
        <v>200</v>
      </c>
      <c r="H3" s="122" t="s">
        <v>201</v>
      </c>
      <c r="I3" s="84"/>
      <c r="J3" s="84"/>
      <c r="K3" s="84"/>
    </row>
    <row r="4">
      <c r="A4" s="195" t="str">
        <f>QDL!B3</f>
        <v>L0</v>
      </c>
      <c r="B4" s="195" t="str">
        <f>QDL!C3</f>
        <v>SUBESTAÇÃO</v>
      </c>
      <c r="C4" s="196">
        <f>DISJUNTORES!E3</f>
        <v>16</v>
      </c>
      <c r="D4" s="197" t="s">
        <v>214</v>
      </c>
      <c r="E4" s="195">
        <v>5.0</v>
      </c>
      <c r="F4" s="123">
        <f>'QDL-BALANÇO TOTAL'!E5</f>
        <v>2500</v>
      </c>
      <c r="G4" s="123"/>
      <c r="H4" s="123"/>
      <c r="I4" s="84"/>
      <c r="J4" s="84"/>
      <c r="K4" s="84"/>
    </row>
    <row r="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</row>
    <row r="6">
      <c r="A6" s="198"/>
      <c r="B6" s="198"/>
      <c r="C6" s="198"/>
      <c r="D6" s="198"/>
      <c r="E6" s="198"/>
      <c r="F6" s="198"/>
      <c r="G6" s="198"/>
      <c r="H6" s="198"/>
      <c r="I6" s="199"/>
      <c r="J6" s="199"/>
      <c r="K6" s="199"/>
    </row>
    <row r="7">
      <c r="A7" s="194" t="s">
        <v>119</v>
      </c>
      <c r="B7" s="2"/>
      <c r="C7" s="2"/>
      <c r="D7" s="2"/>
      <c r="E7" s="2"/>
      <c r="F7" s="2"/>
      <c r="G7" s="2"/>
      <c r="H7" s="3"/>
      <c r="I7" s="84"/>
      <c r="J7" s="84"/>
      <c r="K7" s="84"/>
    </row>
    <row r="8">
      <c r="A8" s="192" t="s">
        <v>209</v>
      </c>
      <c r="B8" s="193" t="s">
        <v>3</v>
      </c>
      <c r="C8" s="193" t="s">
        <v>210</v>
      </c>
      <c r="D8" s="192" t="s">
        <v>211</v>
      </c>
      <c r="E8" s="192" t="s">
        <v>212</v>
      </c>
      <c r="F8" s="194" t="s">
        <v>213</v>
      </c>
      <c r="G8" s="2"/>
      <c r="H8" s="3"/>
      <c r="I8" s="84"/>
      <c r="J8" s="84"/>
      <c r="K8" s="84"/>
    </row>
    <row r="9">
      <c r="A9" s="27"/>
      <c r="B9" s="27"/>
      <c r="C9" s="27"/>
      <c r="D9" s="27"/>
      <c r="E9" s="27"/>
      <c r="F9" s="123" t="s">
        <v>199</v>
      </c>
      <c r="G9" s="123" t="s">
        <v>200</v>
      </c>
      <c r="H9" s="122" t="s">
        <v>201</v>
      </c>
      <c r="I9" s="84"/>
      <c r="J9" s="84"/>
      <c r="K9" s="84"/>
    </row>
    <row r="10">
      <c r="A10" s="123" t="str">
        <f>QDL!B4</f>
        <v>L1</v>
      </c>
      <c r="B10" s="200" t="str">
        <f>QDL!C4</f>
        <v>SALA DE CALDEIRAS</v>
      </c>
      <c r="C10" s="200">
        <f>DISJUNTORES!E4</f>
        <v>16</v>
      </c>
      <c r="D10" s="197" t="s">
        <v>214</v>
      </c>
      <c r="E10" s="195">
        <v>5.0</v>
      </c>
      <c r="F10" s="123" t="str">
        <f>'QDL-BALANÇO TOTAL'!E6</f>
        <v>-</v>
      </c>
      <c r="G10" s="123">
        <f>'QDL-BALANÇO TOTAL'!F6</f>
        <v>1760</v>
      </c>
      <c r="H10" s="123" t="str">
        <f>'QDL-BALANÇO TOTAL'!G6</f>
        <v>-</v>
      </c>
      <c r="I10" s="84"/>
      <c r="J10" s="84"/>
      <c r="K10" s="84"/>
    </row>
    <row r="11">
      <c r="A11" s="84"/>
      <c r="B11" s="84"/>
      <c r="C11" s="84"/>
      <c r="E11" s="84"/>
      <c r="F11" s="84"/>
      <c r="G11" s="84"/>
      <c r="H11" s="84"/>
      <c r="I11" s="84"/>
      <c r="J11" s="84"/>
      <c r="K11" s="84"/>
    </row>
    <row r="23">
      <c r="J23" s="201" t="s">
        <v>215</v>
      </c>
    </row>
    <row r="46">
      <c r="J46" s="46" t="s">
        <v>212</v>
      </c>
    </row>
    <row r="48">
      <c r="J48" s="51" t="s">
        <v>216</v>
      </c>
    </row>
    <row r="68">
      <c r="J68" s="202" t="s">
        <v>217</v>
      </c>
      <c r="K68" s="2"/>
      <c r="L68" s="2"/>
      <c r="M68" s="2"/>
      <c r="N68" s="203"/>
    </row>
    <row r="71">
      <c r="A71" s="204"/>
      <c r="B71" s="205"/>
      <c r="C71" s="205"/>
      <c r="D71" s="205"/>
      <c r="E71" s="205"/>
      <c r="F71" s="205"/>
      <c r="G71" s="205"/>
      <c r="H71" s="206"/>
    </row>
    <row r="72">
      <c r="A72" s="194" t="s">
        <v>218</v>
      </c>
      <c r="B72" s="2"/>
      <c r="C72" s="2"/>
      <c r="D72" s="2"/>
      <c r="E72" s="2"/>
      <c r="F72" s="2"/>
      <c r="G72" s="2"/>
      <c r="H72" s="3"/>
    </row>
    <row r="73">
      <c r="A73" s="192" t="s">
        <v>209</v>
      </c>
      <c r="B73" s="193" t="s">
        <v>3</v>
      </c>
      <c r="C73" s="193" t="s">
        <v>210</v>
      </c>
      <c r="D73" s="192" t="s">
        <v>211</v>
      </c>
      <c r="E73" s="192" t="s">
        <v>212</v>
      </c>
      <c r="F73" s="194" t="s">
        <v>213</v>
      </c>
      <c r="G73" s="2"/>
      <c r="H73" s="3"/>
    </row>
    <row r="74">
      <c r="A74" s="27"/>
      <c r="B74" s="27"/>
      <c r="C74" s="27"/>
      <c r="D74" s="27"/>
      <c r="E74" s="27"/>
      <c r="F74" s="123" t="s">
        <v>199</v>
      </c>
      <c r="G74" s="123" t="s">
        <v>200</v>
      </c>
      <c r="H74" s="122" t="s">
        <v>201</v>
      </c>
    </row>
    <row r="75">
      <c r="A75" s="123" t="str">
        <f>QDL!B5</f>
        <v>L2</v>
      </c>
      <c r="B75" s="200" t="str">
        <f>QDL!C5</f>
        <v>COMPRESSOR (BOMBAS E PRENSA)</v>
      </c>
      <c r="C75" s="200">
        <f>DISJUNTORES!E5</f>
        <v>16</v>
      </c>
      <c r="D75" s="197" t="s">
        <v>214</v>
      </c>
      <c r="E75" s="195">
        <v>5.0</v>
      </c>
      <c r="F75" s="123" t="str">
        <f>'QDL-BALANÇO TOTAL'!E7</f>
        <v>-</v>
      </c>
      <c r="G75" s="123" t="str">
        <f>'QDL-BALANÇO TOTAL'!F7</f>
        <v>-</v>
      </c>
      <c r="H75" s="123">
        <f>'QDL-BALANÇO TOTAL'!G7</f>
        <v>2640</v>
      </c>
    </row>
    <row r="76">
      <c r="A76" s="207"/>
      <c r="B76" s="208"/>
      <c r="C76" s="208"/>
      <c r="D76" s="207"/>
      <c r="E76" s="207"/>
      <c r="F76" s="207"/>
      <c r="G76" s="207"/>
      <c r="H76" s="207"/>
    </row>
    <row r="77">
      <c r="J77" s="84"/>
      <c r="K77" s="84"/>
    </row>
    <row r="78">
      <c r="J78" s="199"/>
      <c r="K78" s="199"/>
    </row>
    <row r="79">
      <c r="J79" s="84"/>
      <c r="K79" s="84"/>
    </row>
    <row r="80">
      <c r="J80" s="84"/>
      <c r="K80" s="84"/>
    </row>
    <row r="81">
      <c r="J81" s="84"/>
      <c r="K81" s="84"/>
    </row>
    <row r="82">
      <c r="J82" s="84"/>
      <c r="K82" s="84"/>
    </row>
    <row r="83">
      <c r="J83" s="84"/>
      <c r="K83" s="84"/>
    </row>
    <row r="95">
      <c r="I95" s="199"/>
      <c r="J95" s="201" t="s">
        <v>215</v>
      </c>
    </row>
    <row r="96">
      <c r="I96" s="117"/>
    </row>
    <row r="97">
      <c r="I97" s="117"/>
    </row>
    <row r="98">
      <c r="I98" s="117"/>
    </row>
    <row r="99">
      <c r="I99" s="117"/>
    </row>
    <row r="100">
      <c r="I100" s="117"/>
    </row>
    <row r="101">
      <c r="A101" s="199"/>
      <c r="B101" s="199"/>
      <c r="C101" s="199"/>
      <c r="D101" s="199"/>
      <c r="E101" s="199"/>
      <c r="F101" s="199"/>
      <c r="G101" s="199"/>
      <c r="H101" s="199"/>
      <c r="I101" s="117"/>
    </row>
    <row r="102">
      <c r="I102" s="117"/>
    </row>
    <row r="103">
      <c r="I103" s="117"/>
    </row>
    <row r="104">
      <c r="I104" s="117"/>
    </row>
    <row r="105">
      <c r="I105" s="117"/>
    </row>
    <row r="106">
      <c r="I106" s="117"/>
    </row>
    <row r="107">
      <c r="I107" s="117"/>
    </row>
    <row r="108">
      <c r="I108" s="117"/>
    </row>
    <row r="109">
      <c r="I109" s="117"/>
    </row>
    <row r="110">
      <c r="I110" s="117"/>
    </row>
    <row r="111">
      <c r="I111" s="117"/>
    </row>
    <row r="112">
      <c r="I112" s="209"/>
    </row>
    <row r="113">
      <c r="I113" s="84"/>
    </row>
    <row r="114">
      <c r="I114" s="84"/>
    </row>
    <row r="115">
      <c r="I115" s="84"/>
    </row>
    <row r="116">
      <c r="I116" s="84"/>
    </row>
    <row r="117">
      <c r="I117" s="84"/>
    </row>
    <row r="118">
      <c r="I118" s="84"/>
      <c r="J118" s="46" t="s">
        <v>212</v>
      </c>
    </row>
    <row r="119">
      <c r="I119" s="84"/>
    </row>
    <row r="120">
      <c r="I120" s="84"/>
      <c r="J120" s="51" t="s">
        <v>216</v>
      </c>
    </row>
    <row r="121">
      <c r="I121" s="84"/>
    </row>
    <row r="122">
      <c r="I122" s="84"/>
    </row>
    <row r="123">
      <c r="I123" s="84"/>
    </row>
    <row r="124">
      <c r="I124" s="84"/>
    </row>
    <row r="125">
      <c r="I125" s="84"/>
    </row>
    <row r="140">
      <c r="J140" s="202" t="s">
        <v>217</v>
      </c>
      <c r="K140" s="2"/>
      <c r="L140" s="2"/>
      <c r="M140" s="2"/>
      <c r="N140" s="203"/>
    </row>
    <row r="143">
      <c r="A143" s="194" t="s">
        <v>143</v>
      </c>
      <c r="B143" s="2"/>
      <c r="C143" s="2"/>
      <c r="D143" s="2"/>
      <c r="E143" s="2"/>
      <c r="F143" s="2"/>
      <c r="G143" s="2"/>
      <c r="H143" s="3"/>
    </row>
    <row r="144">
      <c r="A144" s="192" t="s">
        <v>209</v>
      </c>
      <c r="B144" s="193" t="s">
        <v>3</v>
      </c>
      <c r="C144" s="193" t="s">
        <v>210</v>
      </c>
      <c r="D144" s="192" t="s">
        <v>211</v>
      </c>
      <c r="E144" s="192" t="s">
        <v>212</v>
      </c>
      <c r="F144" s="194" t="s">
        <v>213</v>
      </c>
      <c r="G144" s="2"/>
      <c r="H144" s="3"/>
    </row>
    <row r="145">
      <c r="A145" s="27"/>
      <c r="B145" s="27"/>
      <c r="C145" s="27"/>
      <c r="D145" s="27"/>
      <c r="E145" s="27"/>
      <c r="F145" s="123" t="s">
        <v>199</v>
      </c>
      <c r="G145" s="123" t="s">
        <v>200</v>
      </c>
      <c r="H145" s="122" t="s">
        <v>201</v>
      </c>
    </row>
    <row r="146">
      <c r="A146" s="123" t="str">
        <f>QDL!B6</f>
        <v>L3</v>
      </c>
      <c r="B146" s="200" t="str">
        <f>QDL!C6</f>
        <v>DEPÓSITO DE CARCAÇAS</v>
      </c>
      <c r="C146" s="200">
        <f>DISJUNTORES!E6</f>
        <v>16</v>
      </c>
      <c r="D146" s="197" t="s">
        <v>214</v>
      </c>
      <c r="E146" s="195">
        <v>5.0</v>
      </c>
      <c r="F146" s="123">
        <f>'QDL-BALANÇO TOTAL'!E8</f>
        <v>2640</v>
      </c>
      <c r="G146" s="123" t="str">
        <f>'QDL-BALANÇO TOTAL'!F8</f>
        <v>-</v>
      </c>
      <c r="H146" s="123" t="str">
        <f>'QDL-BALANÇO TOTAL'!G8</f>
        <v>-</v>
      </c>
    </row>
    <row r="147">
      <c r="A147" s="207"/>
      <c r="B147" s="208"/>
      <c r="C147" s="208"/>
      <c r="D147" s="207"/>
      <c r="E147" s="207"/>
      <c r="F147" s="207"/>
      <c r="G147" s="207"/>
      <c r="H147" s="207"/>
    </row>
    <row r="148">
      <c r="A148" s="199"/>
      <c r="B148" s="199"/>
      <c r="C148" s="199"/>
      <c r="D148" s="199"/>
      <c r="E148" s="199"/>
      <c r="F148" s="199"/>
      <c r="G148" s="199"/>
      <c r="H148" s="199"/>
      <c r="K148" s="84"/>
      <c r="L148" s="84"/>
    </row>
    <row r="149">
      <c r="K149" s="199"/>
      <c r="L149" s="199"/>
    </row>
    <row r="150">
      <c r="K150" s="84"/>
      <c r="L150" s="84"/>
    </row>
    <row r="151">
      <c r="K151" s="84"/>
      <c r="L151" s="84"/>
    </row>
    <row r="152">
      <c r="K152" s="84"/>
      <c r="L152" s="84"/>
    </row>
    <row r="153">
      <c r="K153" s="84"/>
      <c r="L153" s="84"/>
    </row>
    <row r="154">
      <c r="K154" s="84"/>
      <c r="L154" s="84"/>
    </row>
    <row r="166">
      <c r="J166" s="199"/>
      <c r="K166" s="201" t="s">
        <v>215</v>
      </c>
    </row>
    <row r="167">
      <c r="J167" s="117"/>
    </row>
    <row r="168">
      <c r="J168" s="117"/>
    </row>
    <row r="169">
      <c r="J169" s="117"/>
    </row>
    <row r="170">
      <c r="J170" s="117"/>
    </row>
    <row r="171">
      <c r="J171" s="117"/>
    </row>
    <row r="172">
      <c r="J172" s="117"/>
    </row>
    <row r="173">
      <c r="J173" s="117"/>
    </row>
    <row r="174">
      <c r="J174" s="117"/>
    </row>
    <row r="175">
      <c r="J175" s="117"/>
    </row>
    <row r="176">
      <c r="J176" s="117"/>
    </row>
    <row r="177">
      <c r="J177" s="117"/>
    </row>
    <row r="178">
      <c r="J178" s="117"/>
    </row>
    <row r="179">
      <c r="J179" s="117"/>
    </row>
    <row r="180">
      <c r="J180" s="117"/>
    </row>
    <row r="181">
      <c r="J181" s="117"/>
    </row>
    <row r="182">
      <c r="J182" s="117"/>
    </row>
    <row r="183">
      <c r="J183" s="209"/>
    </row>
    <row r="184">
      <c r="J184" s="84"/>
    </row>
    <row r="185">
      <c r="J185" s="84"/>
    </row>
    <row r="186">
      <c r="J186" s="84"/>
    </row>
    <row r="187">
      <c r="J187" s="84"/>
    </row>
    <row r="188">
      <c r="J188" s="84"/>
    </row>
    <row r="189">
      <c r="J189" s="84"/>
      <c r="K189" s="46" t="s">
        <v>212</v>
      </c>
    </row>
    <row r="190">
      <c r="J190" s="84"/>
    </row>
    <row r="191">
      <c r="J191" s="84"/>
      <c r="K191" s="51" t="s">
        <v>216</v>
      </c>
    </row>
    <row r="192">
      <c r="J192" s="84"/>
    </row>
    <row r="193">
      <c r="J193" s="84"/>
    </row>
    <row r="194">
      <c r="J194" s="84"/>
    </row>
    <row r="195">
      <c r="J195" s="84"/>
    </row>
    <row r="196">
      <c r="J196" s="84"/>
    </row>
    <row r="209">
      <c r="K209" s="202" t="s">
        <v>217</v>
      </c>
      <c r="L209" s="2"/>
      <c r="M209" s="2"/>
      <c r="N209" s="2"/>
      <c r="O209" s="203"/>
    </row>
    <row r="210">
      <c r="A210" s="210" t="s">
        <v>151</v>
      </c>
      <c r="B210" s="2"/>
      <c r="C210" s="2"/>
      <c r="D210" s="2"/>
      <c r="E210" s="2"/>
      <c r="F210" s="2"/>
      <c r="G210" s="2"/>
      <c r="H210" s="3"/>
    </row>
    <row r="211">
      <c r="A211" s="192" t="s">
        <v>209</v>
      </c>
      <c r="B211" s="193" t="s">
        <v>3</v>
      </c>
      <c r="C211" s="193" t="s">
        <v>210</v>
      </c>
      <c r="D211" s="192" t="s">
        <v>211</v>
      </c>
      <c r="E211" s="192" t="s">
        <v>212</v>
      </c>
      <c r="F211" s="194" t="s">
        <v>213</v>
      </c>
      <c r="G211" s="2"/>
      <c r="H211" s="3"/>
    </row>
    <row r="212">
      <c r="A212" s="27"/>
      <c r="B212" s="27"/>
      <c r="C212" s="27"/>
      <c r="D212" s="27"/>
      <c r="E212" s="27"/>
      <c r="F212" s="123" t="s">
        <v>199</v>
      </c>
      <c r="G212" s="123" t="s">
        <v>200</v>
      </c>
      <c r="H212" s="122" t="s">
        <v>201</v>
      </c>
    </row>
    <row r="213">
      <c r="A213" s="123" t="str">
        <f>QDL!B7</f>
        <v>L4</v>
      </c>
      <c r="B213" s="200" t="str">
        <f>QDL!C7</f>
        <v>RASPA</v>
      </c>
      <c r="C213" s="200">
        <f>DISJUNTORES!E7</f>
        <v>20</v>
      </c>
      <c r="D213" s="197" t="s">
        <v>219</v>
      </c>
      <c r="E213" s="195">
        <v>5.0</v>
      </c>
      <c r="F213" s="123" t="str">
        <f>'QDL-BALANÇO TOTAL'!E9</f>
        <v>-</v>
      </c>
      <c r="G213" s="123">
        <f>'QDL-BALANÇO TOTAL'!F9</f>
        <v>3080</v>
      </c>
      <c r="H213" s="123" t="str">
        <f>'QDL-BALANÇO TOTAL'!G9</f>
        <v>-</v>
      </c>
    </row>
    <row r="214">
      <c r="A214" s="123" t="str">
        <f>QDL!B8</f>
        <v>L5</v>
      </c>
      <c r="B214" s="196" t="str">
        <f>QDL!C8</f>
        <v>RASPA</v>
      </c>
      <c r="C214" s="196">
        <f>DISJUNTORES!E8</f>
        <v>20</v>
      </c>
      <c r="D214" s="197" t="s">
        <v>219</v>
      </c>
      <c r="E214" s="123">
        <v>5.0</v>
      </c>
      <c r="F214" s="123" t="str">
        <f>'QDL-BALANÇO TOTAL'!E10</f>
        <v>-</v>
      </c>
      <c r="G214" s="123" t="str">
        <f>'QDL-BALANÇO TOTAL'!F10</f>
        <v>-</v>
      </c>
      <c r="H214" s="123">
        <f>'QDL-BALANÇO TOTAL'!G10</f>
        <v>3080</v>
      </c>
      <c r="L214" s="84"/>
      <c r="M214" s="84"/>
    </row>
    <row r="215">
      <c r="A215" s="123" t="str">
        <f>QDL!B9</f>
        <v>L6</v>
      </c>
      <c r="B215" s="196" t="str">
        <f>QDL!C9</f>
        <v>RECAPAGEM</v>
      </c>
      <c r="C215" s="196">
        <f>DISJUNTORES!E9</f>
        <v>25</v>
      </c>
      <c r="D215" s="197" t="s">
        <v>220</v>
      </c>
      <c r="E215" s="123">
        <v>5.0</v>
      </c>
      <c r="F215" s="123" t="str">
        <f>'QDL-BALANÇO TOTAL'!E11</f>
        <v>-</v>
      </c>
      <c r="G215" s="123" t="str">
        <f>'QDL-BALANÇO TOTAL'!F11</f>
        <v>-</v>
      </c>
      <c r="H215" s="123">
        <f>'QDL-BALANÇO TOTAL'!G11</f>
        <v>4400</v>
      </c>
      <c r="L215" s="199"/>
      <c r="M215" s="199"/>
    </row>
    <row r="216">
      <c r="A216" s="123" t="str">
        <f>QDL!B10</f>
        <v>L7</v>
      </c>
      <c r="B216" s="196" t="str">
        <f>QDL!C10</f>
        <v>RECAPAGEM</v>
      </c>
      <c r="C216" s="196">
        <f>DISJUNTORES!E10</f>
        <v>25</v>
      </c>
      <c r="D216" s="197" t="s">
        <v>220</v>
      </c>
      <c r="E216" s="123">
        <v>5.0</v>
      </c>
      <c r="F216" s="123" t="str">
        <f>'QDL-BALANÇO TOTAL'!E12</f>
        <v>-</v>
      </c>
      <c r="G216" s="123">
        <f>'QDL-BALANÇO TOTAL'!F12</f>
        <v>4400</v>
      </c>
      <c r="H216" s="123" t="str">
        <f>'QDL-BALANÇO TOTAL'!G12</f>
        <v>-</v>
      </c>
      <c r="L216" s="84"/>
      <c r="M216" s="84"/>
    </row>
    <row r="217">
      <c r="A217" s="123" t="str">
        <f>QDL!B11</f>
        <v>L8</v>
      </c>
      <c r="B217" s="196" t="str">
        <f>QDL!C11</f>
        <v>RECAPAGEM</v>
      </c>
      <c r="C217" s="196">
        <f>DISJUNTORES!E11</f>
        <v>25</v>
      </c>
      <c r="D217" s="197" t="s">
        <v>220</v>
      </c>
      <c r="E217" s="123">
        <v>5.0</v>
      </c>
      <c r="F217" s="123">
        <f>'QDL-BALANÇO TOTAL'!E13</f>
        <v>4400</v>
      </c>
      <c r="G217" s="123" t="str">
        <f>'QDL-BALANÇO TOTAL'!F13</f>
        <v/>
      </c>
      <c r="H217" s="123" t="str">
        <f>'QDL-BALANÇO TOTAL'!G13</f>
        <v>-</v>
      </c>
      <c r="L217" s="84"/>
      <c r="M217" s="84"/>
    </row>
    <row r="218">
      <c r="A218" s="123" t="str">
        <f>QDL!B12</f>
        <v>L9</v>
      </c>
      <c r="B218" s="196" t="str">
        <f>QDL!C12</f>
        <v>RECAPAGEM</v>
      </c>
      <c r="C218" s="196">
        <f>DISJUNTORES!E12</f>
        <v>25</v>
      </c>
      <c r="D218" s="197" t="s">
        <v>220</v>
      </c>
      <c r="E218" s="123">
        <v>5.0</v>
      </c>
      <c r="F218" s="123" t="str">
        <f>'QDL-BALANÇO TOTAL'!E14</f>
        <v>-</v>
      </c>
      <c r="G218" s="123">
        <f>'QDL-BALANÇO TOTAL'!F14</f>
        <v>4400</v>
      </c>
      <c r="H218" s="123" t="str">
        <f>'QDL-BALANÇO TOTAL'!G14</f>
        <v>-</v>
      </c>
      <c r="L218" s="84"/>
      <c r="M218" s="84"/>
    </row>
    <row r="219">
      <c r="A219" s="123" t="str">
        <f>QDL!B13</f>
        <v>L10</v>
      </c>
      <c r="B219" s="196" t="str">
        <f>QDL!C13</f>
        <v>RECAPAGEM</v>
      </c>
      <c r="C219" s="196">
        <f>DISJUNTORES!E13</f>
        <v>25</v>
      </c>
      <c r="D219" s="197" t="s">
        <v>220</v>
      </c>
      <c r="E219" s="123">
        <v>5.0</v>
      </c>
      <c r="F219" s="123" t="str">
        <f>'QDL-BALANÇO TOTAL'!E15</f>
        <v>-</v>
      </c>
      <c r="G219" s="123" t="str">
        <f>'QDL-BALANÇO TOTAL'!F15</f>
        <v/>
      </c>
      <c r="H219" s="123">
        <f>'QDL-BALANÇO TOTAL'!G15</f>
        <v>4400</v>
      </c>
      <c r="L219" s="84"/>
      <c r="M219" s="84"/>
    </row>
    <row r="220">
      <c r="A220" s="123" t="str">
        <f>QDL!B14</f>
        <v>L11</v>
      </c>
      <c r="B220" s="196" t="str">
        <f>QDL!C14</f>
        <v>RECAPAGEM</v>
      </c>
      <c r="C220" s="196">
        <f>DISJUNTORES!E14</f>
        <v>25</v>
      </c>
      <c r="D220" s="197" t="s">
        <v>220</v>
      </c>
      <c r="E220" s="123">
        <v>5.0</v>
      </c>
      <c r="F220" s="123">
        <f>'QDL-BALANÇO TOTAL'!E16</f>
        <v>4400</v>
      </c>
      <c r="G220" s="123" t="str">
        <f>'QDL-BALANÇO TOTAL'!F16</f>
        <v/>
      </c>
      <c r="H220" s="123" t="str">
        <f>'QDL-BALANÇO TOTAL'!G16</f>
        <v>-</v>
      </c>
      <c r="L220" s="84"/>
      <c r="M220" s="84"/>
    </row>
    <row r="221">
      <c r="A221" s="123" t="str">
        <f>QDL!B15</f>
        <v>L12</v>
      </c>
      <c r="B221" s="196" t="str">
        <f>QDL!C15</f>
        <v>RECAPAGEM</v>
      </c>
      <c r="C221" s="196">
        <f>DISJUNTORES!E15</f>
        <v>25</v>
      </c>
      <c r="D221" s="197" t="s">
        <v>220</v>
      </c>
      <c r="E221" s="123">
        <v>5.0</v>
      </c>
      <c r="F221" s="123" t="str">
        <f>'QDL-BALANÇO TOTAL'!E17</f>
        <v/>
      </c>
      <c r="G221" s="123">
        <f>'QDL-BALANÇO TOTAL'!F17</f>
        <v>4400</v>
      </c>
      <c r="H221" s="123" t="str">
        <f>'QDL-BALANÇO TOTAL'!G17</f>
        <v>-</v>
      </c>
    </row>
    <row r="222">
      <c r="A222" s="123" t="str">
        <f>QDL!B16</f>
        <v>L13</v>
      </c>
      <c r="B222" s="196" t="str">
        <f>QDL!C16</f>
        <v>RECAPAGEM</v>
      </c>
      <c r="C222" s="196">
        <f>DISJUNTORES!E16</f>
        <v>25</v>
      </c>
      <c r="D222" s="197" t="s">
        <v>220</v>
      </c>
      <c r="E222" s="123">
        <v>5.0</v>
      </c>
      <c r="F222" s="123" t="str">
        <f>'QDL-BALANÇO TOTAL'!E18</f>
        <v>-</v>
      </c>
      <c r="G222" s="123" t="str">
        <f>'QDL-BALANÇO TOTAL'!F18</f>
        <v>-</v>
      </c>
      <c r="H222" s="123">
        <f>'QDL-BALANÇO TOTAL'!G18</f>
        <v>4400</v>
      </c>
    </row>
    <row r="223">
      <c r="A223" s="123" t="str">
        <f>QDL!B17</f>
        <v>L14</v>
      </c>
      <c r="B223" s="196" t="str">
        <f>QDL!C17</f>
        <v>RECAPAGEM</v>
      </c>
      <c r="C223" s="196">
        <f>DISJUNTORES!E17</f>
        <v>25</v>
      </c>
      <c r="D223" s="197" t="s">
        <v>220</v>
      </c>
      <c r="E223" s="123">
        <v>5.0</v>
      </c>
      <c r="F223" s="123">
        <f>'QDL-BALANÇO TOTAL'!E19</f>
        <v>4400</v>
      </c>
      <c r="G223" s="123" t="str">
        <f>'QDL-BALANÇO TOTAL'!F19</f>
        <v/>
      </c>
      <c r="H223" s="123" t="str">
        <f>'QDL-BALANÇO TOTAL'!G19</f>
        <v>-</v>
      </c>
    </row>
    <row r="224">
      <c r="A224" s="123" t="str">
        <f>QDL!B18</f>
        <v>L15</v>
      </c>
      <c r="B224" s="196" t="str">
        <f>QDL!C18</f>
        <v>RECAPAGEM</v>
      </c>
      <c r="C224" s="196">
        <f>DISJUNTORES!E18</f>
        <v>25</v>
      </c>
      <c r="D224" s="197" t="s">
        <v>220</v>
      </c>
      <c r="E224" s="123">
        <v>5.0</v>
      </c>
      <c r="F224" s="123" t="str">
        <f>'QDL-BALANÇO TOTAL'!E20</f>
        <v/>
      </c>
      <c r="G224" s="123">
        <f>'QDL-BALANÇO TOTAL'!F20</f>
        <v>4400</v>
      </c>
      <c r="H224" s="123" t="str">
        <f>'QDL-BALANÇO TOTAL'!G20</f>
        <v>-</v>
      </c>
    </row>
    <row r="225">
      <c r="A225" s="123" t="str">
        <f>QDL!B19</f>
        <v>L16</v>
      </c>
      <c r="B225" s="196" t="str">
        <f>QDL!C19</f>
        <v>RECAPAGEM</v>
      </c>
      <c r="C225" s="196">
        <f>DISJUNTORES!E19</f>
        <v>25</v>
      </c>
      <c r="D225" s="197" t="s">
        <v>220</v>
      </c>
      <c r="E225" s="123">
        <v>5.0</v>
      </c>
      <c r="F225" s="123" t="str">
        <f>'QDL-BALANÇO TOTAL'!E21</f>
        <v>-</v>
      </c>
      <c r="G225" s="123" t="str">
        <f>'QDL-BALANÇO TOTAL'!F21</f>
        <v>-</v>
      </c>
      <c r="H225" s="123">
        <f>'QDL-BALANÇO TOTAL'!G21</f>
        <v>4400</v>
      </c>
    </row>
    <row r="226">
      <c r="A226" s="123" t="str">
        <f>QDL!B20</f>
        <v>L17</v>
      </c>
      <c r="B226" s="196" t="str">
        <f>QDL!C20</f>
        <v>RECAPAGEM</v>
      </c>
      <c r="C226" s="211">
        <f>DISJUNTORES!E20</f>
        <v>16</v>
      </c>
      <c r="D226" s="197" t="s">
        <v>214</v>
      </c>
      <c r="E226" s="123">
        <v>5.0</v>
      </c>
      <c r="F226" s="123">
        <f>'QDL-BALANÇO TOTAL'!E22</f>
        <v>2640</v>
      </c>
      <c r="G226" s="123" t="str">
        <f>'QDL-BALANÇO TOTAL'!F22</f>
        <v>-</v>
      </c>
      <c r="H226" s="123" t="str">
        <f>'QDL-BALANÇO TOTAL'!G22</f>
        <v>-</v>
      </c>
    </row>
    <row r="227">
      <c r="A227" s="207"/>
      <c r="B227" s="212"/>
      <c r="C227" s="212"/>
      <c r="D227" s="213"/>
      <c r="E227" s="214" t="s">
        <v>221</v>
      </c>
      <c r="F227" s="214">
        <f t="shared" ref="F227:H227" si="1">SUM(F213:F226)</f>
        <v>15840</v>
      </c>
      <c r="G227" s="214">
        <f t="shared" si="1"/>
        <v>20680</v>
      </c>
      <c r="H227" s="214">
        <f t="shared" si="1"/>
        <v>20680</v>
      </c>
    </row>
    <row r="230">
      <c r="E230" s="46" t="s">
        <v>222</v>
      </c>
      <c r="F230" s="189">
        <f>SUM(F227:H227)</f>
        <v>57200</v>
      </c>
      <c r="M230" s="84"/>
      <c r="N230" s="84"/>
    </row>
    <row r="231">
      <c r="E231" s="46" t="s">
        <v>223</v>
      </c>
      <c r="F231" s="189">
        <f>F230/3</f>
        <v>19066.66667</v>
      </c>
      <c r="M231" s="199"/>
      <c r="N231" s="199"/>
    </row>
    <row r="232">
      <c r="C232" s="46" t="s">
        <v>224</v>
      </c>
      <c r="H232" s="189">
        <f>H227/220</f>
        <v>94</v>
      </c>
      <c r="K232" s="199"/>
      <c r="L232" s="201" t="s">
        <v>215</v>
      </c>
    </row>
    <row r="233">
      <c r="K233" s="117"/>
      <c r="M233" s="84"/>
      <c r="N233" s="84"/>
    </row>
    <row r="234">
      <c r="K234" s="117"/>
      <c r="M234" s="84"/>
      <c r="N234" s="84"/>
    </row>
    <row r="235">
      <c r="K235" s="117"/>
      <c r="M235" s="84"/>
      <c r="N235" s="84"/>
    </row>
    <row r="236">
      <c r="K236" s="117"/>
      <c r="M236" s="84"/>
      <c r="N236" s="84"/>
    </row>
    <row r="237">
      <c r="K237" s="117"/>
    </row>
    <row r="238">
      <c r="K238" s="117"/>
    </row>
    <row r="239">
      <c r="K239" s="117"/>
    </row>
    <row r="240">
      <c r="K240" s="117"/>
    </row>
    <row r="241">
      <c r="K241" s="117"/>
    </row>
    <row r="242">
      <c r="K242" s="117"/>
    </row>
    <row r="243">
      <c r="K243" s="117"/>
    </row>
    <row r="244">
      <c r="K244" s="117"/>
    </row>
    <row r="245">
      <c r="K245" s="117"/>
    </row>
    <row r="246">
      <c r="K246" s="117"/>
    </row>
    <row r="247">
      <c r="K247" s="117"/>
    </row>
    <row r="248">
      <c r="K248" s="117"/>
      <c r="L248" s="199"/>
    </row>
    <row r="249">
      <c r="K249" s="209"/>
      <c r="L249" s="117"/>
    </row>
    <row r="250">
      <c r="K250" s="84"/>
      <c r="L250" s="117"/>
    </row>
    <row r="251">
      <c r="K251" s="84"/>
      <c r="L251" s="117"/>
    </row>
    <row r="252">
      <c r="K252" s="84"/>
      <c r="L252" s="117"/>
    </row>
    <row r="253">
      <c r="K253" s="84"/>
      <c r="L253" s="117"/>
    </row>
    <row r="254">
      <c r="K254" s="84"/>
      <c r="L254" s="117"/>
    </row>
    <row r="255">
      <c r="K255" s="84"/>
      <c r="L255" s="46" t="s">
        <v>212</v>
      </c>
    </row>
    <row r="256">
      <c r="K256" s="84"/>
    </row>
    <row r="257">
      <c r="K257" s="84"/>
      <c r="L257" s="51" t="s">
        <v>216</v>
      </c>
    </row>
    <row r="258">
      <c r="K258" s="84"/>
      <c r="L258" s="117"/>
    </row>
    <row r="259">
      <c r="K259" s="84"/>
      <c r="L259" s="117"/>
    </row>
    <row r="260">
      <c r="K260" s="84"/>
      <c r="L260" s="117"/>
    </row>
    <row r="261">
      <c r="K261" s="84"/>
      <c r="L261" s="117"/>
    </row>
    <row r="262">
      <c r="K262" s="84"/>
      <c r="L262" s="117"/>
    </row>
    <row r="263">
      <c r="L263" s="117"/>
    </row>
    <row r="264">
      <c r="L264" s="117"/>
    </row>
    <row r="265">
      <c r="L265" s="209"/>
    </row>
    <row r="266">
      <c r="L266" s="84"/>
    </row>
    <row r="267">
      <c r="L267" s="84"/>
    </row>
    <row r="268">
      <c r="L268" s="84"/>
    </row>
    <row r="269">
      <c r="L269" s="84"/>
    </row>
    <row r="270">
      <c r="L270" s="84"/>
    </row>
    <row r="271">
      <c r="L271" s="84"/>
    </row>
    <row r="272">
      <c r="L272" s="84"/>
    </row>
    <row r="273">
      <c r="L273" s="84"/>
    </row>
    <row r="275">
      <c r="L275" s="202" t="s">
        <v>217</v>
      </c>
      <c r="M275" s="2"/>
      <c r="N275" s="2"/>
      <c r="O275" s="2"/>
      <c r="P275" s="203"/>
    </row>
    <row r="276">
      <c r="L276" s="84"/>
    </row>
    <row r="277">
      <c r="L277" s="84"/>
    </row>
    <row r="278">
      <c r="L278" s="84"/>
    </row>
  </sheetData>
  <mergeCells count="54">
    <mergeCell ref="K189:P189"/>
    <mergeCell ref="K191:P191"/>
    <mergeCell ref="K209:O209"/>
    <mergeCell ref="A210:H210"/>
    <mergeCell ref="A211:A212"/>
    <mergeCell ref="B211:B212"/>
    <mergeCell ref="C211:C212"/>
    <mergeCell ref="F211:H211"/>
    <mergeCell ref="D211:D212"/>
    <mergeCell ref="E211:E212"/>
    <mergeCell ref="F230:H230"/>
    <mergeCell ref="F231:H231"/>
    <mergeCell ref="C232:E232"/>
    <mergeCell ref="L232:P232"/>
    <mergeCell ref="L255:Q255"/>
    <mergeCell ref="A2:A3"/>
    <mergeCell ref="A8:A9"/>
    <mergeCell ref="B8:B9"/>
    <mergeCell ref="C8:C9"/>
    <mergeCell ref="D8:D9"/>
    <mergeCell ref="E8:E9"/>
    <mergeCell ref="A1:H1"/>
    <mergeCell ref="B2:B3"/>
    <mergeCell ref="C2:C3"/>
    <mergeCell ref="D2:D3"/>
    <mergeCell ref="E2:E3"/>
    <mergeCell ref="F2:H2"/>
    <mergeCell ref="A7:H7"/>
    <mergeCell ref="B73:B74"/>
    <mergeCell ref="C73:C74"/>
    <mergeCell ref="F8:H8"/>
    <mergeCell ref="J23:N23"/>
    <mergeCell ref="J46:O46"/>
    <mergeCell ref="J48:O48"/>
    <mergeCell ref="J68:N68"/>
    <mergeCell ref="A72:H72"/>
    <mergeCell ref="A73:A74"/>
    <mergeCell ref="F73:H73"/>
    <mergeCell ref="D73:D74"/>
    <mergeCell ref="E73:E74"/>
    <mergeCell ref="J95:N95"/>
    <mergeCell ref="J118:O118"/>
    <mergeCell ref="J120:O120"/>
    <mergeCell ref="J140:N140"/>
    <mergeCell ref="A143:H143"/>
    <mergeCell ref="A144:A145"/>
    <mergeCell ref="B144:B145"/>
    <mergeCell ref="C144:C145"/>
    <mergeCell ref="D144:D145"/>
    <mergeCell ref="E144:E145"/>
    <mergeCell ref="F144:H144"/>
    <mergeCell ref="K166:O166"/>
    <mergeCell ref="L257:Q257"/>
    <mergeCell ref="L275:P275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  <col customWidth="1" min="4" max="5" width="16.88"/>
    <col customWidth="1" min="6" max="6" width="16.75"/>
  </cols>
  <sheetData>
    <row r="3">
      <c r="A3" s="4" t="s">
        <v>1</v>
      </c>
      <c r="B3" s="4" t="s">
        <v>2</v>
      </c>
      <c r="C3" s="4" t="s">
        <v>3</v>
      </c>
      <c r="D3" s="215" t="s">
        <v>198</v>
      </c>
      <c r="E3" s="215" t="s">
        <v>11</v>
      </c>
    </row>
    <row r="4">
      <c r="A4" s="33" t="s">
        <v>13</v>
      </c>
      <c r="B4" s="41" t="s">
        <v>14</v>
      </c>
      <c r="C4" s="35" t="s">
        <v>15</v>
      </c>
      <c r="D4" s="189">
        <f>QDL!I3</f>
        <v>2500</v>
      </c>
      <c r="E4" s="189">
        <f>QDL!K3</f>
        <v>0.95</v>
      </c>
    </row>
    <row r="5">
      <c r="A5" s="33" t="s">
        <v>18</v>
      </c>
      <c r="B5" s="41" t="s">
        <v>19</v>
      </c>
      <c r="C5" s="40" t="s">
        <v>20</v>
      </c>
      <c r="D5" s="189">
        <f>QDL!I4</f>
        <v>1760</v>
      </c>
      <c r="E5" s="189">
        <f>QDL!K4</f>
        <v>0.85</v>
      </c>
    </row>
    <row r="6">
      <c r="A6" s="33" t="s">
        <v>22</v>
      </c>
      <c r="B6" s="41" t="s">
        <v>23</v>
      </c>
      <c r="C6" s="40" t="s">
        <v>24</v>
      </c>
      <c r="D6" s="189">
        <f>QDL!I5</f>
        <v>2640</v>
      </c>
      <c r="E6" s="189">
        <f>QDL!K5</f>
        <v>0.85</v>
      </c>
    </row>
    <row r="7">
      <c r="A7" s="33" t="s">
        <v>25</v>
      </c>
      <c r="B7" s="41" t="s">
        <v>26</v>
      </c>
      <c r="C7" s="46" t="s">
        <v>71</v>
      </c>
      <c r="D7" s="189">
        <f>QDL!I6</f>
        <v>2640</v>
      </c>
      <c r="E7" s="189">
        <f>QDL!K6</f>
        <v>0.85</v>
      </c>
    </row>
    <row r="8">
      <c r="A8" s="42" t="s">
        <v>28</v>
      </c>
      <c r="B8" s="41" t="s">
        <v>29</v>
      </c>
      <c r="C8" s="11" t="s">
        <v>30</v>
      </c>
      <c r="D8" s="189">
        <f>QDL!I7</f>
        <v>3080</v>
      </c>
      <c r="E8" s="189">
        <f>QDL!K7</f>
        <v>0.85</v>
      </c>
    </row>
    <row r="9">
      <c r="A9" s="24"/>
      <c r="B9" s="41" t="s">
        <v>31</v>
      </c>
      <c r="C9" s="11" t="s">
        <v>30</v>
      </c>
      <c r="D9" s="189">
        <f>QDL!I8</f>
        <v>3080</v>
      </c>
      <c r="E9" s="189">
        <f>QDL!K8</f>
        <v>0.85</v>
      </c>
    </row>
    <row r="10">
      <c r="A10" s="24"/>
      <c r="B10" s="79" t="s">
        <v>32</v>
      </c>
      <c r="D10" s="189">
        <f>QDL!I9</f>
        <v>4400</v>
      </c>
    </row>
    <row r="11">
      <c r="A11" s="24"/>
      <c r="B11" s="79" t="s">
        <v>34</v>
      </c>
      <c r="D11" s="189">
        <f>QDL!I10</f>
        <v>4400</v>
      </c>
    </row>
    <row r="12">
      <c r="A12" s="24"/>
      <c r="B12" s="79" t="s">
        <v>35</v>
      </c>
      <c r="D12" s="189">
        <f>QDL!I11</f>
        <v>4400</v>
      </c>
    </row>
    <row r="13">
      <c r="A13" s="24"/>
      <c r="B13" s="79" t="s">
        <v>36</v>
      </c>
      <c r="D13" s="189">
        <f>QDL!I12</f>
        <v>4400</v>
      </c>
    </row>
    <row r="14">
      <c r="A14" s="24"/>
      <c r="B14" s="79" t="s">
        <v>37</v>
      </c>
      <c r="D14" s="189">
        <f>QDL!I13</f>
        <v>4400</v>
      </c>
    </row>
    <row r="15">
      <c r="A15" s="24"/>
      <c r="B15" s="79" t="s">
        <v>38</v>
      </c>
      <c r="D15" s="189">
        <f>QDL!I14</f>
        <v>4400</v>
      </c>
    </row>
    <row r="16">
      <c r="A16" s="24"/>
      <c r="B16" s="79" t="s">
        <v>39</v>
      </c>
      <c r="D16" s="189">
        <f>QDL!I15</f>
        <v>4400</v>
      </c>
    </row>
    <row r="17">
      <c r="A17" s="24"/>
      <c r="B17" s="79" t="s">
        <v>40</v>
      </c>
      <c r="D17" s="189">
        <f>QDL!I16</f>
        <v>4400</v>
      </c>
    </row>
    <row r="18">
      <c r="A18" s="24"/>
      <c r="B18" s="79" t="s">
        <v>41</v>
      </c>
      <c r="D18" s="189">
        <f>QDL!I17</f>
        <v>4400</v>
      </c>
    </row>
    <row r="19">
      <c r="A19" s="24"/>
      <c r="B19" s="79" t="s">
        <v>42</v>
      </c>
      <c r="D19" s="189">
        <f>QDL!I18</f>
        <v>4400</v>
      </c>
    </row>
    <row r="20">
      <c r="A20" s="24"/>
      <c r="B20" s="79" t="s">
        <v>43</v>
      </c>
      <c r="D20" s="189">
        <f>QDL!I19</f>
        <v>4400</v>
      </c>
    </row>
    <row r="21">
      <c r="A21" s="27"/>
      <c r="B21" s="79" t="s">
        <v>44</v>
      </c>
      <c r="D21" s="189">
        <f>QDL!I20</f>
        <v>2640</v>
      </c>
    </row>
    <row r="22">
      <c r="A22" s="33" t="s">
        <v>45</v>
      </c>
      <c r="B22" s="41" t="s">
        <v>46</v>
      </c>
      <c r="C22" s="80" t="s">
        <v>47</v>
      </c>
      <c r="D22" s="81">
        <f>QDL!I21</f>
        <v>1800</v>
      </c>
      <c r="E22" s="81">
        <f>QDL!K21</f>
        <v>0.9</v>
      </c>
    </row>
    <row r="23">
      <c r="A23" s="42" t="s">
        <v>48</v>
      </c>
      <c r="B23" s="41" t="s">
        <v>49</v>
      </c>
      <c r="C23" s="80" t="s">
        <v>50</v>
      </c>
      <c r="D23" s="81">
        <f>QDL!I22</f>
        <v>360</v>
      </c>
      <c r="E23" s="81">
        <f>QDL!K22</f>
        <v>0.9</v>
      </c>
    </row>
    <row r="24">
      <c r="A24" s="27"/>
      <c r="B24" s="41" t="s">
        <v>51</v>
      </c>
      <c r="C24" s="80" t="s">
        <v>52</v>
      </c>
      <c r="D24" s="81">
        <f>QDL!I23</f>
        <v>2160</v>
      </c>
      <c r="E24" s="81">
        <f>QDL!K23</f>
        <v>0.9</v>
      </c>
    </row>
    <row r="25">
      <c r="A25" s="33" t="s">
        <v>53</v>
      </c>
      <c r="B25" s="41" t="s">
        <v>54</v>
      </c>
      <c r="C25" s="80" t="s">
        <v>55</v>
      </c>
      <c r="D25" s="81">
        <f>QDL!I24</f>
        <v>240</v>
      </c>
      <c r="E25" s="81">
        <f>QDL!K24</f>
        <v>0.9</v>
      </c>
    </row>
    <row r="28">
      <c r="A28" s="216" t="s">
        <v>209</v>
      </c>
      <c r="B28" s="216" t="s">
        <v>211</v>
      </c>
      <c r="C28" s="216" t="s">
        <v>225</v>
      </c>
      <c r="D28" s="216" t="s">
        <v>226</v>
      </c>
    </row>
    <row r="29">
      <c r="A29" s="217"/>
      <c r="B29" s="217"/>
      <c r="C29" s="217"/>
      <c r="D29" s="217"/>
    </row>
    <row r="30">
      <c r="A30" s="218" t="s">
        <v>227</v>
      </c>
      <c r="B30" s="219" t="str">
        <f>'QDL-BALANÇO POTENCIAS'!D4</f>
        <v>MDW-C16</v>
      </c>
      <c r="C30" s="220">
        <v>16.0</v>
      </c>
      <c r="D30" s="218">
        <f t="shared" ref="D30:D33" si="1">D4</f>
        <v>2500</v>
      </c>
    </row>
    <row r="31">
      <c r="A31" s="221" t="s">
        <v>228</v>
      </c>
      <c r="B31" s="46" t="s">
        <v>214</v>
      </c>
      <c r="C31" s="222">
        <v>16.0</v>
      </c>
      <c r="D31" s="218">
        <f t="shared" si="1"/>
        <v>1760</v>
      </c>
    </row>
    <row r="32">
      <c r="A32" s="221" t="s">
        <v>229</v>
      </c>
      <c r="B32" s="46" t="s">
        <v>214</v>
      </c>
      <c r="C32" s="222">
        <v>16.0</v>
      </c>
      <c r="D32" s="218">
        <f t="shared" si="1"/>
        <v>2640</v>
      </c>
      <c r="F32" s="46" t="s">
        <v>214</v>
      </c>
    </row>
    <row r="33">
      <c r="A33" s="221" t="s">
        <v>230</v>
      </c>
      <c r="B33" s="46" t="s">
        <v>214</v>
      </c>
      <c r="C33" s="222">
        <v>16.0</v>
      </c>
      <c r="D33" s="218">
        <f t="shared" si="1"/>
        <v>2640</v>
      </c>
    </row>
    <row r="34">
      <c r="A34" s="221" t="s">
        <v>231</v>
      </c>
      <c r="B34" s="222" t="str">
        <f>'QDL-BALANÇO POTENCIAS'!D77</f>
        <v/>
      </c>
      <c r="C34" s="221"/>
      <c r="D34" s="218">
        <f>SUM(D8:D21)</f>
        <v>57200</v>
      </c>
    </row>
    <row r="35">
      <c r="A35" s="221" t="s">
        <v>232</v>
      </c>
      <c r="B35" s="222"/>
      <c r="C35" s="221"/>
      <c r="D35" s="221">
        <f>D22</f>
        <v>1800</v>
      </c>
    </row>
    <row r="36">
      <c r="A36" s="221" t="s">
        <v>233</v>
      </c>
      <c r="B36" s="222"/>
      <c r="C36" s="221"/>
      <c r="D36" s="221">
        <f>SUM(D23:D24)</f>
        <v>2520</v>
      </c>
    </row>
    <row r="37">
      <c r="A37" s="223" t="s">
        <v>234</v>
      </c>
      <c r="B37" s="224"/>
      <c r="C37" s="223"/>
      <c r="D37" s="221">
        <f>D25</f>
        <v>240</v>
      </c>
    </row>
    <row r="38">
      <c r="A38" s="225" t="s">
        <v>235</v>
      </c>
      <c r="B38" s="95"/>
      <c r="C38" s="226"/>
      <c r="D38" s="227">
        <f>SUM(D30:D37)</f>
        <v>71300</v>
      </c>
    </row>
    <row r="39">
      <c r="A39" s="84" t="s">
        <v>236</v>
      </c>
      <c r="B39" s="84"/>
      <c r="C39" s="84"/>
      <c r="D39" s="228"/>
      <c r="E39" s="46" t="s">
        <v>237</v>
      </c>
      <c r="F39" s="46" t="s">
        <v>238</v>
      </c>
    </row>
    <row r="40">
      <c r="A40" s="84" t="s">
        <v>239</v>
      </c>
      <c r="B40" s="84"/>
      <c r="C40" s="84"/>
      <c r="D40" s="228"/>
    </row>
    <row r="41">
      <c r="A41" s="84" t="s">
        <v>240</v>
      </c>
      <c r="B41" s="84"/>
      <c r="C41" s="84"/>
      <c r="D41" s="228"/>
    </row>
    <row r="42">
      <c r="A42" s="229" t="s">
        <v>235</v>
      </c>
      <c r="B42" s="2"/>
      <c r="C42" s="3"/>
      <c r="D42" s="55"/>
    </row>
    <row r="45">
      <c r="A45" s="230" t="s">
        <v>1</v>
      </c>
      <c r="B45" s="231" t="s">
        <v>4</v>
      </c>
      <c r="C45" s="231" t="s">
        <v>241</v>
      </c>
      <c r="D45" s="230" t="s">
        <v>242</v>
      </c>
      <c r="E45" s="230" t="s">
        <v>243</v>
      </c>
      <c r="F45" s="20"/>
    </row>
    <row r="46">
      <c r="A46" s="232" t="s">
        <v>227</v>
      </c>
      <c r="B46" s="232">
        <v>220.0</v>
      </c>
      <c r="C46" s="233">
        <f t="shared" ref="C46:C53" si="2">D30/B46</f>
        <v>11.36363636</v>
      </c>
      <c r="D46" s="234">
        <v>13.0</v>
      </c>
      <c r="E46" s="234" t="s">
        <v>21</v>
      </c>
      <c r="F46" s="20"/>
    </row>
    <row r="47">
      <c r="A47" s="235" t="s">
        <v>228</v>
      </c>
      <c r="B47" s="235">
        <v>220.0</v>
      </c>
      <c r="C47" s="233">
        <f t="shared" si="2"/>
        <v>8</v>
      </c>
      <c r="D47" s="236">
        <v>13.0</v>
      </c>
      <c r="E47" s="236" t="s">
        <v>21</v>
      </c>
      <c r="F47" s="20"/>
    </row>
    <row r="48">
      <c r="A48" s="232" t="s">
        <v>229</v>
      </c>
      <c r="B48" s="232">
        <v>220.0</v>
      </c>
      <c r="C48" s="233">
        <f t="shared" si="2"/>
        <v>12</v>
      </c>
      <c r="D48" s="234">
        <v>13.0</v>
      </c>
      <c r="E48" s="234" t="s">
        <v>21</v>
      </c>
      <c r="F48" s="20"/>
    </row>
    <row r="49">
      <c r="A49" s="235" t="s">
        <v>230</v>
      </c>
      <c r="B49" s="235">
        <v>220.0</v>
      </c>
      <c r="C49" s="233">
        <f t="shared" si="2"/>
        <v>12</v>
      </c>
      <c r="D49" s="236">
        <v>13.0</v>
      </c>
      <c r="E49" s="236" t="s">
        <v>21</v>
      </c>
      <c r="F49" s="20"/>
    </row>
    <row r="50">
      <c r="A50" s="232" t="s">
        <v>231</v>
      </c>
      <c r="B50" s="232">
        <v>380.0</v>
      </c>
      <c r="C50" s="233">
        <f t="shared" si="2"/>
        <v>150.5263158</v>
      </c>
      <c r="D50" s="234">
        <v>13.0</v>
      </c>
      <c r="E50" s="234" t="s">
        <v>21</v>
      </c>
      <c r="F50" s="20"/>
    </row>
    <row r="51">
      <c r="A51" s="235" t="s">
        <v>232</v>
      </c>
      <c r="B51" s="235">
        <v>220.0</v>
      </c>
      <c r="C51" s="233">
        <f t="shared" si="2"/>
        <v>8.181818182</v>
      </c>
      <c r="D51" s="236">
        <v>13.0</v>
      </c>
      <c r="E51" s="236" t="s">
        <v>21</v>
      </c>
      <c r="F51" s="20"/>
    </row>
    <row r="52">
      <c r="A52" s="232" t="s">
        <v>233</v>
      </c>
      <c r="B52" s="232">
        <v>220.0</v>
      </c>
      <c r="C52" s="233">
        <f t="shared" si="2"/>
        <v>11.45454545</v>
      </c>
      <c r="D52" s="234">
        <v>13.0</v>
      </c>
      <c r="E52" s="234" t="s">
        <v>21</v>
      </c>
      <c r="F52" s="20"/>
    </row>
    <row r="53">
      <c r="A53" s="237" t="s">
        <v>234</v>
      </c>
      <c r="B53" s="237">
        <v>220.0</v>
      </c>
      <c r="C53" s="233">
        <f t="shared" si="2"/>
        <v>1.090909091</v>
      </c>
      <c r="D53" s="238">
        <v>13.0</v>
      </c>
      <c r="E53" s="238" t="s">
        <v>21</v>
      </c>
      <c r="F53" s="239"/>
    </row>
    <row r="57">
      <c r="A57" s="46" t="s">
        <v>244</v>
      </c>
    </row>
    <row r="59">
      <c r="A59" s="240"/>
      <c r="B59" s="240"/>
      <c r="C59" s="241"/>
      <c r="D59" s="241"/>
      <c r="E59" s="240"/>
      <c r="F59" s="240"/>
      <c r="G59" s="240"/>
      <c r="H59" s="240"/>
      <c r="I59" s="242"/>
      <c r="J59" s="242"/>
      <c r="K59" s="242"/>
      <c r="L59" s="241"/>
      <c r="N59" s="20"/>
      <c r="O59" s="20"/>
      <c r="P59" s="20"/>
      <c r="Q59" s="20"/>
      <c r="R59" s="20"/>
      <c r="S59" s="20"/>
      <c r="T59" s="20"/>
      <c r="U59" s="20"/>
      <c r="V59" s="20"/>
    </row>
    <row r="60">
      <c r="A60" s="243"/>
      <c r="B60" s="244"/>
      <c r="C60" s="245"/>
      <c r="D60" s="245"/>
      <c r="E60" s="246"/>
      <c r="F60" s="243"/>
      <c r="G60" s="243"/>
      <c r="H60" s="243"/>
      <c r="I60" s="243"/>
      <c r="J60" s="247"/>
      <c r="K60" s="247"/>
      <c r="L60" s="241"/>
      <c r="N60" s="144" t="s">
        <v>125</v>
      </c>
    </row>
    <row r="61">
      <c r="A61" s="241"/>
      <c r="B61" s="248"/>
      <c r="C61" s="241"/>
      <c r="D61" s="241"/>
      <c r="E61" s="248"/>
      <c r="F61" s="248"/>
      <c r="G61" s="248"/>
      <c r="H61" s="248"/>
      <c r="I61" s="248"/>
      <c r="J61" s="248"/>
      <c r="K61" s="248"/>
      <c r="L61" s="241"/>
      <c r="N61" s="20"/>
      <c r="O61" s="20"/>
      <c r="P61" s="20"/>
      <c r="Q61" s="20"/>
      <c r="R61" s="20"/>
      <c r="S61" s="20"/>
      <c r="T61" s="20"/>
      <c r="U61" s="20"/>
      <c r="V61" s="20"/>
    </row>
    <row r="62">
      <c r="A62" s="241"/>
      <c r="B62" s="248"/>
      <c r="C62" s="241"/>
      <c r="D62" s="241"/>
      <c r="E62" s="248"/>
      <c r="F62" s="248"/>
      <c r="G62" s="248"/>
      <c r="H62" s="248"/>
      <c r="I62" s="248"/>
      <c r="J62" s="248"/>
      <c r="K62" s="248"/>
      <c r="L62" s="241"/>
      <c r="N62" s="144" t="s">
        <v>127</v>
      </c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N63" s="144" t="s">
        <v>129</v>
      </c>
    </row>
    <row r="64">
      <c r="A64" s="249"/>
      <c r="B64" s="249"/>
      <c r="C64" s="147"/>
      <c r="D64" s="147"/>
      <c r="E64" s="249"/>
      <c r="F64" s="249"/>
      <c r="G64" s="249"/>
      <c r="H64" s="250"/>
      <c r="I64" s="249"/>
      <c r="J64" s="249"/>
      <c r="K64" s="249"/>
      <c r="L64" s="20"/>
      <c r="N64" s="20"/>
      <c r="O64" s="20"/>
      <c r="P64" s="20"/>
      <c r="Q64" s="20"/>
      <c r="R64" s="20"/>
      <c r="S64" s="20"/>
      <c r="T64" s="20"/>
      <c r="U64" s="20"/>
      <c r="V64" s="20"/>
    </row>
    <row r="65">
      <c r="A65" s="13"/>
      <c r="B65" s="13"/>
      <c r="C65" s="147"/>
      <c r="D65" s="147"/>
      <c r="E65" s="13"/>
      <c r="F65" s="13"/>
      <c r="G65" s="251"/>
      <c r="H65" s="251"/>
      <c r="I65" s="252"/>
      <c r="J65" s="253"/>
      <c r="K65" s="20"/>
      <c r="M65" s="144" t="s">
        <v>130</v>
      </c>
      <c r="U65" s="20"/>
    </row>
    <row r="66">
      <c r="A66" s="147"/>
      <c r="B66" s="147"/>
      <c r="C66" s="147"/>
      <c r="D66" s="147"/>
      <c r="E66" s="147"/>
      <c r="F66" s="147"/>
      <c r="G66" s="148"/>
      <c r="H66" s="148"/>
      <c r="I66" s="148"/>
      <c r="J66" s="148"/>
      <c r="K66" s="148"/>
      <c r="L66" s="20"/>
      <c r="N66" s="20"/>
      <c r="O66" s="20"/>
      <c r="P66" s="20"/>
      <c r="Q66" s="20"/>
      <c r="R66" s="20"/>
      <c r="S66" s="20"/>
      <c r="T66" s="20"/>
      <c r="U66" s="20"/>
      <c r="V66" s="20"/>
    </row>
    <row r="67">
      <c r="A67" s="147"/>
      <c r="B67" s="147"/>
      <c r="C67" s="147"/>
      <c r="D67" s="147"/>
      <c r="E67" s="147"/>
      <c r="F67" s="147"/>
      <c r="G67" s="148"/>
      <c r="H67" s="148"/>
      <c r="I67" s="148"/>
      <c r="J67" s="148"/>
      <c r="K67" s="148"/>
      <c r="L67" s="20"/>
      <c r="N67" s="20"/>
      <c r="O67" s="20"/>
      <c r="P67" s="20"/>
      <c r="Q67" s="20"/>
      <c r="R67" s="20"/>
      <c r="S67" s="20"/>
      <c r="T67" s="20"/>
      <c r="U67" s="20"/>
      <c r="V67" s="20"/>
    </row>
    <row r="68">
      <c r="A68" s="13"/>
      <c r="B68" s="254"/>
      <c r="E68" s="147"/>
      <c r="F68" s="147"/>
      <c r="G68" s="148"/>
      <c r="H68" s="148"/>
      <c r="I68" s="148"/>
      <c r="J68" s="148"/>
      <c r="K68" s="148"/>
      <c r="L68" s="20"/>
    </row>
    <row r="69">
      <c r="A69" s="13"/>
      <c r="B69" s="147"/>
      <c r="C69" s="147"/>
      <c r="D69" s="147"/>
      <c r="E69" s="147"/>
      <c r="F69" s="147"/>
      <c r="G69" s="148"/>
      <c r="H69" s="148"/>
      <c r="I69" s="148"/>
      <c r="J69" s="148"/>
      <c r="K69" s="148"/>
      <c r="L69" s="20"/>
    </row>
    <row r="70">
      <c r="A70" s="253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20"/>
    </row>
    <row r="86">
      <c r="N86" s="46" t="s">
        <v>132</v>
      </c>
    </row>
    <row r="106">
      <c r="N106" s="7" t="s">
        <v>134</v>
      </c>
    </row>
    <row r="109">
      <c r="N109" s="7" t="s">
        <v>135</v>
      </c>
    </row>
    <row r="125">
      <c r="A125" s="172"/>
      <c r="B125" s="172"/>
      <c r="C125" s="172"/>
      <c r="D125" s="172"/>
      <c r="E125" s="172"/>
      <c r="F125" s="172"/>
      <c r="G125" s="84"/>
      <c r="H125" s="84"/>
      <c r="I125" s="84"/>
      <c r="J125" s="84"/>
      <c r="K125" s="255"/>
    </row>
    <row r="126">
      <c r="A126" s="249"/>
      <c r="B126" s="249"/>
      <c r="C126" s="249"/>
      <c r="D126" s="249"/>
      <c r="E126" s="249"/>
      <c r="F126" s="250"/>
      <c r="G126" s="249"/>
      <c r="H126" s="249"/>
      <c r="I126" s="249"/>
      <c r="J126" s="20"/>
    </row>
    <row r="127">
      <c r="A127" s="13"/>
      <c r="B127" s="13"/>
      <c r="C127" s="13"/>
      <c r="D127" s="13"/>
      <c r="E127" s="13"/>
      <c r="F127" s="251"/>
      <c r="G127" s="251"/>
      <c r="H127" s="252"/>
      <c r="I127" s="253"/>
      <c r="J127" s="20"/>
    </row>
    <row r="128">
      <c r="A128" s="147"/>
      <c r="B128" s="147"/>
      <c r="C128" s="147"/>
      <c r="D128" s="147"/>
      <c r="E128" s="147"/>
      <c r="F128" s="147"/>
      <c r="G128" s="148"/>
      <c r="H128" s="148"/>
      <c r="I128" s="148"/>
      <c r="J128" s="148"/>
      <c r="K128" s="256"/>
    </row>
    <row r="129">
      <c r="A129" s="147"/>
      <c r="B129" s="147"/>
      <c r="C129" s="147"/>
      <c r="D129" s="147"/>
      <c r="E129" s="147"/>
      <c r="F129" s="147"/>
      <c r="G129" s="148"/>
      <c r="H129" s="148"/>
      <c r="I129" s="148"/>
      <c r="J129" s="148"/>
      <c r="K129" s="256"/>
    </row>
    <row r="130">
      <c r="A130" s="13"/>
      <c r="B130" s="13"/>
      <c r="C130" s="147"/>
      <c r="D130" s="147"/>
      <c r="E130" s="147"/>
      <c r="F130" s="147"/>
      <c r="G130" s="148"/>
      <c r="H130" s="148"/>
      <c r="I130" s="148"/>
      <c r="J130" s="148"/>
      <c r="K130" s="256"/>
    </row>
    <row r="131">
      <c r="A131" s="13"/>
      <c r="B131" s="147"/>
      <c r="C131" s="147"/>
      <c r="D131" s="147"/>
      <c r="E131" s="147"/>
      <c r="F131" s="147"/>
      <c r="G131" s="148"/>
      <c r="H131" s="148"/>
      <c r="I131" s="148"/>
      <c r="J131" s="148"/>
      <c r="K131" s="256"/>
    </row>
    <row r="132">
      <c r="A132" s="253"/>
      <c r="B132" s="148"/>
      <c r="C132" s="148"/>
      <c r="D132" s="148"/>
      <c r="E132" s="148"/>
      <c r="F132" s="148"/>
      <c r="G132" s="148"/>
      <c r="H132" s="148"/>
      <c r="I132" s="148"/>
      <c r="J132" s="148"/>
      <c r="K132" s="256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</row>
  </sheetData>
  <mergeCells count="16">
    <mergeCell ref="A8:A21"/>
    <mergeCell ref="A23:A24"/>
    <mergeCell ref="A28:A29"/>
    <mergeCell ref="B28:B29"/>
    <mergeCell ref="C28:C29"/>
    <mergeCell ref="D28:D29"/>
    <mergeCell ref="A38:C38"/>
    <mergeCell ref="N106:T107"/>
    <mergeCell ref="N109:T110"/>
    <mergeCell ref="A42:C42"/>
    <mergeCell ref="A57:F57"/>
    <mergeCell ref="N60:V60"/>
    <mergeCell ref="N62:V62"/>
    <mergeCell ref="N63:V63"/>
    <mergeCell ref="M65:T65"/>
    <mergeCell ref="B68:D68"/>
  </mergeCells>
  <dataValidations>
    <dataValidation type="list" allowBlank="1" showErrorMessage="1" sqref="E127">
      <formula1>"EPR ou XLPE,PVC"</formula1>
    </dataValidation>
  </dataValidations>
  <drawing r:id="rId1"/>
  <tableParts count="2">
    <tablePart r:id="rId4"/>
    <tablePart r:id="rId5"/>
  </tableParts>
</worksheet>
</file>