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4"/>
    <sheet state="hidden" name="Template" sheetId="2" r:id="rId5"/>
    <sheet state="visible" name="Subestação" sheetId="3" r:id="rId6"/>
    <sheet state="visible" name="Sala de Caldeira" sheetId="4" r:id="rId7"/>
    <sheet state="visible" name="Compressor" sheetId="5" r:id="rId8"/>
    <sheet state="visible" name="Dep. Carcaça 02" sheetId="6" r:id="rId9"/>
    <sheet state="visible" name="Dep. Carcaça 01" sheetId="7" r:id="rId10"/>
    <sheet state="visible" name="Raspa" sheetId="8" r:id="rId11"/>
    <sheet state="visible" name="Recapagem - Cavidades" sheetId="9" r:id="rId12"/>
    <sheet state="visible" name="Escritório" sheetId="10" r:id="rId13"/>
    <sheet state="visible" name="Controle de Qualidade" sheetId="11" r:id="rId14"/>
    <sheet state="visible" name="Saida de produto" sheetId="12" r:id="rId15"/>
    <sheet state="visible" name="Banheiro" sheetId="13" r:id="rId16"/>
  </sheets>
  <definedNames/>
  <calcPr/>
  <extLst>
    <ext uri="GoogleSheetsCustomDataVersion2">
      <go:sheetsCustomData xmlns:go="http://customooxmlschemas.google.com/" r:id="rId17" roundtripDataChecksum="ZJxn1r0CC11oslUNJUXKeI429OWP3lR3q3NJr1KgHR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altura do teto ao plano das luminárias, em m.
======</t>
      </text>
    </comment>
    <comment authorId="0" ref="A11">
      <text>
        <t xml:space="preserve">altura da luminária ao plano de trabalho, em m.
======</t>
      </text>
    </comment>
    <comment authorId="0" ref="A10">
      <text>
        <t xml:space="preserve">altura do teto ao plano das luminárias, em m.
======</t>
      </text>
    </comment>
  </commentList>
</comments>
</file>

<file path=xl/sharedStrings.xml><?xml version="1.0" encoding="utf-8"?>
<sst xmlns="http://schemas.openxmlformats.org/spreadsheetml/2006/main" count="1365" uniqueCount="248">
  <si>
    <t>SETOR</t>
  </si>
  <si>
    <t>ALTURA (m)</t>
  </si>
  <si>
    <t>ALTURA DE TRABALHO (m)</t>
  </si>
  <si>
    <t>LARGURA (m)</t>
  </si>
  <si>
    <t>COMPRIMENTO (m)</t>
  </si>
  <si>
    <t>PERÍMETRO (m)</t>
  </si>
  <si>
    <t>ÁREA (m²)</t>
  </si>
  <si>
    <t>TETO</t>
  </si>
  <si>
    <t>PAREDE</t>
  </si>
  <si>
    <t>PISO</t>
  </si>
  <si>
    <t>SUBESTAÇÃO</t>
  </si>
  <si>
    <t>BRANCO</t>
  </si>
  <si>
    <t>CARACTERISTICAS DO AMBIENTE</t>
  </si>
  <si>
    <t>BRANCA</t>
  </si>
  <si>
    <t>CONCRETO</t>
  </si>
  <si>
    <t>ESCRITÓRIO</t>
  </si>
  <si>
    <t>BEGE</t>
  </si>
  <si>
    <t>AZULEJO CINZA</t>
  </si>
  <si>
    <t>CONTROLE DE QUALIDADE</t>
  </si>
  <si>
    <t>SAIDA DE PRODUTOS</t>
  </si>
  <si>
    <t>CLARO</t>
  </si>
  <si>
    <t>CLARA</t>
  </si>
  <si>
    <t>BANHEIRO</t>
  </si>
  <si>
    <t>Hlp (m)</t>
  </si>
  <si>
    <t xml:space="preserve">TETO </t>
  </si>
  <si>
    <t>TIPO DE LÂMPADA</t>
  </si>
  <si>
    <t>DEPÓSITO DE CARCAÇAS 01</t>
  </si>
  <si>
    <t>ZINCO</t>
  </si>
  <si>
    <t>DEPÓSITO DE CARCAÇAS 02</t>
  </si>
  <si>
    <t>SALA DE CALDEIRA</t>
  </si>
  <si>
    <t>VAPOR DE SÓDIO</t>
  </si>
  <si>
    <t>LUMINÁRIA SELECIONADA</t>
  </si>
  <si>
    <t>RASPA</t>
  </si>
  <si>
    <t>CARACTERISTICAS LUMINÁRIA</t>
  </si>
  <si>
    <t>FLUORESCENTE</t>
  </si>
  <si>
    <t>COMPRESSOR</t>
  </si>
  <si>
    <t>MODELO</t>
  </si>
  <si>
    <t>NE250CN3H25</t>
  </si>
  <si>
    <t>FABRICANTE</t>
  </si>
  <si>
    <t>Nutsteel</t>
  </si>
  <si>
    <t>RECAPAGEM</t>
  </si>
  <si>
    <t>TSM 426 - 2 lampadas de 40W</t>
  </si>
  <si>
    <t>LÂMPADA E RETOR SELECIONADOS</t>
  </si>
  <si>
    <t>-</t>
  </si>
  <si>
    <t xml:space="preserve">Phillips </t>
  </si>
  <si>
    <t>CARACTERISTICAS LÂMPADA</t>
  </si>
  <si>
    <t>CARACTERISTICAS REATOR</t>
  </si>
  <si>
    <t>T1</t>
  </si>
  <si>
    <t>HQI-T 250 W/D PRO</t>
  </si>
  <si>
    <t xml:space="preserve">Luminária TMS 426 </t>
  </si>
  <si>
    <t>RESPONSÁVEL</t>
  </si>
  <si>
    <t>PTo 250/220…240 3DIM</t>
  </si>
  <si>
    <t>MÉTODO</t>
  </si>
  <si>
    <t>POUP-AFP-6F</t>
  </si>
  <si>
    <t>TIRANTE (m)</t>
  </si>
  <si>
    <t>ALTURA MÍNIMA (m)</t>
  </si>
  <si>
    <t>PÉ DIREITO (m)</t>
  </si>
  <si>
    <t>OSRAM</t>
  </si>
  <si>
    <t>STATUS</t>
  </si>
  <si>
    <t>Intral</t>
  </si>
  <si>
    <t>POTÊNCIA (W)</t>
  </si>
  <si>
    <t>GABRIEL</t>
  </si>
  <si>
    <t>POTÊNCIA REATOR</t>
  </si>
  <si>
    <t>LUMENS</t>
  </si>
  <si>
    <t>FLUXO LUMINOSO</t>
  </si>
  <si>
    <t>F.P</t>
  </si>
  <si>
    <t>FEITO</t>
  </si>
  <si>
    <t>NÚMERO DE LUMINÁRIAS</t>
  </si>
  <si>
    <t>DETERMINAÇÃO DO FATOR DE DEPRECIAÇÃO (Fdl)</t>
  </si>
  <si>
    <t xml:space="preserve">Categoria da Luminaria </t>
  </si>
  <si>
    <t>V</t>
  </si>
  <si>
    <t>Vida útil da lampada (tabela 2.1 mamede) (h)</t>
  </si>
  <si>
    <t>IV</t>
  </si>
  <si>
    <t>Tempo de manutenção (meses)</t>
  </si>
  <si>
    <t xml:space="preserve">Categoria do local </t>
  </si>
  <si>
    <t>LIMPO</t>
  </si>
  <si>
    <t>HDK 474 + GDK 472 PG</t>
  </si>
  <si>
    <t>FATOR DE DEPRECIAÇÃO</t>
  </si>
  <si>
    <t>DETERMINAÇÃO DO FATOR DE UTILIZAÇÃO (Fu)</t>
  </si>
  <si>
    <t>SON 250W E E40 CO 1SL</t>
  </si>
  <si>
    <t>K</t>
  </si>
  <si>
    <t>VSTI250A26IGOS</t>
  </si>
  <si>
    <t>Phillips</t>
  </si>
  <si>
    <t>PERDA (W)</t>
  </si>
  <si>
    <t>tera que fazer interpolação pois 1,52 nao existe na tabela 2.9 do mamede</t>
  </si>
  <si>
    <t>NÚMERO DE LAMPADAS POR LUMINARIA</t>
  </si>
  <si>
    <t>CAVIDADES</t>
  </si>
  <si>
    <t>I</t>
  </si>
  <si>
    <t>pte</t>
  </si>
  <si>
    <t>LUMINÁRIA</t>
  </si>
  <si>
    <t>ppa</t>
  </si>
  <si>
    <t>pp</t>
  </si>
  <si>
    <t>LÂMPADAS</t>
  </si>
  <si>
    <t>Fu</t>
  </si>
  <si>
    <t>REATOR</t>
  </si>
  <si>
    <t>DETERMINAÇÃO DE ILUMINAMENTO (E)</t>
  </si>
  <si>
    <t>DADOS DE PROJETO</t>
  </si>
  <si>
    <t>IDADE</t>
  </si>
  <si>
    <t>41 anos</t>
  </si>
  <si>
    <t>SUJO</t>
  </si>
  <si>
    <t>VELOCIDADE E PRECISÃO</t>
  </si>
  <si>
    <t>Importante</t>
  </si>
  <si>
    <t>REFLETÂNCIA NO FUNDO DA TAREFA</t>
  </si>
  <si>
    <t>PESO FINAL</t>
  </si>
  <si>
    <t>TENSÃO (V)</t>
  </si>
  <si>
    <t>QUANTIDADE DE LUMINÁRIA</t>
  </si>
  <si>
    <t>POTÊNCIA POR PONTO (VA)</t>
  </si>
  <si>
    <t>POTÊNCIA FINAL (VA)</t>
  </si>
  <si>
    <t>CORRENTE (A)</t>
  </si>
  <si>
    <t>CATEGORIA B - REQUISITOS VISUAIS LIMITADOS</t>
  </si>
  <si>
    <t>ILUMINAMENTO (Lux)</t>
  </si>
  <si>
    <t>CATEGORIA B - INSPEÇÃO</t>
  </si>
  <si>
    <t>DETERMINAÇÃO DE FLUXO TOTAL (Wt)</t>
  </si>
  <si>
    <t>Wt (lm)</t>
  </si>
  <si>
    <t>DETERMINAÇÃO DE NÚMERO DE LUMINÁRIAS (Nlu)</t>
  </si>
  <si>
    <t>Nlu</t>
  </si>
  <si>
    <t xml:space="preserve">CATEGORIA B - TRABALHO BRUTO DE MAQUINARIA </t>
  </si>
  <si>
    <t>Nlu - Final</t>
  </si>
  <si>
    <t>DISTRIBUIÇÃO DE LUMINÁRIAS</t>
  </si>
  <si>
    <t>DADOS</t>
  </si>
  <si>
    <t>VERIFICAÇÃO</t>
  </si>
  <si>
    <t>X (m)</t>
  </si>
  <si>
    <t>X1 (m)</t>
  </si>
  <si>
    <t>Y (m)</t>
  </si>
  <si>
    <t>Y1 (m)</t>
  </si>
  <si>
    <t>Hlp*1,5 (m)</t>
  </si>
  <si>
    <t>POTÊNCIA DO PONTO DE ILUMINAÇÃO</t>
  </si>
  <si>
    <t>LUMINÁRIAS EIXO X</t>
  </si>
  <si>
    <t>LUMINÁRIAS EIXO Y</t>
  </si>
  <si>
    <t>Tensão de alimentação (V)</t>
  </si>
  <si>
    <t>Potencia do conjunto (VA)</t>
  </si>
  <si>
    <t>Potencia selecionada para o ponto (VA)</t>
  </si>
  <si>
    <t>Potencia do arranjo (VA)</t>
  </si>
  <si>
    <t>Corrente de projeto (VA)</t>
  </si>
  <si>
    <t>DISTRIBUIÇÃO FINAL</t>
  </si>
  <si>
    <t>POTÊNCIA POR PONTO (W)</t>
  </si>
  <si>
    <t>POTÊNCIA FINAL (W)</t>
  </si>
  <si>
    <t>DEPÓSITO DE CARCAÇAS</t>
  </si>
  <si>
    <t>LANÇAMENTO DE PONTOS E QUADROS</t>
  </si>
  <si>
    <t>PONTOS EIXO X</t>
  </si>
  <si>
    <t>PONTOS EIXO Y</t>
  </si>
  <si>
    <t>QUANTIDADE DE LUMINÁRIAS</t>
  </si>
  <si>
    <t>POTÊNCIA POR LUMINÁRIA (W)</t>
  </si>
  <si>
    <t>PONTOS LANÇADOS</t>
  </si>
  <si>
    <t>QUADRO</t>
  </si>
  <si>
    <t>QUADRO LANÇADO</t>
  </si>
  <si>
    <t>SIM</t>
  </si>
  <si>
    <t>QDL-0</t>
  </si>
  <si>
    <t>QDL-1</t>
  </si>
  <si>
    <t>QDL-2</t>
  </si>
  <si>
    <t>QDL-3</t>
  </si>
  <si>
    <t>QDL-4</t>
  </si>
  <si>
    <t>QDL-5</t>
  </si>
  <si>
    <t>QDL-6</t>
  </si>
  <si>
    <t>QDL-7</t>
  </si>
  <si>
    <t>Raspa</t>
  </si>
  <si>
    <t>Dados de Entrada</t>
  </si>
  <si>
    <t>Área 1</t>
  </si>
  <si>
    <t>Área 2</t>
  </si>
  <si>
    <t>Área 3</t>
  </si>
  <si>
    <t>Recapagem</t>
  </si>
  <si>
    <t>Largura (m)</t>
  </si>
  <si>
    <t>Comprimento (m)</t>
  </si>
  <si>
    <t>Altura (m)</t>
  </si>
  <si>
    <t>Altura de trabalho (m)</t>
  </si>
  <si>
    <t>Altura mínima exigida</t>
  </si>
  <si>
    <t>Comprimento Tirante (m)</t>
  </si>
  <si>
    <t>Htl (m)</t>
  </si>
  <si>
    <t>Hpp (m)</t>
  </si>
  <si>
    <t>Tipo de Lâmpada</t>
  </si>
  <si>
    <t>Vapor de Sódio</t>
  </si>
  <si>
    <t>Cor Teto</t>
  </si>
  <si>
    <t>Cor Parede</t>
  </si>
  <si>
    <t>Cor chão</t>
  </si>
  <si>
    <t>Fator de relação de cavidade (k)</t>
  </si>
  <si>
    <t>SON 400W E E40 CO 1SL</t>
  </si>
  <si>
    <t xml:space="preserve">VTE400A26HQI E </t>
  </si>
  <si>
    <t>DADOS DAS CAVIDADES</t>
  </si>
  <si>
    <t>Refletancia efetiva da cavidade do piso (ρcp)</t>
  </si>
  <si>
    <t>Refletancia efetiva da cavidade do teto (ρct)</t>
  </si>
  <si>
    <t>Relação da Cavidade do Teto (Rct)</t>
  </si>
  <si>
    <t>Calculado</t>
  </si>
  <si>
    <t>Relação da Cavidado do recinto (Rcr)</t>
  </si>
  <si>
    <t>Relação da Cavidade do piso (Rcp)</t>
  </si>
  <si>
    <t>ppi</t>
  </si>
  <si>
    <t>Valor da tabela</t>
  </si>
  <si>
    <t>INTERPOLAÇÃO - FATOR DE UTILIZAÇÃO</t>
  </si>
  <si>
    <t>AREA 1</t>
  </si>
  <si>
    <t>AREA 2</t>
  </si>
  <si>
    <t>AREA 3</t>
  </si>
  <si>
    <t>Rcr=1</t>
  </si>
  <si>
    <t>Rcr=2</t>
  </si>
  <si>
    <t>Rcr=5</t>
  </si>
  <si>
    <t>Rcr=6</t>
  </si>
  <si>
    <t>Rcr=7</t>
  </si>
  <si>
    <t>k 1</t>
  </si>
  <si>
    <t>k 2</t>
  </si>
  <si>
    <t>Fu 1</t>
  </si>
  <si>
    <t>Fu 2</t>
  </si>
  <si>
    <t>k encontrado</t>
  </si>
  <si>
    <t>denominador 1</t>
  </si>
  <si>
    <t>denominador 2</t>
  </si>
  <si>
    <t>numerador 1</t>
  </si>
  <si>
    <t>FU calculado</t>
  </si>
  <si>
    <t>Coeficiente de correção do fator de utilização</t>
  </si>
  <si>
    <t>pcp</t>
  </si>
  <si>
    <t>NÚMERO DE LÃMPADA POR LUMINÁRIA</t>
  </si>
  <si>
    <t>Fator de utilização inicial</t>
  </si>
  <si>
    <t>MÉDIO</t>
  </si>
  <si>
    <t>Fator de correção</t>
  </si>
  <si>
    <t>Fator de utilização corrigido</t>
  </si>
  <si>
    <t>Fator de depreciação</t>
  </si>
  <si>
    <t>Vida útil lâmpada</t>
  </si>
  <si>
    <t>Tempo de Manutenção</t>
  </si>
  <si>
    <t>Tempo de uso diário</t>
  </si>
  <si>
    <t>Eixo X (Valor em Mês)</t>
  </si>
  <si>
    <t>Categoria de manutenção IV</t>
  </si>
  <si>
    <t>Preencher abaixo com o valor encontrado no gráfico</t>
  </si>
  <si>
    <t>Fd</t>
  </si>
  <si>
    <t>Sujeira (%) encontrada</t>
  </si>
  <si>
    <t xml:space="preserve">Sujeira (%) </t>
  </si>
  <si>
    <t>Rcr</t>
  </si>
  <si>
    <t>Fs</t>
  </si>
  <si>
    <t>Fator de redução do fluxo luminoso</t>
  </si>
  <si>
    <t>Tempo de reposição</t>
  </si>
  <si>
    <t>Vida útil</t>
  </si>
  <si>
    <t>% lamp. queimadas</t>
  </si>
  <si>
    <t>Fq</t>
  </si>
  <si>
    <t>Fator de depreciação do fluco luminoso</t>
  </si>
  <si>
    <t>Ff</t>
  </si>
  <si>
    <t>Fdl</t>
  </si>
  <si>
    <t>Fluxo Luminoso</t>
  </si>
  <si>
    <t>MUITO LIMPO</t>
  </si>
  <si>
    <t>Lux</t>
  </si>
  <si>
    <t>Área</t>
  </si>
  <si>
    <t>Fluco Luminoso</t>
  </si>
  <si>
    <t>Número de Lâmpadas</t>
  </si>
  <si>
    <t>Lux da Lâmpada</t>
  </si>
  <si>
    <t>Nº Luminárias</t>
  </si>
  <si>
    <t>verificação</t>
  </si>
  <si>
    <t>Distância entre luminárias no eixo x</t>
  </si>
  <si>
    <t>Total de Luminárias</t>
  </si>
  <si>
    <t>Distância entre luminárias e parede x</t>
  </si>
  <si>
    <t>Luminárias Eixo X</t>
  </si>
  <si>
    <t>Distância entre luminárias no eixo y</t>
  </si>
  <si>
    <t>Luminárias Eixo y</t>
  </si>
  <si>
    <t>Distância entre luminárias e parede eixo y</t>
  </si>
  <si>
    <t>Hlp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</si>
</sst>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00"/>
    <numFmt numFmtId="166" formatCode="0.00000"/>
    <numFmt numFmtId="167" formatCode="d.m"/>
  </numFmts>
  <fonts count="16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rgb="FFFFFFFF"/>
      <name val="Arial"/>
    </font>
    <font/>
    <font>
      <sz val="11.0"/>
      <color rgb="FF000000"/>
      <name val="Arial"/>
    </font>
    <font>
      <sz val="10.0"/>
      <color rgb="FFFF0000"/>
      <name val="Arial"/>
    </font>
    <font>
      <sz val="11.0"/>
      <color rgb="FF980000"/>
      <name val="Arial"/>
    </font>
    <font>
      <b/>
      <sz val="10.0"/>
      <color rgb="FF980000"/>
      <name val="Arial"/>
    </font>
    <font>
      <sz val="10.0"/>
      <color rgb="FF980000"/>
      <name val="Arial"/>
    </font>
    <font>
      <b/>
      <sz val="10.0"/>
      <color rgb="FF00B050"/>
      <name val="Arial"/>
    </font>
    <font>
      <b/>
      <sz val="10.0"/>
      <color rgb="FFFF0000"/>
      <name val="Arial"/>
    </font>
    <font>
      <color theme="1"/>
      <name val="Arial"/>
      <scheme val="minor"/>
    </font>
    <font>
      <b/>
      <i/>
      <sz val="10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  <fill>
      <patternFill patternType="solid">
        <fgColor rgb="FFFEE1CC"/>
        <bgColor rgb="FFFEE1CC"/>
      </patternFill>
    </fill>
    <fill>
      <patternFill patternType="solid">
        <fgColor rgb="FFD9F1F3"/>
        <bgColor rgb="FFD9F1F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2" fillId="2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0" fillId="0" fontId="4" numFmtId="0" xfId="0" applyFont="1"/>
    <xf borderId="5" fillId="3" fontId="2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6" fillId="4" fontId="3" numFmtId="0" xfId="0" applyAlignment="1" applyBorder="1" applyFill="1" applyFont="1">
      <alignment horizontal="center"/>
    </xf>
    <xf borderId="7" fillId="0" fontId="6" numFmtId="0" xfId="0" applyBorder="1" applyFont="1"/>
    <xf borderId="1" fillId="4" fontId="2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2" fillId="4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left"/>
    </xf>
    <xf borderId="8" fillId="0" fontId="6" numFmtId="0" xfId="0" applyBorder="1" applyFont="1"/>
    <xf borderId="9" fillId="0" fontId="4" numFmtId="0" xfId="0" applyBorder="1" applyFont="1"/>
    <xf borderId="10" fillId="4" fontId="2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2" fillId="5" fontId="3" numFmtId="0" xfId="0" applyAlignment="1" applyBorder="1" applyFill="1" applyFont="1">
      <alignment horizontal="center"/>
    </xf>
    <xf borderId="2" fillId="6" fontId="3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10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0" fillId="6" fontId="2" numFmtId="0" xfId="0" applyAlignment="1" applyBorder="1" applyFill="1" applyFont="1">
      <alignment horizontal="center" shrinkToFit="0" vertical="center" wrapText="1"/>
    </xf>
    <xf borderId="1" fillId="0" fontId="7" numFmtId="0" xfId="0" applyBorder="1" applyFont="1"/>
    <xf borderId="5" fillId="5" fontId="2" numFmtId="0" xfId="0" applyAlignment="1" applyBorder="1" applyFill="1" applyFont="1">
      <alignment horizontal="center" shrinkToFit="0" vertical="center" wrapText="1"/>
    </xf>
    <xf borderId="5" fillId="6" fontId="2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/>
    </xf>
    <xf borderId="11" fillId="0" fontId="4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12" fillId="2" fontId="5" numFmtId="0" xfId="0" applyAlignment="1" applyBorder="1" applyFill="1" applyFont="1">
      <alignment horizontal="center"/>
    </xf>
    <xf borderId="8" fillId="0" fontId="4" numFmtId="0" xfId="0" applyAlignment="1" applyBorder="1" applyFont="1">
      <alignment horizontal="center"/>
    </xf>
    <xf borderId="13" fillId="0" fontId="6" numFmtId="0" xfId="0" applyBorder="1" applyFont="1"/>
    <xf borderId="14" fillId="0" fontId="6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1" fillId="0" fontId="4" numFmtId="2" xfId="0" applyAlignment="1" applyBorder="1" applyFont="1" applyNumberFormat="1">
      <alignment horizontal="center" vertical="center"/>
    </xf>
    <xf borderId="0" fillId="0" fontId="7" numFmtId="0" xfId="0" applyFont="1"/>
    <xf borderId="0" fillId="0" fontId="9" numFmtId="0" xfId="0" applyFont="1"/>
    <xf borderId="11" fillId="0" fontId="4" numFmtId="0" xfId="0" applyBorder="1" applyFont="1"/>
    <xf borderId="1" fillId="7" fontId="2" numFmtId="0" xfId="0" applyBorder="1" applyFill="1" applyFont="1"/>
    <xf borderId="15" fillId="7" fontId="2" numFmtId="0" xfId="0" applyBorder="1" applyFill="1" applyFont="1"/>
    <xf borderId="3" fillId="0" fontId="2" numFmtId="0" xfId="0" applyBorder="1" applyFont="1"/>
    <xf borderId="1" fillId="0" fontId="4" numFmtId="2" xfId="0" applyBorder="1" applyFont="1" applyNumberFormat="1"/>
    <xf borderId="1" fillId="5" fontId="2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1" fillId="0" fontId="3" numFmtId="0" xfId="0" applyBorder="1" applyFont="1"/>
    <xf borderId="11" fillId="0" fontId="2" numFmtId="0" xfId="0" applyBorder="1" applyFont="1"/>
    <xf borderId="16" fillId="0" fontId="2" numFmtId="0" xfId="0" applyAlignment="1" applyBorder="1" applyFont="1">
      <alignment horizontal="center" shrinkToFit="0" vertical="center" wrapText="1"/>
    </xf>
    <xf borderId="1" fillId="0" fontId="4" numFmtId="9" xfId="0" applyBorder="1" applyFont="1" applyNumberFormat="1"/>
    <xf borderId="2" fillId="4" fontId="2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1" fillId="0" fontId="10" numFmtId="0" xfId="0" applyBorder="1" applyFont="1"/>
    <xf borderId="2" fillId="6" fontId="2" numFmtId="0" xfId="0" applyAlignment="1" applyBorder="1" applyFill="1" applyFont="1">
      <alignment horizontal="center" shrinkToFit="0" vertical="center" wrapText="1"/>
    </xf>
    <xf borderId="1" fillId="0" fontId="4" numFmtId="2" xfId="0" applyAlignment="1" applyBorder="1" applyFont="1" applyNumberFormat="1">
      <alignment horizontal="center"/>
    </xf>
    <xf borderId="2" fillId="8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  <xf borderId="11" fillId="0" fontId="6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" fillId="0" fontId="4" numFmtId="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17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0" fontId="11" numFmtId="0" xfId="0" applyFont="1"/>
    <xf borderId="1" fillId="0" fontId="1" numFmtId="1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/>
    </xf>
    <xf borderId="1" fillId="0" fontId="2" numFmtId="2" xfId="0" applyBorder="1" applyFont="1" applyNumberFormat="1"/>
    <xf borderId="1" fillId="0" fontId="1" numFmtId="2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 vertical="center"/>
    </xf>
    <xf borderId="16" fillId="0" fontId="10" numFmtId="2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1" fillId="0" fontId="12" numFmtId="2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18" fillId="0" fontId="4" numFmtId="2" xfId="0" applyAlignment="1" applyBorder="1" applyFont="1" applyNumberFormat="1">
      <alignment horizontal="center"/>
    </xf>
    <xf borderId="3" fillId="0" fontId="4" numFmtId="2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1" fillId="0" fontId="1" numFmtId="0" xfId="0" applyBorder="1" applyFont="1"/>
    <xf borderId="2" fillId="0" fontId="2" numFmtId="0" xfId="0" applyBorder="1" applyFont="1"/>
    <xf borderId="2" fillId="9" fontId="2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 shrinkToFit="0" vertical="center" wrapText="1"/>
    </xf>
    <xf borderId="19" fillId="3" fontId="2" numFmtId="0" xfId="0" applyAlignment="1" applyBorder="1" applyFill="1" applyFont="1">
      <alignment horizontal="center" vertical="center"/>
    </xf>
    <xf borderId="1" fillId="3" fontId="1" numFmtId="1" xfId="0" applyAlignment="1" applyBorder="1" applyFill="1" applyFont="1" applyNumberFormat="1">
      <alignment horizontal="center" vertical="center"/>
    </xf>
    <xf borderId="1" fillId="3" fontId="1" numFmtId="2" xfId="0" applyAlignment="1" applyBorder="1" applyFill="1" applyFont="1" applyNumberFormat="1">
      <alignment horizontal="center" vertical="center"/>
    </xf>
    <xf borderId="15" fillId="3" fontId="2" numFmtId="0" xfId="0" applyAlignment="1" applyBorder="1" applyFill="1" applyFon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1" fillId="10" fontId="2" numFmtId="2" xfId="0" applyAlignment="1" applyBorder="1" applyFill="1" applyFont="1" applyNumberFormat="1">
      <alignment horizontal="center" vertical="center"/>
    </xf>
    <xf borderId="1" fillId="11" fontId="4" numFmtId="2" xfId="0" applyAlignment="1" applyBorder="1" applyFill="1" applyFont="1" applyNumberFormat="1">
      <alignment horizontal="center" vertical="center"/>
    </xf>
    <xf borderId="1" fillId="10" fontId="4" numFmtId="2" xfId="0" applyAlignment="1" applyBorder="1" applyFill="1" applyFont="1" applyNumberFormat="1">
      <alignment horizontal="center" vertical="center"/>
    </xf>
    <xf borderId="0" fillId="0" fontId="4" numFmtId="2" xfId="0" applyAlignment="1" applyFont="1" applyNumberFormat="1">
      <alignment horizontal="center"/>
    </xf>
    <xf borderId="0" fillId="0" fontId="4" numFmtId="2" xfId="0" applyFont="1" applyNumberFormat="1"/>
    <xf borderId="0" fillId="0" fontId="13" numFmtId="0" xfId="0" applyAlignment="1" applyFont="1">
      <alignment horizontal="center"/>
    </xf>
    <xf borderId="0" fillId="0" fontId="4" numFmtId="9" xfId="0" applyAlignment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10" fontId="4" numFmtId="165" xfId="0" applyAlignment="1" applyBorder="1" applyFill="1" applyFont="1" applyNumberFormat="1">
      <alignment horizontal="center" vertical="center"/>
    </xf>
    <xf borderId="1" fillId="0" fontId="12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0" fillId="0" fontId="2" numFmtId="0" xfId="0" applyFont="1"/>
    <xf borderId="2" fillId="0" fontId="2" numFmtId="2" xfId="0" applyAlignment="1" applyBorder="1" applyFont="1" applyNumberFormat="1">
      <alignment horizontal="center" shrinkToFit="0" vertical="center" wrapText="1"/>
    </xf>
    <xf borderId="2" fillId="0" fontId="14" numFmtId="0" xfId="0" applyAlignment="1" applyBorder="1" applyFont="1">
      <alignment readingOrder="0" shrinkToFit="0" wrapText="1"/>
    </xf>
    <xf borderId="1" fillId="0" fontId="4" numFmtId="2" xfId="0" applyAlignment="1" applyBorder="1" applyFont="1" applyNumberFormat="1">
      <alignment horizontal="center" readingOrder="0" shrinkToFit="0" vertical="center" wrapText="1"/>
    </xf>
    <xf borderId="1" fillId="12" fontId="4" numFmtId="165" xfId="0" applyAlignment="1" applyBorder="1" applyFill="1" applyFont="1" applyNumberFormat="1">
      <alignment horizontal="center" vertical="center"/>
    </xf>
    <xf borderId="11" fillId="0" fontId="2" numFmtId="0" xfId="0" applyAlignment="1" applyBorder="1" applyFont="1">
      <alignment readingOrder="0"/>
    </xf>
    <xf borderId="1" fillId="0" fontId="4" numFmtId="2" xfId="0" applyAlignment="1" applyBorder="1" applyFont="1" applyNumberFormat="1">
      <alignment horizontal="center" shrinkToFit="0" vertical="center" wrapText="1"/>
    </xf>
    <xf borderId="1" fillId="12" fontId="4" numFmtId="2" xfId="0" applyAlignment="1" applyBorder="1" applyFill="1" applyFont="1" applyNumberFormat="1">
      <alignment horizontal="center" vertical="center"/>
    </xf>
    <xf borderId="1" fillId="0" fontId="4" numFmtId="9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4" numFmtId="2" xfId="0" applyAlignment="1" applyBorder="1" applyFont="1" applyNumberFormat="1">
      <alignment horizontal="center" readingOrder="0" vertical="center"/>
    </xf>
    <xf borderId="8" fillId="0" fontId="4" numFmtId="2" xfId="0" applyAlignment="1" applyBorder="1" applyFont="1" applyNumberFormat="1">
      <alignment horizontal="center" readingOrder="0" vertical="center"/>
    </xf>
    <xf borderId="0" fillId="0" fontId="4" numFmtId="2" xfId="0" applyAlignment="1" applyFont="1" applyNumberFormat="1">
      <alignment horizontal="center" shrinkToFit="0" vertical="center" wrapText="1"/>
    </xf>
    <xf borderId="16" fillId="0" fontId="2" numFmtId="0" xfId="0" applyAlignment="1" applyBorder="1" applyFont="1">
      <alignment horizontal="center" vertical="center"/>
    </xf>
    <xf borderId="2" fillId="13" fontId="2" numFmtId="2" xfId="0" applyAlignment="1" applyBorder="1" applyFill="1" applyFont="1" applyNumberFormat="1">
      <alignment horizontal="center" vertical="center"/>
    </xf>
    <xf borderId="2" fillId="14" fontId="2" numFmtId="2" xfId="0" applyAlignment="1" applyBorder="1" applyFill="1" applyFont="1" applyNumberFormat="1">
      <alignment horizontal="center" vertical="center"/>
    </xf>
    <xf borderId="2" fillId="15" fontId="2" numFmtId="2" xfId="0" applyAlignment="1" applyBorder="1" applyFill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" fillId="13" fontId="2" numFmtId="0" xfId="0" applyAlignment="1" applyBorder="1" applyFill="1" applyFont="1">
      <alignment horizontal="center"/>
    </xf>
    <xf borderId="1" fillId="13" fontId="2" numFmtId="165" xfId="0" applyAlignment="1" applyBorder="1" applyFill="1" applyFont="1" applyNumberFormat="1">
      <alignment horizontal="center"/>
    </xf>
    <xf borderId="1" fillId="14" fontId="2" numFmtId="0" xfId="0" applyAlignment="1" applyBorder="1" applyFill="1" applyFont="1">
      <alignment horizontal="center"/>
    </xf>
    <xf borderId="1" fillId="14" fontId="2" numFmtId="165" xfId="0" applyAlignment="1" applyBorder="1" applyFill="1" applyFont="1" applyNumberFormat="1">
      <alignment horizontal="center"/>
    </xf>
    <xf borderId="1" fillId="15" fontId="2" numFmtId="0" xfId="0" applyAlignment="1" applyBorder="1" applyFill="1" applyFont="1">
      <alignment horizontal="center" readingOrder="0"/>
    </xf>
    <xf borderId="1" fillId="15" fontId="2" numFmtId="2" xfId="0" applyAlignment="1" applyBorder="1" applyFill="1" applyFont="1" applyNumberFormat="1">
      <alignment horizontal="center" readingOrder="0"/>
    </xf>
    <xf borderId="1" fillId="15" fontId="2" numFmtId="2" xfId="0" applyAlignment="1" applyBorder="1" applyFill="1" applyFont="1" applyNumberFormat="1">
      <alignment horizontal="center"/>
    </xf>
    <xf borderId="0" fillId="0" fontId="4" numFmtId="9" xfId="0" applyFont="1" applyNumberFormat="1"/>
    <xf borderId="1" fillId="0" fontId="4" numFmtId="0" xfId="0" applyAlignment="1" applyBorder="1" applyFont="1">
      <alignment horizontal="center" readingOrder="0"/>
    </xf>
    <xf borderId="1" fillId="0" fontId="4" numFmtId="2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" fillId="0" fontId="13" numFmtId="0" xfId="0" applyAlignment="1" applyBorder="1" applyFont="1">
      <alignment horizontal="center"/>
    </xf>
    <xf borderId="1" fillId="0" fontId="13" numFmtId="165" xfId="0" applyAlignment="1" applyBorder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center" vertical="center"/>
    </xf>
    <xf borderId="18" fillId="0" fontId="4" numFmtId="2" xfId="0" applyAlignment="1" applyBorder="1" applyFont="1" applyNumberFormat="1">
      <alignment horizontal="center" vertical="center"/>
    </xf>
    <xf borderId="18" fillId="0" fontId="6" numFmtId="0" xfId="0" applyBorder="1" applyFont="1"/>
    <xf borderId="20" fillId="2" fontId="5" numFmtId="0" xfId="0" applyAlignment="1" applyBorder="1" applyFill="1" applyFont="1">
      <alignment horizontal="center"/>
    </xf>
    <xf borderId="21" fillId="0" fontId="6" numFmtId="0" xfId="0" applyBorder="1" applyFont="1"/>
    <xf borderId="22" fillId="0" fontId="6" numFmtId="0" xfId="0" applyBorder="1" applyFont="1"/>
    <xf borderId="1" fillId="0" fontId="2" numFmtId="165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 readingOrder="0" vertical="center"/>
    </xf>
    <xf borderId="2" fillId="0" fontId="2" numFmtId="2" xfId="0" applyAlignment="1" applyBorder="1" applyFont="1" applyNumberFormat="1">
      <alignment horizontal="center" vertical="center"/>
    </xf>
    <xf borderId="16" fillId="0" fontId="4" numFmtId="4" xfId="0" applyAlignment="1" applyBorder="1" applyFont="1" applyNumberFormat="1">
      <alignment horizontal="center" readingOrder="0"/>
    </xf>
    <xf borderId="16" fillId="0" fontId="4" numFmtId="0" xfId="0" applyAlignment="1" applyBorder="1" applyFont="1">
      <alignment horizontal="center"/>
    </xf>
    <xf borderId="2" fillId="0" fontId="4" numFmtId="2" xfId="0" applyAlignment="1" applyBorder="1" applyFont="1" applyNumberFormat="1">
      <alignment horizontal="center" vertical="center"/>
    </xf>
    <xf borderId="11" fillId="0" fontId="4" numFmtId="2" xfId="0" applyAlignment="1" applyBorder="1" applyFont="1" applyNumberFormat="1">
      <alignment horizontal="center" vertical="center"/>
    </xf>
    <xf borderId="16" fillId="0" fontId="4" numFmtId="0" xfId="0" applyAlignment="1" applyBorder="1" applyFont="1">
      <alignment horizontal="center" readingOrder="0"/>
    </xf>
    <xf borderId="16" fillId="0" fontId="4" numFmtId="2" xfId="0" applyAlignment="1" applyBorder="1" applyFont="1" applyNumberFormat="1">
      <alignment horizontal="center" vertical="center"/>
    </xf>
    <xf borderId="23" fillId="0" fontId="4" numFmtId="2" xfId="0" applyAlignment="1" applyBorder="1" applyFont="1" applyNumberFormat="1">
      <alignment horizontal="center" vertical="center"/>
    </xf>
    <xf borderId="1" fillId="0" fontId="13" numFmtId="2" xfId="0" applyAlignment="1" applyBorder="1" applyFont="1" applyNumberFormat="1">
      <alignment horizontal="center" shrinkToFit="0" vertical="center" wrapText="1"/>
    </xf>
    <xf borderId="1" fillId="0" fontId="13" numFmtId="166" xfId="0" applyAlignment="1" applyBorder="1" applyFont="1" applyNumberFormat="1">
      <alignment horizontal="center" vertical="center"/>
    </xf>
    <xf borderId="1" fillId="0" fontId="13" numFmtId="2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" fillId="0" fontId="10" numFmtId="2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24" fillId="10" fontId="15" numFmtId="0" xfId="0" applyAlignment="1" applyBorder="1" applyFill="1" applyFont="1">
      <alignment horizontal="center"/>
    </xf>
    <xf borderId="0" fillId="0" fontId="13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shrinkToFit="0" vertical="center" wrapText="1"/>
    </xf>
    <xf borderId="0" fillId="0" fontId="13" numFmtId="2" xfId="0" applyAlignment="1" applyFont="1" applyNumberFormat="1">
      <alignment horizontal="center"/>
    </xf>
    <xf borderId="24" fillId="10" fontId="13" numFmtId="2" xfId="0" applyAlignment="1" applyBorder="1" applyFill="1" applyFont="1" applyNumberFormat="1">
      <alignment horizontal="center" shrinkToFit="0" vertical="center" wrapText="1"/>
    </xf>
    <xf borderId="25" fillId="10" fontId="13" numFmtId="2" xfId="0" applyAlignment="1" applyBorder="1" applyFill="1" applyFont="1" applyNumberFormat="1">
      <alignment horizontal="center" shrinkToFit="0" vertical="center" wrapText="1"/>
    </xf>
    <xf borderId="25" fillId="10" fontId="13" numFmtId="165" xfId="0" applyAlignment="1" applyBorder="1" applyFill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0" fillId="0" fontId="4" numFmtId="167" xfId="0" applyAlignment="1" applyFont="1" applyNumberFormat="1">
      <alignment horizontal="center" readingOrder="0" vertical="center"/>
    </xf>
    <xf borderId="0" fillId="0" fontId="13" numFmtId="2" xfId="0" applyAlignment="1" applyFont="1" applyNumberFormat="1">
      <alignment horizontal="center" shrinkToFit="0" vertical="center" wrapText="1"/>
    </xf>
    <xf borderId="0" fillId="0" fontId="13" numFmtId="2" xfId="0" applyAlignment="1" applyFont="1" applyNumberFormat="1">
      <alignment horizontal="center" vertical="center"/>
    </xf>
    <xf borderId="16" fillId="0" fontId="2" numFmtId="0" xfId="0" applyAlignment="1" applyBorder="1" applyFont="1">
      <alignment horizontal="center"/>
    </xf>
    <xf borderId="0" fillId="0" fontId="13" numFmtId="2" xfId="0" applyAlignment="1" applyFont="1" applyNumberFormat="1">
      <alignment horizontal="center" readingOrder="0"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2" numFmtId="2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readingOrder="0" vertical="center"/>
    </xf>
    <xf borderId="18" fillId="0" fontId="4" numFmtId="2" xfId="0" applyAlignment="1" applyBorder="1" applyFont="1" applyNumberFormat="1">
      <alignment horizontal="center" shrinkToFit="0" vertical="center" wrapText="1"/>
    </xf>
    <xf borderId="18" fillId="0" fontId="4" numFmtId="1" xfId="0" applyAlignment="1" applyBorder="1" applyFont="1" applyNumberFormat="1">
      <alignment horizontal="center" vertical="center"/>
    </xf>
    <xf borderId="18" fillId="0" fontId="4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2.png"/><Relationship Id="rId3" Type="http://schemas.openxmlformats.org/officeDocument/2006/relationships/image" Target="../media/image11.png"/><Relationship Id="rId4" Type="http://schemas.openxmlformats.org/officeDocument/2006/relationships/image" Target="../media/image3.png"/><Relationship Id="rId11" Type="http://schemas.openxmlformats.org/officeDocument/2006/relationships/image" Target="../media/image23.png"/><Relationship Id="rId10" Type="http://schemas.openxmlformats.org/officeDocument/2006/relationships/image" Target="../media/image2.png"/><Relationship Id="rId12" Type="http://schemas.openxmlformats.org/officeDocument/2006/relationships/image" Target="../media/image9.png"/><Relationship Id="rId9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16.png"/><Relationship Id="rId7" Type="http://schemas.openxmlformats.org/officeDocument/2006/relationships/image" Target="../media/image39.png"/><Relationship Id="rId8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41.png"/><Relationship Id="rId13" Type="http://schemas.openxmlformats.org/officeDocument/2006/relationships/image" Target="../media/image5.png"/><Relationship Id="rId12" Type="http://schemas.openxmlformats.org/officeDocument/2006/relationships/image" Target="../media/image17.png"/><Relationship Id="rId1" Type="http://schemas.openxmlformats.org/officeDocument/2006/relationships/image" Target="../media/image32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16.png"/><Relationship Id="rId9" Type="http://schemas.openxmlformats.org/officeDocument/2006/relationships/image" Target="../media/image9.png"/><Relationship Id="rId5" Type="http://schemas.openxmlformats.org/officeDocument/2006/relationships/image" Target="../media/image39.png"/><Relationship Id="rId6" Type="http://schemas.openxmlformats.org/officeDocument/2006/relationships/image" Target="../media/image4.png"/><Relationship Id="rId7" Type="http://schemas.openxmlformats.org/officeDocument/2006/relationships/image" Target="../media/image2.png"/><Relationship Id="rId8" Type="http://schemas.openxmlformats.org/officeDocument/2006/relationships/image" Target="../media/image23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9.png"/><Relationship Id="rId10" Type="http://schemas.openxmlformats.org/officeDocument/2006/relationships/image" Target="../media/image25.png"/><Relationship Id="rId13" Type="http://schemas.openxmlformats.org/officeDocument/2006/relationships/image" Target="../media/image13.png"/><Relationship Id="rId12" Type="http://schemas.openxmlformats.org/officeDocument/2006/relationships/image" Target="../media/image16.png"/><Relationship Id="rId1" Type="http://schemas.openxmlformats.org/officeDocument/2006/relationships/image" Target="../media/image14.png"/><Relationship Id="rId2" Type="http://schemas.openxmlformats.org/officeDocument/2006/relationships/image" Target="../media/image7.png"/><Relationship Id="rId3" Type="http://schemas.openxmlformats.org/officeDocument/2006/relationships/image" Target="../media/image10.pn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5" Type="http://schemas.openxmlformats.org/officeDocument/2006/relationships/image" Target="../media/image23.png"/><Relationship Id="rId14" Type="http://schemas.openxmlformats.org/officeDocument/2006/relationships/image" Target="../media/image32.png"/><Relationship Id="rId17" Type="http://schemas.openxmlformats.org/officeDocument/2006/relationships/image" Target="../media/image22.png"/><Relationship Id="rId16" Type="http://schemas.openxmlformats.org/officeDocument/2006/relationships/image" Target="../media/image6.png"/><Relationship Id="rId5" Type="http://schemas.openxmlformats.org/officeDocument/2006/relationships/image" Target="../media/image11.png"/><Relationship Id="rId6" Type="http://schemas.openxmlformats.org/officeDocument/2006/relationships/image" Target="../media/image4.png"/><Relationship Id="rId18" Type="http://schemas.openxmlformats.org/officeDocument/2006/relationships/image" Target="../media/image19.png"/><Relationship Id="rId7" Type="http://schemas.openxmlformats.org/officeDocument/2006/relationships/image" Target="../media/image3.png"/><Relationship Id="rId8" Type="http://schemas.openxmlformats.org/officeDocument/2006/relationships/image" Target="../media/image39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9.png"/><Relationship Id="rId13" Type="http://schemas.openxmlformats.org/officeDocument/2006/relationships/image" Target="../media/image15.png"/><Relationship Id="rId12" Type="http://schemas.openxmlformats.org/officeDocument/2006/relationships/image" Target="../media/image22.png"/><Relationship Id="rId1" Type="http://schemas.openxmlformats.org/officeDocument/2006/relationships/image" Target="../media/image32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25.png"/><Relationship Id="rId9" Type="http://schemas.openxmlformats.org/officeDocument/2006/relationships/image" Target="../media/image23.png"/><Relationship Id="rId5" Type="http://schemas.openxmlformats.org/officeDocument/2006/relationships/image" Target="../media/image16.png"/><Relationship Id="rId6" Type="http://schemas.openxmlformats.org/officeDocument/2006/relationships/image" Target="../media/image39.png"/><Relationship Id="rId7" Type="http://schemas.openxmlformats.org/officeDocument/2006/relationships/image" Target="../media/image4.png"/><Relationship Id="rId8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9.png"/><Relationship Id="rId13" Type="http://schemas.openxmlformats.org/officeDocument/2006/relationships/image" Target="../media/image22.png"/><Relationship Id="rId12" Type="http://schemas.openxmlformats.org/officeDocument/2006/relationships/image" Target="../media/image18.png"/><Relationship Id="rId1" Type="http://schemas.openxmlformats.org/officeDocument/2006/relationships/image" Target="../media/image32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25.png"/><Relationship Id="rId9" Type="http://schemas.openxmlformats.org/officeDocument/2006/relationships/image" Target="../media/image23.png"/><Relationship Id="rId5" Type="http://schemas.openxmlformats.org/officeDocument/2006/relationships/image" Target="../media/image16.png"/><Relationship Id="rId6" Type="http://schemas.openxmlformats.org/officeDocument/2006/relationships/image" Target="../media/image39.png"/><Relationship Id="rId7" Type="http://schemas.openxmlformats.org/officeDocument/2006/relationships/image" Target="../media/image4.png"/><Relationship Id="rId8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9.png"/><Relationship Id="rId13" Type="http://schemas.openxmlformats.org/officeDocument/2006/relationships/image" Target="../media/image22.png"/><Relationship Id="rId12" Type="http://schemas.openxmlformats.org/officeDocument/2006/relationships/image" Target="../media/image18.png"/><Relationship Id="rId1" Type="http://schemas.openxmlformats.org/officeDocument/2006/relationships/image" Target="../media/image32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25.png"/><Relationship Id="rId9" Type="http://schemas.openxmlformats.org/officeDocument/2006/relationships/image" Target="../media/image23.png"/><Relationship Id="rId5" Type="http://schemas.openxmlformats.org/officeDocument/2006/relationships/image" Target="../media/image16.png"/><Relationship Id="rId6" Type="http://schemas.openxmlformats.org/officeDocument/2006/relationships/image" Target="../media/image39.png"/><Relationship Id="rId7" Type="http://schemas.openxmlformats.org/officeDocument/2006/relationships/image" Target="../media/image4.png"/><Relationship Id="rId8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9.png"/><Relationship Id="rId13" Type="http://schemas.openxmlformats.org/officeDocument/2006/relationships/image" Target="../media/image40.png"/><Relationship Id="rId12" Type="http://schemas.openxmlformats.org/officeDocument/2006/relationships/image" Target="../media/image22.png"/><Relationship Id="rId1" Type="http://schemas.openxmlformats.org/officeDocument/2006/relationships/image" Target="../media/image32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25.png"/><Relationship Id="rId9" Type="http://schemas.openxmlformats.org/officeDocument/2006/relationships/image" Target="../media/image23.png"/><Relationship Id="rId5" Type="http://schemas.openxmlformats.org/officeDocument/2006/relationships/image" Target="../media/image16.png"/><Relationship Id="rId6" Type="http://schemas.openxmlformats.org/officeDocument/2006/relationships/image" Target="../media/image39.png"/><Relationship Id="rId7" Type="http://schemas.openxmlformats.org/officeDocument/2006/relationships/image" Target="../media/image4.png"/><Relationship Id="rId8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image" Target="../media/image27.png"/><Relationship Id="rId10" Type="http://schemas.openxmlformats.org/officeDocument/2006/relationships/image" Target="../media/image26.png"/><Relationship Id="rId1" Type="http://schemas.openxmlformats.org/officeDocument/2006/relationships/image" Target="../media/image28.png"/><Relationship Id="rId2" Type="http://schemas.openxmlformats.org/officeDocument/2006/relationships/image" Target="../media/image33.png"/><Relationship Id="rId3" Type="http://schemas.openxmlformats.org/officeDocument/2006/relationships/image" Target="../media/image21.png"/><Relationship Id="rId4" Type="http://schemas.openxmlformats.org/officeDocument/2006/relationships/image" Target="../media/image20.png"/><Relationship Id="rId9" Type="http://schemas.openxmlformats.org/officeDocument/2006/relationships/image" Target="../media/image11.png"/><Relationship Id="rId5" Type="http://schemas.openxmlformats.org/officeDocument/2006/relationships/image" Target="../media/image29.png"/><Relationship Id="rId6" Type="http://schemas.openxmlformats.org/officeDocument/2006/relationships/image" Target="../media/image6.png"/><Relationship Id="rId7" Type="http://schemas.openxmlformats.org/officeDocument/2006/relationships/image" Target="../media/image31.png"/><Relationship Id="rId8" Type="http://schemas.openxmlformats.org/officeDocument/2006/relationships/image" Target="../media/image43.png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image" Target="../media/image23.png"/><Relationship Id="rId10" Type="http://schemas.openxmlformats.org/officeDocument/2006/relationships/image" Target="../media/image2.png"/><Relationship Id="rId13" Type="http://schemas.openxmlformats.org/officeDocument/2006/relationships/image" Target="../media/image37.png"/><Relationship Id="rId12" Type="http://schemas.openxmlformats.org/officeDocument/2006/relationships/image" Target="../media/image9.png"/><Relationship Id="rId1" Type="http://schemas.openxmlformats.org/officeDocument/2006/relationships/image" Target="../media/image8.png"/><Relationship Id="rId2" Type="http://schemas.openxmlformats.org/officeDocument/2006/relationships/image" Target="../media/image32.png"/><Relationship Id="rId3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16.png"/><Relationship Id="rId7" Type="http://schemas.openxmlformats.org/officeDocument/2006/relationships/image" Target="../media/image39.png"/><Relationship Id="rId8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24.png"/><Relationship Id="rId13" Type="http://schemas.openxmlformats.org/officeDocument/2006/relationships/image" Target="../media/image44.png"/><Relationship Id="rId12" Type="http://schemas.openxmlformats.org/officeDocument/2006/relationships/image" Target="../media/image23.png"/><Relationship Id="rId1" Type="http://schemas.openxmlformats.org/officeDocument/2006/relationships/image" Target="../media/image8.png"/><Relationship Id="rId2" Type="http://schemas.openxmlformats.org/officeDocument/2006/relationships/image" Target="../media/image32.png"/><Relationship Id="rId3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image" Target="../media/image4.png"/><Relationship Id="rId5" Type="http://schemas.openxmlformats.org/officeDocument/2006/relationships/image" Target="../media/image25.png"/><Relationship Id="rId6" Type="http://schemas.openxmlformats.org/officeDocument/2006/relationships/image" Target="../media/image16.png"/><Relationship Id="rId7" Type="http://schemas.openxmlformats.org/officeDocument/2006/relationships/image" Target="../media/image9.png"/><Relationship Id="rId8" Type="http://schemas.openxmlformats.org/officeDocument/2006/relationships/image" Target="../media/image39.png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39.png"/><Relationship Id="rId13" Type="http://schemas.openxmlformats.org/officeDocument/2006/relationships/image" Target="../media/image23.png"/><Relationship Id="rId12" Type="http://schemas.openxmlformats.org/officeDocument/2006/relationships/image" Target="../media/image2.png"/><Relationship Id="rId1" Type="http://schemas.openxmlformats.org/officeDocument/2006/relationships/image" Target="../media/image8.png"/><Relationship Id="rId2" Type="http://schemas.openxmlformats.org/officeDocument/2006/relationships/image" Target="../media/image32.png"/><Relationship Id="rId3" Type="http://schemas.openxmlformats.org/officeDocument/2006/relationships/image" Target="../media/image30.png"/><Relationship Id="rId4" Type="http://schemas.openxmlformats.org/officeDocument/2006/relationships/image" Target="../media/image11.png"/><Relationship Id="rId9" Type="http://schemas.openxmlformats.org/officeDocument/2006/relationships/image" Target="../media/image35.png"/><Relationship Id="rId14" Type="http://schemas.openxmlformats.org/officeDocument/2006/relationships/image" Target="../media/image42.png"/><Relationship Id="rId5" Type="http://schemas.openxmlformats.org/officeDocument/2006/relationships/image" Target="../media/image3.png"/><Relationship Id="rId6" Type="http://schemas.openxmlformats.org/officeDocument/2006/relationships/image" Target="../media/image25.png"/><Relationship Id="rId7" Type="http://schemas.openxmlformats.org/officeDocument/2006/relationships/image" Target="../media/image16.png"/><Relationship Id="rId8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1" Type="http://schemas.openxmlformats.org/officeDocument/2006/relationships/image" Target="../media/image38.png"/><Relationship Id="rId10" Type="http://schemas.openxmlformats.org/officeDocument/2006/relationships/image" Target="../media/image23.png"/><Relationship Id="rId13" Type="http://schemas.openxmlformats.org/officeDocument/2006/relationships/image" Target="../media/image9.png"/><Relationship Id="rId12" Type="http://schemas.openxmlformats.org/officeDocument/2006/relationships/image" Target="../media/image36.png"/><Relationship Id="rId1" Type="http://schemas.openxmlformats.org/officeDocument/2006/relationships/image" Target="../media/image8.png"/><Relationship Id="rId2" Type="http://schemas.openxmlformats.org/officeDocument/2006/relationships/image" Target="../media/image32.png"/><Relationship Id="rId3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image" Target="../media/image2.png"/><Relationship Id="rId14" Type="http://schemas.openxmlformats.org/officeDocument/2006/relationships/image" Target="../media/image34.png"/><Relationship Id="rId5" Type="http://schemas.openxmlformats.org/officeDocument/2006/relationships/image" Target="../media/image25.png"/><Relationship Id="rId6" Type="http://schemas.openxmlformats.org/officeDocument/2006/relationships/image" Target="../media/image16.png"/><Relationship Id="rId7" Type="http://schemas.openxmlformats.org/officeDocument/2006/relationships/image" Target="../media/image39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6</xdr:row>
      <xdr:rowOff>66675</xdr:rowOff>
    </xdr:from>
    <xdr:ext cx="2581275" cy="2038350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27</xdr:row>
      <xdr:rowOff>76200</xdr:rowOff>
    </xdr:from>
    <xdr:ext cx="5915025" cy="3600450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72025" cy="546735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33975" cy="1704975"/>
    <xdr:pic>
      <xdr:nvPicPr>
        <xdr:cNvPr id="0" name="image3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76900" cy="1057275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32</xdr:row>
      <xdr:rowOff>85725</xdr:rowOff>
    </xdr:from>
    <xdr:ext cx="2914650" cy="2266950"/>
    <xdr:pic>
      <xdr:nvPicPr>
        <xdr:cNvPr id="0" name="image2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610100" cy="340042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486150" cy="647700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76</xdr:row>
      <xdr:rowOff>19050</xdr:rowOff>
    </xdr:from>
    <xdr:ext cx="7410450" cy="61055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27</xdr:row>
      <xdr:rowOff>76200</xdr:rowOff>
    </xdr:from>
    <xdr:ext cx="5867400" cy="360045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086350" cy="1704975"/>
    <xdr:pic>
      <xdr:nvPicPr>
        <xdr:cNvPr id="0" name="image3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19750" cy="105727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562475" cy="34004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562350" cy="647700"/>
    <xdr:pic>
      <xdr:nvPicPr>
        <xdr:cNvPr id="0" name="image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76</xdr:row>
      <xdr:rowOff>19050</xdr:rowOff>
    </xdr:from>
    <xdr:ext cx="7305675" cy="61055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1285875</xdr:colOff>
      <xdr:row>32</xdr:row>
      <xdr:rowOff>66675</xdr:rowOff>
    </xdr:from>
    <xdr:ext cx="2924175" cy="2286000"/>
    <xdr:pic>
      <xdr:nvPicPr>
        <xdr:cNvPr id="0" name="image4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48</xdr:row>
      <xdr:rowOff>28575</xdr:rowOff>
    </xdr:from>
    <xdr:ext cx="5981700" cy="33528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7</xdr:row>
      <xdr:rowOff>47625</xdr:rowOff>
    </xdr:from>
    <xdr:ext cx="1476375" cy="1352550"/>
    <xdr:pic>
      <xdr:nvPicPr>
        <xdr:cNvPr id="0" name="image1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752475</xdr:colOff>
      <xdr:row>155</xdr:row>
      <xdr:rowOff>0</xdr:rowOff>
    </xdr:from>
    <xdr:ext cx="8115300" cy="6648450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19</xdr:row>
      <xdr:rowOff>95250</xdr:rowOff>
    </xdr:from>
    <xdr:ext cx="1028700" cy="1152525"/>
    <xdr:pic>
      <xdr:nvPicPr>
        <xdr:cNvPr id="0" name="image1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18</xdr:row>
      <xdr:rowOff>190500</xdr:rowOff>
    </xdr:from>
    <xdr:ext cx="3533775" cy="12858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18</xdr:row>
      <xdr:rowOff>152400</xdr:rowOff>
    </xdr:from>
    <xdr:ext cx="1171575" cy="952500"/>
    <xdr:pic>
      <xdr:nvPicPr>
        <xdr:cNvPr id="0" name="image1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18</xdr:row>
      <xdr:rowOff>19050</xdr:rowOff>
    </xdr:from>
    <xdr:ext cx="4895850" cy="1371600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48</xdr:row>
      <xdr:rowOff>47625</xdr:rowOff>
    </xdr:from>
    <xdr:ext cx="2876550" cy="236220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119</xdr:row>
      <xdr:rowOff>66675</xdr:rowOff>
    </xdr:from>
    <xdr:ext cx="5686425" cy="105727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52</xdr:row>
      <xdr:rowOff>142875</xdr:rowOff>
    </xdr:from>
    <xdr:ext cx="4829175" cy="13144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666750</xdr:colOff>
      <xdr:row>108</xdr:row>
      <xdr:rowOff>66675</xdr:rowOff>
    </xdr:from>
    <xdr:ext cx="5143500" cy="1695450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1343025</xdr:colOff>
      <xdr:row>126</xdr:row>
      <xdr:rowOff>190500</xdr:rowOff>
    </xdr:from>
    <xdr:ext cx="4724400" cy="34004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47</xdr:row>
      <xdr:rowOff>66675</xdr:rowOff>
    </xdr:from>
    <xdr:ext cx="4752975" cy="5467350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76</xdr:row>
      <xdr:rowOff>28575</xdr:rowOff>
    </xdr:from>
    <xdr:ext cx="6981825" cy="58864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9525</xdr:rowOff>
    </xdr:from>
    <xdr:ext cx="5857875" cy="121920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95</xdr:row>
      <xdr:rowOff>38100</xdr:rowOff>
    </xdr:from>
    <xdr:ext cx="4772025" cy="10096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27</xdr:row>
      <xdr:rowOff>152400</xdr:rowOff>
    </xdr:from>
    <xdr:ext cx="5257800" cy="3305175"/>
    <xdr:pic>
      <xdr:nvPicPr>
        <xdr:cNvPr id="0" name="image3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828675</xdr:colOff>
      <xdr:row>141</xdr:row>
      <xdr:rowOff>28575</xdr:rowOff>
    </xdr:from>
    <xdr:ext cx="3562350" cy="647700"/>
    <xdr:pic>
      <xdr:nvPicPr>
        <xdr:cNvPr id="0" name="image2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6</xdr:row>
      <xdr:rowOff>123825</xdr:rowOff>
    </xdr:from>
    <xdr:ext cx="1714500" cy="1685925"/>
    <xdr:pic>
      <xdr:nvPicPr>
        <xdr:cNvPr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95250</xdr:rowOff>
    </xdr:from>
    <xdr:ext cx="2533650" cy="2171700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1371600</xdr:colOff>
      <xdr:row>156</xdr:row>
      <xdr:rowOff>9525</xdr:rowOff>
    </xdr:from>
    <xdr:ext cx="5353050" cy="689610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27</xdr:row>
      <xdr:rowOff>76200</xdr:rowOff>
    </xdr:from>
    <xdr:ext cx="5915025" cy="360045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72025" cy="5467350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33975" cy="1704975"/>
    <xdr:pic>
      <xdr:nvPicPr>
        <xdr:cNvPr id="0" name="image3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76900" cy="10572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610100" cy="34004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486150" cy="647700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76</xdr:row>
      <xdr:rowOff>19050</xdr:rowOff>
    </xdr:from>
    <xdr:ext cx="7410450" cy="61055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6</xdr:row>
      <xdr:rowOff>123825</xdr:rowOff>
    </xdr:from>
    <xdr:ext cx="1485900" cy="1676400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38100</xdr:rowOff>
    </xdr:from>
    <xdr:ext cx="2886075" cy="2171700"/>
    <xdr:pic>
      <xdr:nvPicPr>
        <xdr:cNvPr id="0" name="image22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914400</xdr:colOff>
      <xdr:row>155</xdr:row>
      <xdr:rowOff>123825</xdr:rowOff>
    </xdr:from>
    <xdr:ext cx="7658100" cy="6029325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27</xdr:row>
      <xdr:rowOff>76200</xdr:rowOff>
    </xdr:from>
    <xdr:ext cx="5915025" cy="360045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72025" cy="5467350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33975" cy="1704975"/>
    <xdr:pic>
      <xdr:nvPicPr>
        <xdr:cNvPr id="0" name="image3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76900" cy="10572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610100" cy="34004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486150" cy="647700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76</xdr:row>
      <xdr:rowOff>19050</xdr:rowOff>
    </xdr:from>
    <xdr:ext cx="7410450" cy="61055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6</xdr:row>
      <xdr:rowOff>123825</xdr:rowOff>
    </xdr:from>
    <xdr:ext cx="1714500" cy="1685925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2371725</xdr:colOff>
      <xdr:row>154</xdr:row>
      <xdr:rowOff>114300</xdr:rowOff>
    </xdr:from>
    <xdr:ext cx="11001375" cy="68103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38100</xdr:rowOff>
    </xdr:from>
    <xdr:ext cx="2533650" cy="2171700"/>
    <xdr:pic>
      <xdr:nvPicPr>
        <xdr:cNvPr id="0" name="image2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27</xdr:row>
      <xdr:rowOff>76200</xdr:rowOff>
    </xdr:from>
    <xdr:ext cx="5915025" cy="360045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72025" cy="5467350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33975" cy="1704975"/>
    <xdr:pic>
      <xdr:nvPicPr>
        <xdr:cNvPr id="0" name="image3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76900" cy="10572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610100" cy="34004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486150" cy="647700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76</xdr:row>
      <xdr:rowOff>19050</xdr:rowOff>
    </xdr:from>
    <xdr:ext cx="7410450" cy="61055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6</xdr:row>
      <xdr:rowOff>123825</xdr:rowOff>
    </xdr:from>
    <xdr:ext cx="1714500" cy="1685925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2390775</xdr:colOff>
      <xdr:row>156</xdr:row>
      <xdr:rowOff>85725</xdr:rowOff>
    </xdr:from>
    <xdr:ext cx="11001375" cy="6810375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85725</xdr:rowOff>
    </xdr:from>
    <xdr:ext cx="2533650" cy="2171700"/>
    <xdr:pic>
      <xdr:nvPicPr>
        <xdr:cNvPr id="0" name="image22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27</xdr:row>
      <xdr:rowOff>76200</xdr:rowOff>
    </xdr:from>
    <xdr:ext cx="5915025" cy="360045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72025" cy="5467350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33975" cy="1704975"/>
    <xdr:pic>
      <xdr:nvPicPr>
        <xdr:cNvPr id="0" name="image3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76900" cy="10572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610100" cy="34004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486150" cy="647700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76</xdr:row>
      <xdr:rowOff>19050</xdr:rowOff>
    </xdr:from>
    <xdr:ext cx="7410450" cy="61055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6</xdr:row>
      <xdr:rowOff>123825</xdr:rowOff>
    </xdr:from>
    <xdr:ext cx="1714500" cy="1685925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95250</xdr:rowOff>
    </xdr:from>
    <xdr:ext cx="2886075" cy="2171700"/>
    <xdr:pic>
      <xdr:nvPicPr>
        <xdr:cNvPr id="0" name="image22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18297525" cy="4972050"/>
    <xdr:pic>
      <xdr:nvPicPr>
        <xdr:cNvPr id="0" name="image4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619125</xdr:colOff>
      <xdr:row>1</xdr:row>
      <xdr:rowOff>85725</xdr:rowOff>
    </xdr:from>
    <xdr:ext cx="5924550" cy="3257550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76200</xdr:rowOff>
    </xdr:from>
    <xdr:ext cx="1704975" cy="590550"/>
    <xdr:pic>
      <xdr:nvPicPr>
        <xdr:cNvPr id="0" name="image3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45</xdr:row>
      <xdr:rowOff>28575</xdr:rowOff>
    </xdr:from>
    <xdr:ext cx="2647950" cy="352425"/>
    <xdr:pic>
      <xdr:nvPicPr>
        <xdr:cNvPr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43</xdr:row>
      <xdr:rowOff>57150</xdr:rowOff>
    </xdr:from>
    <xdr:ext cx="2447925" cy="4572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46</xdr:row>
      <xdr:rowOff>161925</xdr:rowOff>
    </xdr:from>
    <xdr:ext cx="2371725" cy="304800"/>
    <xdr:pic>
      <xdr:nvPicPr>
        <xdr:cNvPr id="0" name="image2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21</xdr:row>
      <xdr:rowOff>28575</xdr:rowOff>
    </xdr:from>
    <xdr:ext cx="1485900" cy="16764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</xdr:colOff>
      <xdr:row>77</xdr:row>
      <xdr:rowOff>38100</xdr:rowOff>
    </xdr:from>
    <xdr:ext cx="3476625" cy="3819525"/>
    <xdr:pic>
      <xdr:nvPicPr>
        <xdr:cNvPr id="0" name="image3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3086100" cy="2828925"/>
    <xdr:pic>
      <xdr:nvPicPr>
        <xdr:cNvPr id="0" name="image43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41</xdr:row>
      <xdr:rowOff>133350</xdr:rowOff>
    </xdr:from>
    <xdr:ext cx="2847975" cy="2362200"/>
    <xdr:pic>
      <xdr:nvPicPr>
        <xdr:cNvPr id="0" name="image11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200025</xdr:colOff>
      <xdr:row>39</xdr:row>
      <xdr:rowOff>57150</xdr:rowOff>
    </xdr:from>
    <xdr:ext cx="3790950" cy="4600575"/>
    <xdr:pic>
      <xdr:nvPicPr>
        <xdr:cNvPr id="0" name="image26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60</xdr:row>
      <xdr:rowOff>142875</xdr:rowOff>
    </xdr:from>
    <xdr:ext cx="6429375" cy="3514725"/>
    <xdr:pic>
      <xdr:nvPicPr>
        <xdr:cNvPr id="0" name="image27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6</xdr:row>
      <xdr:rowOff>66675</xdr:rowOff>
    </xdr:from>
    <xdr:ext cx="2581275" cy="2038350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27</xdr:row>
      <xdr:rowOff>76200</xdr:rowOff>
    </xdr:from>
    <xdr:ext cx="5915025" cy="3600450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72025" cy="546735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33975" cy="1704975"/>
    <xdr:pic>
      <xdr:nvPicPr>
        <xdr:cNvPr id="0" name="image3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76900" cy="1057275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32</xdr:row>
      <xdr:rowOff>85725</xdr:rowOff>
    </xdr:from>
    <xdr:ext cx="2914650" cy="2266950"/>
    <xdr:pic>
      <xdr:nvPicPr>
        <xdr:cNvPr id="0" name="image2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610100" cy="340042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486150" cy="647700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76</xdr:row>
      <xdr:rowOff>19050</xdr:rowOff>
    </xdr:from>
    <xdr:ext cx="7410450" cy="61055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154</xdr:row>
      <xdr:rowOff>66675</xdr:rowOff>
    </xdr:from>
    <xdr:ext cx="4314825" cy="4714875"/>
    <xdr:pic>
      <xdr:nvPicPr>
        <xdr:cNvPr id="0" name="image3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6</xdr:row>
      <xdr:rowOff>66675</xdr:rowOff>
    </xdr:from>
    <xdr:ext cx="2581275" cy="2038350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27</xdr:row>
      <xdr:rowOff>76200</xdr:rowOff>
    </xdr:from>
    <xdr:ext cx="5915025" cy="3600450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72025" cy="546735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466725</xdr:colOff>
      <xdr:row>76</xdr:row>
      <xdr:rowOff>28575</xdr:rowOff>
    </xdr:from>
    <xdr:ext cx="7258050" cy="61341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33975" cy="170497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76900" cy="10572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32</xdr:row>
      <xdr:rowOff>85725</xdr:rowOff>
    </xdr:from>
    <xdr:ext cx="2914650" cy="2266950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610100" cy="340042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486150" cy="647700"/>
    <xdr:pic>
      <xdr:nvPicPr>
        <xdr:cNvPr id="0" name="image2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154</xdr:row>
      <xdr:rowOff>85725</xdr:rowOff>
    </xdr:from>
    <xdr:ext cx="9610725" cy="6267450"/>
    <xdr:pic>
      <xdr:nvPicPr>
        <xdr:cNvPr id="0" name="image4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6</xdr:row>
      <xdr:rowOff>66675</xdr:rowOff>
    </xdr:from>
    <xdr:ext cx="2581275" cy="2038350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27</xdr:row>
      <xdr:rowOff>76200</xdr:rowOff>
    </xdr:from>
    <xdr:ext cx="5905500" cy="3600450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32</xdr:row>
      <xdr:rowOff>95250</xdr:rowOff>
    </xdr:from>
    <xdr:ext cx="2943225" cy="2152650"/>
    <xdr:pic>
      <xdr:nvPicPr>
        <xdr:cNvPr id="0" name="image3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62500" cy="5467350"/>
    <xdr:pic>
      <xdr:nvPicPr>
        <xdr:cNvPr id="0" name="image2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76</xdr:row>
      <xdr:rowOff>38100</xdr:rowOff>
    </xdr:from>
    <xdr:ext cx="7219950" cy="61055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96</xdr:row>
      <xdr:rowOff>171450</xdr:rowOff>
    </xdr:from>
    <xdr:ext cx="4238625" cy="1219200"/>
    <xdr:pic>
      <xdr:nvPicPr>
        <xdr:cNvPr id="0" name="image3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24450" cy="1704975"/>
    <xdr:pic>
      <xdr:nvPicPr>
        <xdr:cNvPr id="0" name="image3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57850" cy="1057275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126</xdr:row>
      <xdr:rowOff>190500</xdr:rowOff>
    </xdr:from>
    <xdr:ext cx="4600575" cy="3400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361950</xdr:colOff>
      <xdr:row>141</xdr:row>
      <xdr:rowOff>47625</xdr:rowOff>
    </xdr:from>
    <xdr:ext cx="3476625" cy="647700"/>
    <xdr:pic>
      <xdr:nvPicPr>
        <xdr:cNvPr id="0" name="image2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828675</xdr:colOff>
      <xdr:row>154</xdr:row>
      <xdr:rowOff>104775</xdr:rowOff>
    </xdr:from>
    <xdr:ext cx="6743700" cy="5362575"/>
    <xdr:pic>
      <xdr:nvPicPr>
        <xdr:cNvPr id="0" name="image4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6</xdr:row>
      <xdr:rowOff>66675</xdr:rowOff>
    </xdr:from>
    <xdr:ext cx="2581275" cy="2038350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27</xdr:row>
      <xdr:rowOff>76200</xdr:rowOff>
    </xdr:from>
    <xdr:ext cx="5915025" cy="3600450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47</xdr:row>
      <xdr:rowOff>57150</xdr:rowOff>
    </xdr:from>
    <xdr:ext cx="2847975" cy="23622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95250</xdr:rowOff>
    </xdr:from>
    <xdr:ext cx="4581525" cy="13144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47</xdr:row>
      <xdr:rowOff>47625</xdr:rowOff>
    </xdr:from>
    <xdr:ext cx="4772025" cy="546735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5867400" cy="12192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108</xdr:row>
      <xdr:rowOff>152400</xdr:rowOff>
    </xdr:from>
    <xdr:ext cx="5133975" cy="1704975"/>
    <xdr:pic>
      <xdr:nvPicPr>
        <xdr:cNvPr id="0" name="image3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119</xdr:row>
      <xdr:rowOff>76200</xdr:rowOff>
    </xdr:from>
    <xdr:ext cx="5676900" cy="1057275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126</xdr:row>
      <xdr:rowOff>190500</xdr:rowOff>
    </xdr:from>
    <xdr:ext cx="4610100" cy="34004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141</xdr:row>
      <xdr:rowOff>19050</xdr:rowOff>
    </xdr:from>
    <xdr:ext cx="3486150" cy="6477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85725</xdr:rowOff>
    </xdr:from>
    <xdr:ext cx="2905125" cy="2238375"/>
    <xdr:pic>
      <xdr:nvPicPr>
        <xdr:cNvPr id="0" name="image38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19050</xdr:rowOff>
    </xdr:from>
    <xdr:ext cx="3162300" cy="685800"/>
    <xdr:pic>
      <xdr:nvPicPr>
        <xdr:cNvPr id="0" name="image3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76</xdr:row>
      <xdr:rowOff>57150</xdr:rowOff>
    </xdr:from>
    <xdr:ext cx="7410450" cy="610552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154</xdr:row>
      <xdr:rowOff>180975</xdr:rowOff>
    </xdr:from>
    <xdr:ext cx="4991100" cy="4229100"/>
    <xdr:pic>
      <xdr:nvPicPr>
        <xdr:cNvPr id="0" name="image3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15.0"/>
    <col customWidth="1" min="3" max="3" width="27.63"/>
    <col customWidth="1" min="4" max="4" width="27.25"/>
    <col customWidth="1" min="5" max="5" width="14.75"/>
    <col customWidth="1" min="6" max="6" width="28.75"/>
    <col customWidth="1" min="7" max="7" width="18.75"/>
    <col customWidth="1" min="8" max="8" width="15.0"/>
    <col customWidth="1" min="9" max="9" width="12.75"/>
    <col customWidth="1" min="10" max="10" width="14.13"/>
    <col customWidth="1" min="11" max="11" width="21.63"/>
    <col customWidth="1" min="12" max="12" width="15.13"/>
    <col customWidth="1" min="15" max="16" width="13.3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B2" s="1"/>
      <c r="C2" s="3" t="s">
        <v>0</v>
      </c>
      <c r="D2" s="3" t="s">
        <v>1</v>
      </c>
      <c r="E2" s="3" t="s">
        <v>2</v>
      </c>
      <c r="F2" s="4" t="s">
        <v>3</v>
      </c>
      <c r="G2" s="4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</row>
    <row r="3" ht="15.0" customHeight="1">
      <c r="B3" s="1"/>
      <c r="C3" s="5" t="s">
        <v>10</v>
      </c>
      <c r="D3" s="5">
        <v>7.0</v>
      </c>
      <c r="E3" s="6">
        <v>0.8</v>
      </c>
      <c r="F3" s="6">
        <v>9.6</v>
      </c>
      <c r="G3" s="6">
        <v>9.8</v>
      </c>
      <c r="H3" s="7">
        <f t="shared" ref="H3:H7" si="1">(2*F3)+(2*G3)</f>
        <v>38.8</v>
      </c>
      <c r="I3" s="7">
        <f t="shared" ref="I3:I7" si="2">F3*G3</f>
        <v>94.08</v>
      </c>
      <c r="J3" s="5" t="s">
        <v>11</v>
      </c>
      <c r="K3" s="5" t="s">
        <v>13</v>
      </c>
      <c r="L3" s="5" t="s">
        <v>14</v>
      </c>
    </row>
    <row r="4" ht="15.0" customHeight="1">
      <c r="B4" s="1"/>
      <c r="C4" s="5" t="s">
        <v>15</v>
      </c>
      <c r="D4" s="5">
        <v>3.0</v>
      </c>
      <c r="E4" s="6">
        <v>0.8</v>
      </c>
      <c r="F4" s="6">
        <v>6.0</v>
      </c>
      <c r="G4" s="6">
        <v>8.12</v>
      </c>
      <c r="H4" s="7">
        <f t="shared" si="1"/>
        <v>28.24</v>
      </c>
      <c r="I4" s="7">
        <f t="shared" si="2"/>
        <v>48.72</v>
      </c>
      <c r="J4" s="5" t="s">
        <v>11</v>
      </c>
      <c r="K4" s="5" t="s">
        <v>16</v>
      </c>
      <c r="L4" s="5" t="s">
        <v>17</v>
      </c>
    </row>
    <row r="5" ht="15.0" customHeight="1">
      <c r="B5" s="1"/>
      <c r="C5" s="5" t="s">
        <v>18</v>
      </c>
      <c r="D5" s="5">
        <v>3.0</v>
      </c>
      <c r="E5" s="6">
        <v>0.8</v>
      </c>
      <c r="F5" s="6">
        <v>6.0</v>
      </c>
      <c r="G5" s="6">
        <v>5.0</v>
      </c>
      <c r="H5" s="7">
        <f t="shared" si="1"/>
        <v>22</v>
      </c>
      <c r="I5" s="7">
        <f t="shared" si="2"/>
        <v>30</v>
      </c>
      <c r="J5" s="5" t="s">
        <v>11</v>
      </c>
      <c r="K5" s="5" t="s">
        <v>13</v>
      </c>
      <c r="L5" s="5" t="s">
        <v>17</v>
      </c>
    </row>
    <row r="6" ht="15.0" customHeight="1">
      <c r="B6" s="1"/>
      <c r="C6" s="5" t="s">
        <v>19</v>
      </c>
      <c r="D6" s="5">
        <v>3.0</v>
      </c>
      <c r="E6" s="6">
        <v>0.8</v>
      </c>
      <c r="F6" s="6">
        <v>6.0</v>
      </c>
      <c r="G6" s="6">
        <v>5.0</v>
      </c>
      <c r="H6" s="7">
        <f t="shared" si="1"/>
        <v>22</v>
      </c>
      <c r="I6" s="7">
        <f t="shared" si="2"/>
        <v>30</v>
      </c>
      <c r="J6" s="5" t="s">
        <v>20</v>
      </c>
      <c r="K6" s="5" t="s">
        <v>21</v>
      </c>
      <c r="L6" s="5" t="s">
        <v>17</v>
      </c>
    </row>
    <row r="7" ht="15.0" customHeight="1">
      <c r="B7" s="1"/>
      <c r="C7" s="5" t="s">
        <v>22</v>
      </c>
      <c r="D7" s="5">
        <v>3.0</v>
      </c>
      <c r="E7" s="6">
        <v>0.8</v>
      </c>
      <c r="F7" s="6">
        <v>3.5</v>
      </c>
      <c r="G7" s="6">
        <v>5.23</v>
      </c>
      <c r="H7" s="7">
        <f t="shared" si="1"/>
        <v>17.46</v>
      </c>
      <c r="I7" s="7">
        <f t="shared" si="2"/>
        <v>18.305</v>
      </c>
      <c r="J7" s="5" t="s">
        <v>20</v>
      </c>
      <c r="K7" s="5" t="s">
        <v>21</v>
      </c>
      <c r="L7" s="5" t="s">
        <v>17</v>
      </c>
    </row>
    <row r="8" ht="15.0" customHeight="1">
      <c r="B8" s="1"/>
      <c r="C8" s="5" t="s">
        <v>26</v>
      </c>
      <c r="D8" s="5">
        <v>7.0</v>
      </c>
      <c r="E8" s="6">
        <v>0.8</v>
      </c>
      <c r="F8" s="6">
        <v>6.0</v>
      </c>
      <c r="G8" s="6">
        <v>8.12</v>
      </c>
      <c r="H8" s="7">
        <v>56.96</v>
      </c>
      <c r="I8" s="7">
        <v>157.69</v>
      </c>
      <c r="J8" s="5" t="s">
        <v>27</v>
      </c>
      <c r="K8" s="5" t="s">
        <v>21</v>
      </c>
      <c r="L8" s="5" t="s">
        <v>14</v>
      </c>
    </row>
    <row r="9" ht="15.0" customHeight="1">
      <c r="B9" s="1"/>
      <c r="C9" s="5" t="s">
        <v>28</v>
      </c>
      <c r="D9" s="5">
        <v>7.0</v>
      </c>
      <c r="E9" s="6">
        <v>0.8</v>
      </c>
      <c r="F9" s="6">
        <v>9.6</v>
      </c>
      <c r="G9" s="6">
        <v>11.18</v>
      </c>
      <c r="H9" s="7">
        <v>56.96</v>
      </c>
      <c r="I9" s="7">
        <v>157.69</v>
      </c>
      <c r="J9" s="5" t="s">
        <v>27</v>
      </c>
      <c r="K9" s="5" t="s">
        <v>21</v>
      </c>
      <c r="L9" s="5" t="s">
        <v>14</v>
      </c>
    </row>
    <row r="10" ht="15.0" customHeight="1">
      <c r="B10" s="1"/>
      <c r="C10" s="5" t="s">
        <v>29</v>
      </c>
      <c r="D10" s="5">
        <v>7.0</v>
      </c>
      <c r="E10" s="6">
        <v>0.8</v>
      </c>
      <c r="F10" s="6">
        <v>9.6</v>
      </c>
      <c r="G10" s="6">
        <v>15.92</v>
      </c>
      <c r="H10" s="7">
        <f t="shared" ref="H10:H12" si="3">(2*F10)+(2*G10)</f>
        <v>51.04</v>
      </c>
      <c r="I10" s="7">
        <f t="shared" ref="I10:I12" si="4">F10*G10</f>
        <v>152.832</v>
      </c>
      <c r="J10" s="5" t="s">
        <v>27</v>
      </c>
      <c r="K10" s="5" t="s">
        <v>21</v>
      </c>
      <c r="L10" s="5" t="s">
        <v>14</v>
      </c>
    </row>
    <row r="11" ht="15.0" customHeight="1">
      <c r="B11" s="1"/>
      <c r="C11" s="5" t="s">
        <v>32</v>
      </c>
      <c r="D11" s="5">
        <v>7.0</v>
      </c>
      <c r="E11" s="6">
        <v>0.8</v>
      </c>
      <c r="F11" s="6">
        <v>30.92</v>
      </c>
      <c r="G11" s="6">
        <v>8.12</v>
      </c>
      <c r="H11" s="7">
        <f t="shared" si="3"/>
        <v>78.08</v>
      </c>
      <c r="I11" s="7">
        <f t="shared" si="4"/>
        <v>251.0704</v>
      </c>
      <c r="J11" s="5" t="s">
        <v>27</v>
      </c>
      <c r="K11" s="5" t="s">
        <v>21</v>
      </c>
      <c r="L11" s="5" t="s">
        <v>14</v>
      </c>
    </row>
    <row r="12" ht="15.0" customHeight="1">
      <c r="B12" s="1"/>
      <c r="C12" s="5" t="s">
        <v>35</v>
      </c>
      <c r="D12" s="5">
        <v>7.0</v>
      </c>
      <c r="E12" s="6">
        <v>0.8</v>
      </c>
      <c r="F12" s="6">
        <v>9.6</v>
      </c>
      <c r="G12" s="6">
        <v>9.28</v>
      </c>
      <c r="H12" s="7">
        <f t="shared" si="3"/>
        <v>37.76</v>
      </c>
      <c r="I12" s="7">
        <f t="shared" si="4"/>
        <v>89.088</v>
      </c>
      <c r="J12" s="5" t="s">
        <v>27</v>
      </c>
      <c r="K12" s="5" t="s">
        <v>21</v>
      </c>
      <c r="L12" s="5" t="s">
        <v>14</v>
      </c>
    </row>
    <row r="13" ht="15.0" customHeight="1">
      <c r="B13" s="1"/>
      <c r="C13" s="5" t="s">
        <v>40</v>
      </c>
      <c r="D13" s="5">
        <v>7.0</v>
      </c>
      <c r="E13" s="6">
        <v>0.8</v>
      </c>
      <c r="F13" s="6" t="s">
        <v>43</v>
      </c>
      <c r="G13" s="6" t="s">
        <v>43</v>
      </c>
      <c r="H13" s="7">
        <v>163.77</v>
      </c>
      <c r="I13" s="7">
        <v>1585.67</v>
      </c>
      <c r="J13" s="5" t="s">
        <v>27</v>
      </c>
      <c r="K13" s="5" t="s">
        <v>21</v>
      </c>
      <c r="L13" s="5" t="s">
        <v>14</v>
      </c>
    </row>
    <row r="14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B15" s="29" t="s">
        <v>47</v>
      </c>
      <c r="C15" s="9"/>
      <c r="D15" s="9"/>
      <c r="E15" s="9"/>
      <c r="F15" s="9"/>
      <c r="G15" s="9"/>
      <c r="H15" s="9"/>
      <c r="I15" s="9"/>
      <c r="J15" s="9"/>
      <c r="K15" s="9"/>
      <c r="L15" s="23"/>
    </row>
    <row r="16">
      <c r="B16" s="3" t="s">
        <v>50</v>
      </c>
      <c r="C16" s="3" t="s">
        <v>0</v>
      </c>
      <c r="D16" s="3" t="s">
        <v>52</v>
      </c>
      <c r="E16" s="3" t="s">
        <v>2</v>
      </c>
      <c r="F16" s="3" t="s">
        <v>54</v>
      </c>
      <c r="G16" s="3" t="s">
        <v>55</v>
      </c>
      <c r="H16" s="3" t="s">
        <v>56</v>
      </c>
      <c r="I16" s="3" t="s">
        <v>7</v>
      </c>
      <c r="J16" s="3" t="s">
        <v>8</v>
      </c>
      <c r="K16" s="3" t="s">
        <v>9</v>
      </c>
      <c r="L16" s="3" t="s">
        <v>58</v>
      </c>
    </row>
    <row r="17">
      <c r="B17" s="37" t="s">
        <v>61</v>
      </c>
      <c r="C17" s="39" t="s">
        <v>10</v>
      </c>
      <c r="D17" s="39" t="s">
        <v>63</v>
      </c>
      <c r="E17" s="39">
        <v>0.8</v>
      </c>
      <c r="F17" s="39">
        <v>0.0</v>
      </c>
      <c r="G17" s="39">
        <v>4.0</v>
      </c>
      <c r="H17" s="39">
        <v>7.0</v>
      </c>
      <c r="I17" s="39" t="s">
        <v>11</v>
      </c>
      <c r="J17" s="39" t="s">
        <v>13</v>
      </c>
      <c r="K17" s="39" t="s">
        <v>14</v>
      </c>
      <c r="L17" s="39" t="s">
        <v>66</v>
      </c>
    </row>
    <row r="18">
      <c r="B18" s="37" t="s">
        <v>61</v>
      </c>
      <c r="C18" s="39" t="s">
        <v>15</v>
      </c>
      <c r="D18" s="39" t="s">
        <v>63</v>
      </c>
      <c r="E18" s="39">
        <v>0.8</v>
      </c>
      <c r="F18" s="39" t="s">
        <v>43</v>
      </c>
      <c r="G18" s="39" t="s">
        <v>43</v>
      </c>
      <c r="H18" s="39">
        <v>3.0</v>
      </c>
      <c r="I18" s="39" t="s">
        <v>11</v>
      </c>
      <c r="J18" s="39" t="s">
        <v>16</v>
      </c>
      <c r="K18" s="39" t="s">
        <v>17</v>
      </c>
      <c r="L18" s="39" t="s">
        <v>66</v>
      </c>
    </row>
    <row r="19">
      <c r="B19" s="37" t="s">
        <v>61</v>
      </c>
      <c r="C19" s="39" t="s">
        <v>18</v>
      </c>
      <c r="D19" s="39" t="s">
        <v>63</v>
      </c>
      <c r="E19" s="39">
        <v>0.8</v>
      </c>
      <c r="F19" s="39" t="s">
        <v>43</v>
      </c>
      <c r="G19" s="39" t="s">
        <v>43</v>
      </c>
      <c r="H19" s="39">
        <v>3.0</v>
      </c>
      <c r="I19" s="39" t="s">
        <v>11</v>
      </c>
      <c r="J19" s="39" t="s">
        <v>13</v>
      </c>
      <c r="K19" s="39" t="s">
        <v>17</v>
      </c>
      <c r="L19" s="39" t="s">
        <v>66</v>
      </c>
    </row>
    <row r="20">
      <c r="B20" s="37" t="s">
        <v>61</v>
      </c>
      <c r="C20" s="39" t="s">
        <v>19</v>
      </c>
      <c r="D20" s="39" t="s">
        <v>63</v>
      </c>
      <c r="E20" s="39">
        <v>0.8</v>
      </c>
      <c r="F20" s="39" t="s">
        <v>43</v>
      </c>
      <c r="G20" s="39" t="s">
        <v>43</v>
      </c>
      <c r="H20" s="39">
        <v>3.0</v>
      </c>
      <c r="I20" s="39" t="s">
        <v>20</v>
      </c>
      <c r="J20" s="39" t="s">
        <v>21</v>
      </c>
      <c r="K20" s="39" t="s">
        <v>17</v>
      </c>
      <c r="L20" s="39" t="s">
        <v>66</v>
      </c>
    </row>
    <row r="21">
      <c r="B21" s="37" t="s">
        <v>61</v>
      </c>
      <c r="C21" s="39" t="s">
        <v>22</v>
      </c>
      <c r="D21" s="48" t="s">
        <v>63</v>
      </c>
      <c r="E21" s="39">
        <v>0.8</v>
      </c>
      <c r="F21" s="39" t="s">
        <v>43</v>
      </c>
      <c r="G21" s="39" t="s">
        <v>43</v>
      </c>
      <c r="H21" s="39">
        <v>3.0</v>
      </c>
      <c r="I21" s="39" t="s">
        <v>20</v>
      </c>
      <c r="J21" s="39" t="s">
        <v>21</v>
      </c>
      <c r="K21" s="39" t="s">
        <v>17</v>
      </c>
      <c r="L21" s="39" t="s">
        <v>66</v>
      </c>
    </row>
    <row r="22">
      <c r="B22" s="37" t="s">
        <v>61</v>
      </c>
      <c r="C22" s="39" t="s">
        <v>26</v>
      </c>
      <c r="D22" s="39" t="s">
        <v>63</v>
      </c>
      <c r="E22" s="39">
        <v>0.8</v>
      </c>
      <c r="F22" s="39">
        <v>1.0</v>
      </c>
      <c r="G22" s="39">
        <v>4.0</v>
      </c>
      <c r="H22" s="39">
        <v>7.0</v>
      </c>
      <c r="I22" s="39" t="s">
        <v>27</v>
      </c>
      <c r="J22" s="39" t="s">
        <v>21</v>
      </c>
      <c r="K22" s="39" t="s">
        <v>14</v>
      </c>
      <c r="L22" s="39" t="s">
        <v>66</v>
      </c>
    </row>
    <row r="23">
      <c r="B23" s="37" t="s">
        <v>61</v>
      </c>
      <c r="C23" s="39" t="s">
        <v>28</v>
      </c>
      <c r="D23" s="39" t="s">
        <v>63</v>
      </c>
      <c r="E23" s="39">
        <v>0.8</v>
      </c>
      <c r="F23" s="39">
        <v>1.0</v>
      </c>
      <c r="G23" s="39">
        <v>4.0</v>
      </c>
      <c r="H23" s="39">
        <v>7.0</v>
      </c>
      <c r="I23" s="39" t="s">
        <v>27</v>
      </c>
      <c r="J23" s="39" t="s">
        <v>21</v>
      </c>
      <c r="K23" s="39" t="s">
        <v>14</v>
      </c>
      <c r="L23" s="39" t="s">
        <v>66</v>
      </c>
    </row>
    <row r="24">
      <c r="B24" s="37" t="s">
        <v>61</v>
      </c>
      <c r="C24" s="39" t="s">
        <v>29</v>
      </c>
      <c r="D24" s="39" t="s">
        <v>63</v>
      </c>
      <c r="E24" s="39">
        <v>0.8</v>
      </c>
      <c r="F24" s="39">
        <v>1.0</v>
      </c>
      <c r="G24" s="39">
        <v>4.0</v>
      </c>
      <c r="H24" s="39">
        <v>7.0</v>
      </c>
      <c r="I24" s="39" t="s">
        <v>27</v>
      </c>
      <c r="J24" s="39" t="s">
        <v>21</v>
      </c>
      <c r="K24" s="39" t="s">
        <v>14</v>
      </c>
      <c r="L24" s="39" t="s">
        <v>66</v>
      </c>
    </row>
    <row r="25">
      <c r="B25" s="37" t="s">
        <v>61</v>
      </c>
      <c r="C25" s="39" t="s">
        <v>32</v>
      </c>
      <c r="D25" s="39" t="s">
        <v>63</v>
      </c>
      <c r="E25" s="39">
        <v>0.8</v>
      </c>
      <c r="F25" s="39">
        <v>1.0</v>
      </c>
      <c r="G25" s="39">
        <v>4.0</v>
      </c>
      <c r="H25" s="39">
        <v>7.0</v>
      </c>
      <c r="I25" s="39" t="s">
        <v>27</v>
      </c>
      <c r="J25" s="39" t="s">
        <v>21</v>
      </c>
      <c r="K25" s="39" t="s">
        <v>14</v>
      </c>
      <c r="L25" s="39" t="s">
        <v>66</v>
      </c>
    </row>
    <row r="26">
      <c r="B26" s="37" t="s">
        <v>61</v>
      </c>
      <c r="C26" s="39" t="s">
        <v>35</v>
      </c>
      <c r="D26" s="39" t="s">
        <v>63</v>
      </c>
      <c r="E26" s="39">
        <v>0.8</v>
      </c>
      <c r="F26" s="39">
        <v>1.0</v>
      </c>
      <c r="G26" s="39">
        <v>4.0</v>
      </c>
      <c r="H26" s="39">
        <v>7.0</v>
      </c>
      <c r="I26" s="39" t="s">
        <v>27</v>
      </c>
      <c r="J26" s="39" t="s">
        <v>21</v>
      </c>
      <c r="K26" s="39" t="s">
        <v>14</v>
      </c>
      <c r="L26" s="39" t="s">
        <v>66</v>
      </c>
    </row>
    <row r="27">
      <c r="B27" s="37" t="s">
        <v>61</v>
      </c>
      <c r="C27" s="39" t="s">
        <v>40</v>
      </c>
      <c r="D27" s="48" t="s">
        <v>86</v>
      </c>
      <c r="E27" s="39">
        <v>0.8</v>
      </c>
      <c r="F27" s="39">
        <v>1.0</v>
      </c>
      <c r="G27" s="39">
        <v>4.0</v>
      </c>
      <c r="H27" s="39">
        <v>7.0</v>
      </c>
      <c r="I27" s="39" t="s">
        <v>27</v>
      </c>
      <c r="J27" s="39" t="s">
        <v>21</v>
      </c>
      <c r="K27" s="39" t="s">
        <v>14</v>
      </c>
      <c r="L27" s="39" t="s">
        <v>66</v>
      </c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>
      <c r="B29" s="1"/>
      <c r="C29" s="63" t="s">
        <v>0</v>
      </c>
      <c r="D29" s="65" t="s">
        <v>89</v>
      </c>
      <c r="E29" s="23"/>
      <c r="F29" s="66" t="s">
        <v>92</v>
      </c>
      <c r="G29" s="9"/>
      <c r="H29" s="9"/>
      <c r="I29" s="9"/>
      <c r="J29" s="23"/>
      <c r="K29" s="68" t="s">
        <v>94</v>
      </c>
      <c r="L29" s="9"/>
      <c r="M29" s="9"/>
      <c r="N29" s="23"/>
      <c r="O29" s="70" t="s">
        <v>96</v>
      </c>
      <c r="P29" s="9"/>
      <c r="Q29" s="9"/>
      <c r="R29" s="9"/>
      <c r="S29" s="23"/>
    </row>
    <row r="30">
      <c r="B30" s="1"/>
      <c r="C30" s="72"/>
      <c r="D30" s="19" t="s">
        <v>36</v>
      </c>
      <c r="E30" s="19" t="s">
        <v>38</v>
      </c>
      <c r="F30" s="40" t="s">
        <v>36</v>
      </c>
      <c r="G30" s="40" t="s">
        <v>38</v>
      </c>
      <c r="H30" s="40" t="s">
        <v>60</v>
      </c>
      <c r="I30" s="40" t="s">
        <v>64</v>
      </c>
      <c r="J30" s="40" t="s">
        <v>67</v>
      </c>
      <c r="K30" s="31" t="s">
        <v>36</v>
      </c>
      <c r="L30" s="31" t="s">
        <v>38</v>
      </c>
      <c r="M30" s="31" t="s">
        <v>62</v>
      </c>
      <c r="N30" s="31" t="s">
        <v>65</v>
      </c>
      <c r="O30" s="76" t="s">
        <v>104</v>
      </c>
      <c r="P30" s="76" t="s">
        <v>105</v>
      </c>
      <c r="Q30" s="76" t="s">
        <v>106</v>
      </c>
      <c r="R30" s="76" t="s">
        <v>107</v>
      </c>
      <c r="S30" s="76" t="s">
        <v>108</v>
      </c>
    </row>
    <row r="31" ht="15.0" customHeight="1">
      <c r="B31" s="1"/>
      <c r="C31" s="78" t="s">
        <v>10</v>
      </c>
      <c r="D31" s="6" t="str">
        <f>'Subestação'!$B$9</f>
        <v>NE250CN3H25</v>
      </c>
      <c r="E31" s="6" t="str">
        <f>'Subestação'!B$10</f>
        <v>Nutsteel</v>
      </c>
      <c r="F31" s="6" t="str">
        <f>'Subestação'!B$21</f>
        <v>HQI-T 250 W/D PRO</v>
      </c>
      <c r="G31" s="6" t="str">
        <f>'Subestação'!B$22</f>
        <v>OSRAM</v>
      </c>
      <c r="H31" s="6">
        <f>'Subestação'!B$23</f>
        <v>250</v>
      </c>
      <c r="I31" s="6">
        <f>'Subestação'!B$24</f>
        <v>19100</v>
      </c>
      <c r="J31" s="6">
        <f>'Subestação'!B$25</f>
        <v>1</v>
      </c>
      <c r="K31" s="6" t="str">
        <f>'Subestação'!E$21</f>
        <v>PTo 250/220…240 3DIM</v>
      </c>
      <c r="L31" s="6" t="str">
        <f>'Subestação'!E$22</f>
        <v>OSRAM</v>
      </c>
      <c r="M31" s="6">
        <f>'Subestação'!E$23</f>
        <v>12.5</v>
      </c>
      <c r="N31" s="6">
        <f>'Subestação'!E$24</f>
        <v>0.95</v>
      </c>
      <c r="O31" s="82">
        <f>'Subestação'!B$148</f>
        <v>220</v>
      </c>
      <c r="P31" s="83">
        <f>'Subestação'!B$123</f>
        <v>5</v>
      </c>
      <c r="Q31" s="14">
        <f>'Subestação'!B$150</f>
        <v>270</v>
      </c>
      <c r="R31" s="14">
        <f t="shared" ref="R31:R41" si="5">Q31*P31</f>
        <v>1350</v>
      </c>
      <c r="S31" s="85">
        <f t="shared" ref="S31:S41" si="6">R31/O31</f>
        <v>6.136363636</v>
      </c>
    </row>
    <row r="32" ht="15.0" customHeight="1">
      <c r="B32" s="1"/>
      <c r="C32" s="86" t="s">
        <v>15</v>
      </c>
      <c r="D32" s="6" t="str">
        <f>'Escritório'!$B$9</f>
        <v>TSM 426 - 2 lampadas de 40W</v>
      </c>
      <c r="E32" s="6" t="str">
        <f>'Escritório'!B$10</f>
        <v>Phillips </v>
      </c>
      <c r="F32" s="6" t="str">
        <f>'Escritório'!B$21</f>
        <v>Luminária TMS 426 </v>
      </c>
      <c r="G32" s="6" t="str">
        <f>'Escritório'!B$22</f>
        <v>Phillips </v>
      </c>
      <c r="H32" s="6">
        <f>'Escritório'!B$23</f>
        <v>40</v>
      </c>
      <c r="I32" s="6">
        <f>'Escritório'!B$24</f>
        <v>3000</v>
      </c>
      <c r="J32" s="6">
        <f>'Escritório'!B$25</f>
        <v>2</v>
      </c>
      <c r="K32" s="6" t="str">
        <f>'Escritório'!E$21</f>
        <v>POUP-AFP-6F</v>
      </c>
      <c r="L32" s="6" t="str">
        <f>'Escritório'!E$22</f>
        <v>Intral</v>
      </c>
      <c r="M32" s="6">
        <f>'Escritório'!E$23</f>
        <v>4</v>
      </c>
      <c r="N32" s="6">
        <f>'Escritório'!E$24</f>
        <v>0.97</v>
      </c>
      <c r="O32" s="82">
        <f>'Escritório'!B$148</f>
        <v>220</v>
      </c>
      <c r="P32" s="83">
        <f>'Escritório'!B$123</f>
        <v>4</v>
      </c>
      <c r="Q32" s="14">
        <f>'Escritório'!B$150</f>
        <v>90</v>
      </c>
      <c r="R32" s="14">
        <f t="shared" si="5"/>
        <v>360</v>
      </c>
      <c r="S32" s="85">
        <f t="shared" si="6"/>
        <v>1.636363636</v>
      </c>
    </row>
    <row r="33" ht="15.0" customHeight="1">
      <c r="B33" s="1"/>
      <c r="C33" s="86" t="s">
        <v>18</v>
      </c>
      <c r="D33" s="6" t="str">
        <f>'Controle de Qualidade'!B$9</f>
        <v>TSM 426 - 2 lampadas de 40W</v>
      </c>
      <c r="E33" s="6" t="str">
        <f>'Controle de Qualidade'!B$10</f>
        <v>Phillips </v>
      </c>
      <c r="F33" s="6" t="str">
        <f>'Controle de Qualidade'!B$21</f>
        <v>Luminária TMS 426 </v>
      </c>
      <c r="G33" s="6" t="str">
        <f>'Controle de Qualidade'!B$22</f>
        <v>Phillips </v>
      </c>
      <c r="H33" s="6">
        <f>'Controle de Qualidade'!B$23</f>
        <v>40</v>
      </c>
      <c r="I33" s="6">
        <f>'Controle de Qualidade'!B$24</f>
        <v>3000</v>
      </c>
      <c r="J33" s="6">
        <f>'Controle de Qualidade'!B$25</f>
        <v>2</v>
      </c>
      <c r="K33" s="6" t="str">
        <f>'Controle de Qualidade'!E$21</f>
        <v>POUP-AFP-6F</v>
      </c>
      <c r="L33" s="6" t="str">
        <f>'Controle de Qualidade'!E$22</f>
        <v>Intral</v>
      </c>
      <c r="M33" s="6">
        <f>'Controle de Qualidade'!E$23</f>
        <v>4</v>
      </c>
      <c r="N33" s="6">
        <f>'Controle de Qualidade'!E$24</f>
        <v>0.97</v>
      </c>
      <c r="O33" s="82">
        <f>'Controle de Qualidade'!B$148</f>
        <v>220</v>
      </c>
      <c r="P33" s="83">
        <f>'Controle de Qualidade'!B$123</f>
        <v>16</v>
      </c>
      <c r="Q33" s="14">
        <f>'Controle de Qualidade'!B$150</f>
        <v>90</v>
      </c>
      <c r="R33" s="14">
        <f t="shared" si="5"/>
        <v>1440</v>
      </c>
      <c r="S33" s="85">
        <f t="shared" si="6"/>
        <v>6.545454545</v>
      </c>
    </row>
    <row r="34" ht="15.0" customHeight="1">
      <c r="B34" s="1"/>
      <c r="C34" s="86" t="s">
        <v>19</v>
      </c>
      <c r="D34" s="6" t="str">
        <f>'Saida de produto'!B$9</f>
        <v>TSM 426 - 2 lampadas de 40W</v>
      </c>
      <c r="E34" s="6" t="str">
        <f>'Saida de produto'!B$10</f>
        <v>Phillips </v>
      </c>
      <c r="F34" s="6" t="str">
        <f>'Saida de produto'!B$21</f>
        <v>Luminária TMS 426 </v>
      </c>
      <c r="G34" s="6" t="str">
        <f>'Saida de produto'!B$22</f>
        <v>Phillips </v>
      </c>
      <c r="H34" s="6">
        <f>'Saida de produto'!B$23</f>
        <v>40</v>
      </c>
      <c r="I34" s="6">
        <f>'Saida de produto'!B$24</f>
        <v>3000</v>
      </c>
      <c r="J34" s="6">
        <f>'Saida de produto'!B$25</f>
        <v>2</v>
      </c>
      <c r="K34" s="6" t="str">
        <f>'Saida de produto'!E$21</f>
        <v>POUP-AFP-6F</v>
      </c>
      <c r="L34" s="6" t="str">
        <f>'Saida de produto'!E$22</f>
        <v>Intral</v>
      </c>
      <c r="M34" s="6">
        <f>'Saida de produto'!E$23</f>
        <v>4</v>
      </c>
      <c r="N34" s="6">
        <f>'Saida de produto'!E$24</f>
        <v>0.97</v>
      </c>
      <c r="O34" s="82">
        <f>'Saida de produto'!B$148</f>
        <v>220</v>
      </c>
      <c r="P34" s="83">
        <f>'Saida de produto'!B$123</f>
        <v>6</v>
      </c>
      <c r="Q34" s="14">
        <f>'Saida de produto'!B$150</f>
        <v>90</v>
      </c>
      <c r="R34" s="14">
        <f t="shared" si="5"/>
        <v>540</v>
      </c>
      <c r="S34" s="85">
        <f t="shared" si="6"/>
        <v>2.454545455</v>
      </c>
    </row>
    <row r="35" ht="15.0" customHeight="1">
      <c r="B35" s="1"/>
      <c r="C35" s="86" t="s">
        <v>22</v>
      </c>
      <c r="D35" s="6" t="str">
        <f>Banheiro!B$9</f>
        <v>TSM 426 - 2 lampadas de 40W</v>
      </c>
      <c r="E35" s="6" t="str">
        <f>Banheiro!B$10</f>
        <v>Phillips </v>
      </c>
      <c r="F35" s="6" t="str">
        <f>Banheiro!B$21</f>
        <v>Luminária TMS 426 </v>
      </c>
      <c r="G35" s="6" t="str">
        <f>Banheiro!B$22</f>
        <v>Phillips </v>
      </c>
      <c r="H35" s="6">
        <f>Banheiro!B$23</f>
        <v>40</v>
      </c>
      <c r="I35" s="6">
        <f>Banheiro!B$24</f>
        <v>3000</v>
      </c>
      <c r="J35" s="6">
        <f>Banheiro!B$25</f>
        <v>2</v>
      </c>
      <c r="K35" s="6" t="str">
        <f>Banheiro!E$21</f>
        <v>POUP-AFP-6F</v>
      </c>
      <c r="L35" s="6" t="str">
        <f>Banheiro!E$22</f>
        <v>Intral</v>
      </c>
      <c r="M35" s="6">
        <f>Banheiro!E$23</f>
        <v>4</v>
      </c>
      <c r="N35" s="6">
        <f>Banheiro!E$24</f>
        <v>0.97</v>
      </c>
      <c r="O35" s="82">
        <f>Banheiro!B$148</f>
        <v>220</v>
      </c>
      <c r="P35" s="83">
        <f>Banheiro!B$123</f>
        <v>2</v>
      </c>
      <c r="Q35" s="14">
        <f>Banheiro!B$150</f>
        <v>90</v>
      </c>
      <c r="R35" s="14">
        <f t="shared" si="5"/>
        <v>180</v>
      </c>
      <c r="S35" s="85">
        <f t="shared" si="6"/>
        <v>0.8181818182</v>
      </c>
    </row>
    <row r="36" ht="15.0" customHeight="1">
      <c r="B36" s="1"/>
      <c r="C36" s="86" t="s">
        <v>26</v>
      </c>
      <c r="D36" s="6" t="str">
        <f>'Dep. Carcaça 01'!$B$9</f>
        <v>HDK 474 + GDK 472 PG</v>
      </c>
      <c r="E36" s="6" t="str">
        <f>'Dep. Carcaça 01'!B$10</f>
        <v>Phillips </v>
      </c>
      <c r="F36" s="6" t="str">
        <f>'Dep. Carcaça 01'!B$21</f>
        <v>SON 250W E E40 CO 1SL</v>
      </c>
      <c r="G36" s="6" t="str">
        <f>'Dep. Carcaça 01'!B$22</f>
        <v>Phillips</v>
      </c>
      <c r="H36" s="6">
        <f>'Dep. Carcaça 01'!B$23</f>
        <v>250</v>
      </c>
      <c r="I36" s="6">
        <f>'Dep. Carcaça 01'!B$24</f>
        <v>26000</v>
      </c>
      <c r="J36" s="6">
        <f>'Dep. Carcaça 01'!B$25</f>
        <v>1</v>
      </c>
      <c r="K36" s="6" t="str">
        <f>'Dep. Carcaça 01'!E$21</f>
        <v>VSTI250A26IGOS</v>
      </c>
      <c r="L36" s="6" t="str">
        <f>'Dep. Carcaça 01'!E$22</f>
        <v>Phillips </v>
      </c>
      <c r="M36" s="6">
        <f>'Dep. Carcaça 01'!E$23</f>
        <v>30</v>
      </c>
      <c r="N36" s="6">
        <f>'Dep. Carcaça 01'!E$24</f>
        <v>0.95</v>
      </c>
      <c r="O36" s="82">
        <f>'Dep. Carcaça 01'!B$148</f>
        <v>220</v>
      </c>
      <c r="P36" s="83">
        <f>'Dep. Carcaça 01'!B$123</f>
        <v>2</v>
      </c>
      <c r="Q36" s="14">
        <f>'Dep. Carcaça 01'!B$150</f>
        <v>290</v>
      </c>
      <c r="R36" s="14">
        <f t="shared" si="5"/>
        <v>580</v>
      </c>
      <c r="S36" s="85">
        <f t="shared" si="6"/>
        <v>2.636363636</v>
      </c>
    </row>
    <row r="37" ht="15.0" customHeight="1">
      <c r="B37" s="1"/>
      <c r="C37" s="86" t="s">
        <v>28</v>
      </c>
      <c r="D37" s="6" t="str">
        <f>'Dep. Carcaça 02'!$B$9</f>
        <v>HDK 474 + GDK 472 PG</v>
      </c>
      <c r="E37" s="6" t="str">
        <f>'Dep. Carcaça 02'!B$10</f>
        <v>Phillips </v>
      </c>
      <c r="F37" s="6" t="str">
        <f>'Dep. Carcaça 02'!B$21</f>
        <v>SON 250W E E40 CO 1SL</v>
      </c>
      <c r="G37" s="6" t="str">
        <f>'Dep. Carcaça 02'!B$22</f>
        <v>Phillips</v>
      </c>
      <c r="H37" s="6">
        <f>'Dep. Carcaça 02'!B$23</f>
        <v>250</v>
      </c>
      <c r="I37" s="6">
        <f>'Dep. Carcaça 02'!B$24</f>
        <v>26000</v>
      </c>
      <c r="J37" s="6">
        <f>'Dep. Carcaça 02'!B$25</f>
        <v>1</v>
      </c>
      <c r="K37" s="6" t="str">
        <f>'Dep. Carcaça 02'!E$21</f>
        <v>VSTI250A26IGOS</v>
      </c>
      <c r="L37" s="6" t="str">
        <f>'Dep. Carcaça 02'!E$22</f>
        <v>Phillips </v>
      </c>
      <c r="M37" s="6">
        <f>'Dep. Carcaça 02'!E$23</f>
        <v>30</v>
      </c>
      <c r="N37" s="6">
        <f>'Dep. Carcaça 02'!E$24</f>
        <v>0.95</v>
      </c>
      <c r="O37" s="82">
        <f>'Dep. Carcaça 02'!B$148</f>
        <v>220</v>
      </c>
      <c r="P37" s="83">
        <f>'Dep. Carcaça 02'!B$123</f>
        <v>4</v>
      </c>
      <c r="Q37" s="14">
        <f>'Dep. Carcaça 02'!B$150</f>
        <v>290</v>
      </c>
      <c r="R37" s="14">
        <f t="shared" si="5"/>
        <v>1160</v>
      </c>
      <c r="S37" s="85">
        <f t="shared" si="6"/>
        <v>5.272727273</v>
      </c>
    </row>
    <row r="38" ht="15.0" customHeight="1">
      <c r="B38" s="1"/>
      <c r="C38" s="86" t="s">
        <v>29</v>
      </c>
      <c r="D38" s="6" t="str">
        <f>'Sala de Caldeira'!B$9</f>
        <v>HDK 474 + GDK 472 PG</v>
      </c>
      <c r="E38" s="6" t="str">
        <f>'Sala de Caldeira'!B$10</f>
        <v>Phillips </v>
      </c>
      <c r="F38" s="6" t="str">
        <f>'Sala de Caldeira'!B$21</f>
        <v>SON 250W E E40 CO 1SL</v>
      </c>
      <c r="G38" s="6" t="str">
        <f>'Sala de Caldeira'!B$22</f>
        <v>Phillips</v>
      </c>
      <c r="H38" s="6">
        <f>'Sala de Caldeira'!B$23</f>
        <v>250</v>
      </c>
      <c r="I38" s="6">
        <f>'Sala de Caldeira'!B$24</f>
        <v>26000</v>
      </c>
      <c r="J38" s="6">
        <f>'Sala de Caldeira'!B$25</f>
        <v>1</v>
      </c>
      <c r="K38" s="6" t="str">
        <f>'Sala de Caldeira'!E$21</f>
        <v>VSTI250A26IGOS</v>
      </c>
      <c r="L38" s="6" t="str">
        <f>'Sala de Caldeira'!E$22</f>
        <v>Phillips </v>
      </c>
      <c r="M38" s="6">
        <f>'Sala de Caldeira'!E$23</f>
        <v>30</v>
      </c>
      <c r="N38" s="6">
        <f>'Sala de Caldeira'!E$24</f>
        <v>0.95</v>
      </c>
      <c r="O38" s="82">
        <f>'Sala de Caldeira'!B$148</f>
        <v>220</v>
      </c>
      <c r="P38" s="83">
        <f>'Sala de Caldeira'!B$123</f>
        <v>4</v>
      </c>
      <c r="Q38" s="14">
        <f>'Sala de Caldeira'!B$150</f>
        <v>290</v>
      </c>
      <c r="R38" s="14">
        <f t="shared" si="5"/>
        <v>1160</v>
      </c>
      <c r="S38" s="85">
        <f t="shared" si="6"/>
        <v>5.272727273</v>
      </c>
    </row>
    <row r="39" ht="15.0" customHeight="1">
      <c r="B39" s="1"/>
      <c r="C39" s="86" t="s">
        <v>32</v>
      </c>
      <c r="D39" s="6" t="str">
        <f>Raspa!B$9</f>
        <v>HDK 474 + GDK 472 PG</v>
      </c>
      <c r="E39" s="6" t="str">
        <f>Raspa!B$10</f>
        <v>Phillips </v>
      </c>
      <c r="F39" s="6" t="str">
        <f>Raspa!B$21</f>
        <v>SON 250W E E40 CO 1SL</v>
      </c>
      <c r="G39" s="6" t="str">
        <f>Raspa!B$22</f>
        <v>Phillips</v>
      </c>
      <c r="H39" s="6">
        <f>Raspa!B$23</f>
        <v>250</v>
      </c>
      <c r="I39" s="6">
        <f>Raspa!B$24</f>
        <v>26000</v>
      </c>
      <c r="J39" s="6">
        <f>Raspa!B$25</f>
        <v>1</v>
      </c>
      <c r="K39" s="6" t="str">
        <f>Raspa!E$21</f>
        <v>VSTI250A26IGOS</v>
      </c>
      <c r="L39" s="6" t="str">
        <f>Raspa!E$22</f>
        <v>Phillips </v>
      </c>
      <c r="M39" s="6">
        <f>Raspa!E$23</f>
        <v>30</v>
      </c>
      <c r="N39" s="6">
        <f>Raspa!E$24</f>
        <v>0.95</v>
      </c>
      <c r="O39" s="82">
        <f>Raspa!B$148</f>
        <v>220</v>
      </c>
      <c r="P39" s="83">
        <f>Raspa!B$123</f>
        <v>16</v>
      </c>
      <c r="Q39" s="14">
        <f>Raspa!B$150</f>
        <v>290</v>
      </c>
      <c r="R39" s="14">
        <f t="shared" si="5"/>
        <v>4640</v>
      </c>
      <c r="S39" s="85">
        <f t="shared" si="6"/>
        <v>21.09090909</v>
      </c>
    </row>
    <row r="40" ht="15.0" customHeight="1">
      <c r="B40" s="1"/>
      <c r="C40" s="86" t="s">
        <v>35</v>
      </c>
      <c r="D40" s="6" t="str">
        <f>Compressor!B$9</f>
        <v>HDK 474 + GDK 472 PG</v>
      </c>
      <c r="E40" s="6" t="str">
        <f>Compressor!B$10</f>
        <v>Phillips </v>
      </c>
      <c r="F40" s="6" t="str">
        <f>Compressor!B$21</f>
        <v>SON 250W E E40 CO 1SL</v>
      </c>
      <c r="G40" s="6" t="str">
        <f>Compressor!B$22</f>
        <v>Phillips</v>
      </c>
      <c r="H40" s="6">
        <f>Compressor!B$23</f>
        <v>250</v>
      </c>
      <c r="I40" s="6">
        <f>Compressor!B$24</f>
        <v>26000</v>
      </c>
      <c r="J40" s="6">
        <f>Compressor!B$25</f>
        <v>1</v>
      </c>
      <c r="K40" s="6" t="str">
        <f>Compressor!E$21</f>
        <v>VSTI250A26IGOS</v>
      </c>
      <c r="L40" s="6" t="str">
        <f>Compressor!E$22</f>
        <v>Phillips </v>
      </c>
      <c r="M40" s="6">
        <f>Compressor!E$23</f>
        <v>30</v>
      </c>
      <c r="N40" s="6">
        <f>Compressor!E$24</f>
        <v>0.95</v>
      </c>
      <c r="O40" s="82">
        <f>Compressor!B$148</f>
        <v>220</v>
      </c>
      <c r="P40" s="83">
        <f>Compressor!B$123</f>
        <v>6</v>
      </c>
      <c r="Q40" s="14">
        <f>Compressor!B$150</f>
        <v>290</v>
      </c>
      <c r="R40" s="14">
        <f t="shared" si="5"/>
        <v>1740</v>
      </c>
      <c r="S40" s="85">
        <f t="shared" si="6"/>
        <v>7.909090909</v>
      </c>
    </row>
    <row r="41" ht="15.0" customHeight="1">
      <c r="B41" s="1"/>
      <c r="C41" s="86" t="s">
        <v>40</v>
      </c>
      <c r="D41" s="6" t="str">
        <f>'Recapagem - Cavidades'!B24</f>
        <v>HDK 474 + GDK 472 PG</v>
      </c>
      <c r="E41" s="6" t="str">
        <f>'Recapagem - Cavidades'!B25</f>
        <v>Phillips </v>
      </c>
      <c r="F41" s="6" t="str">
        <f>'Recapagem - Cavidades'!B36</f>
        <v>SON 400W E E40 CO 1SL</v>
      </c>
      <c r="G41" s="6" t="str">
        <f>'Recapagem - Cavidades'!B37</f>
        <v>Phillips</v>
      </c>
      <c r="H41" s="6">
        <f>'Recapagem - Cavidades'!B38</f>
        <v>400</v>
      </c>
      <c r="I41" s="6">
        <f>'Recapagem - Cavidades'!B39</f>
        <v>48800</v>
      </c>
      <c r="J41" s="6">
        <f>'Recapagem - Cavidades'!B40</f>
        <v>1</v>
      </c>
      <c r="K41" s="6" t="str">
        <f>'Recapagem - Cavidades'!E36</f>
        <v>VTE400A26HQI E </v>
      </c>
      <c r="L41" s="6" t="str">
        <f>'Recapagem - Cavidades'!E37</f>
        <v>Phillips </v>
      </c>
      <c r="M41" s="6">
        <f>'Recapagem - Cavidades'!E38</f>
        <v>30</v>
      </c>
      <c r="N41" s="6">
        <f>'Recapagem - Cavidades'!E39</f>
        <v>0.95</v>
      </c>
      <c r="O41" s="82">
        <v>220.0</v>
      </c>
      <c r="P41" s="83">
        <f>SUM('Recapagem - Cavidades'!B119:D119)</f>
        <v>113</v>
      </c>
      <c r="Q41" s="14">
        <f>'Recapagem - Cavidades'!B125</f>
        <v>440</v>
      </c>
      <c r="R41" s="14">
        <f t="shared" si="5"/>
        <v>49720</v>
      </c>
      <c r="S41" s="85">
        <f t="shared" si="6"/>
        <v>226</v>
      </c>
    </row>
    <row r="42">
      <c r="B42" s="1"/>
      <c r="D42" s="2"/>
      <c r="E42" s="2"/>
      <c r="F42" s="2"/>
      <c r="G42" s="2"/>
      <c r="H42" s="2"/>
      <c r="I42" s="2"/>
      <c r="J42" s="2"/>
      <c r="K42" s="2"/>
      <c r="L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0" customHeight="1">
      <c r="B45" s="1"/>
      <c r="C45" s="63" t="s">
        <v>0</v>
      </c>
      <c r="D45" s="70" t="s">
        <v>96</v>
      </c>
      <c r="E45" s="9"/>
      <c r="F45" s="9"/>
      <c r="G45" s="9"/>
      <c r="H45" s="23"/>
      <c r="I45" s="2"/>
      <c r="J45" s="2"/>
      <c r="K45" s="2"/>
      <c r="L45" s="2"/>
    </row>
    <row r="46">
      <c r="B46" s="1"/>
      <c r="C46" s="72"/>
      <c r="D46" s="76" t="s">
        <v>104</v>
      </c>
      <c r="E46" s="76" t="s">
        <v>105</v>
      </c>
      <c r="F46" s="76" t="s">
        <v>135</v>
      </c>
      <c r="G46" s="76" t="s">
        <v>136</v>
      </c>
      <c r="H46" s="76" t="s">
        <v>108</v>
      </c>
      <c r="I46" s="2"/>
      <c r="J46" s="2"/>
      <c r="K46" s="2"/>
      <c r="L46" s="2"/>
    </row>
    <row r="47">
      <c r="B47" s="1"/>
      <c r="C47" s="78" t="s">
        <v>10</v>
      </c>
      <c r="D47" s="82">
        <f t="shared" ref="D47:H47" si="7">O31</f>
        <v>220</v>
      </c>
      <c r="E47" s="82">
        <f t="shared" si="7"/>
        <v>5</v>
      </c>
      <c r="F47" s="82">
        <f t="shared" si="7"/>
        <v>270</v>
      </c>
      <c r="G47" s="82">
        <f t="shared" si="7"/>
        <v>1350</v>
      </c>
      <c r="H47" s="7">
        <f t="shared" si="7"/>
        <v>6.136363636</v>
      </c>
      <c r="I47" s="2"/>
      <c r="J47" s="2"/>
      <c r="K47" s="2"/>
      <c r="L47" s="2"/>
    </row>
    <row r="48" ht="15.0" customHeight="1">
      <c r="B48" s="1"/>
      <c r="C48" s="86" t="s">
        <v>15</v>
      </c>
      <c r="D48" s="82">
        <f t="shared" ref="D48:H48" si="8">O32</f>
        <v>220</v>
      </c>
      <c r="E48" s="82">
        <f t="shared" si="8"/>
        <v>4</v>
      </c>
      <c r="F48" s="82">
        <f t="shared" si="8"/>
        <v>90</v>
      </c>
      <c r="G48" s="82">
        <f t="shared" si="8"/>
        <v>360</v>
      </c>
      <c r="H48" s="7">
        <f t="shared" si="8"/>
        <v>1.636363636</v>
      </c>
      <c r="I48" s="2"/>
      <c r="J48" s="2"/>
      <c r="K48" s="2"/>
      <c r="L48" s="2"/>
    </row>
    <row r="49" ht="15.0" customHeight="1">
      <c r="B49" s="1"/>
      <c r="C49" s="86" t="s">
        <v>18</v>
      </c>
      <c r="D49" s="82">
        <f t="shared" ref="D49:H49" si="9">O33</f>
        <v>220</v>
      </c>
      <c r="E49" s="82">
        <f t="shared" si="9"/>
        <v>16</v>
      </c>
      <c r="F49" s="82">
        <f t="shared" si="9"/>
        <v>90</v>
      </c>
      <c r="G49" s="82">
        <f t="shared" si="9"/>
        <v>1440</v>
      </c>
      <c r="H49" s="7">
        <f t="shared" si="9"/>
        <v>6.545454545</v>
      </c>
      <c r="I49" s="2"/>
      <c r="J49" s="2"/>
      <c r="K49" s="2"/>
      <c r="L49" s="2"/>
    </row>
    <row r="50" ht="15.0" customHeight="1">
      <c r="B50" s="1"/>
      <c r="C50" s="86" t="s">
        <v>19</v>
      </c>
      <c r="D50" s="82">
        <f t="shared" ref="D50:H50" si="10">O34</f>
        <v>220</v>
      </c>
      <c r="E50" s="82">
        <f t="shared" si="10"/>
        <v>6</v>
      </c>
      <c r="F50" s="82">
        <f t="shared" si="10"/>
        <v>90</v>
      </c>
      <c r="G50" s="82">
        <f t="shared" si="10"/>
        <v>540</v>
      </c>
      <c r="H50" s="7">
        <f t="shared" si="10"/>
        <v>2.454545455</v>
      </c>
      <c r="I50" s="2"/>
      <c r="J50" s="2"/>
      <c r="K50" s="2"/>
      <c r="L50" s="2"/>
    </row>
    <row r="51" ht="15.0" customHeight="1">
      <c r="B51" s="1"/>
      <c r="C51" s="86" t="s">
        <v>22</v>
      </c>
      <c r="D51" s="82">
        <f t="shared" ref="D51:H51" si="11">O35</f>
        <v>220</v>
      </c>
      <c r="E51" s="82">
        <f t="shared" si="11"/>
        <v>2</v>
      </c>
      <c r="F51" s="82">
        <f t="shared" si="11"/>
        <v>90</v>
      </c>
      <c r="G51" s="82">
        <f t="shared" si="11"/>
        <v>180</v>
      </c>
      <c r="H51" s="7">
        <f t="shared" si="11"/>
        <v>0.8181818182</v>
      </c>
      <c r="I51" s="2"/>
      <c r="J51" s="2"/>
      <c r="K51" s="2"/>
      <c r="L51" s="2"/>
    </row>
    <row r="52" ht="15.0" customHeight="1">
      <c r="B52" s="1"/>
      <c r="C52" s="86" t="s">
        <v>137</v>
      </c>
      <c r="D52" s="82">
        <f>O36</f>
        <v>220</v>
      </c>
      <c r="E52" s="82">
        <f>SUM(P36:P37)</f>
        <v>6</v>
      </c>
      <c r="F52" s="82">
        <f>Q36</f>
        <v>290</v>
      </c>
      <c r="G52" s="82">
        <f>F52*E52</f>
        <v>1740</v>
      </c>
      <c r="H52" s="7">
        <f>G52/D52</f>
        <v>7.909090909</v>
      </c>
      <c r="I52" s="2"/>
      <c r="J52" s="2"/>
      <c r="K52" s="2"/>
      <c r="L52" s="2"/>
    </row>
    <row r="53" ht="15.0" customHeight="1">
      <c r="B53" s="1"/>
      <c r="C53" s="86" t="s">
        <v>29</v>
      </c>
      <c r="D53" s="82">
        <f t="shared" ref="D53:H53" si="12">O38</f>
        <v>220</v>
      </c>
      <c r="E53" s="82">
        <f t="shared" si="12"/>
        <v>4</v>
      </c>
      <c r="F53" s="82">
        <f t="shared" si="12"/>
        <v>290</v>
      </c>
      <c r="G53" s="82">
        <f t="shared" si="12"/>
        <v>1160</v>
      </c>
      <c r="H53" s="7">
        <f t="shared" si="12"/>
        <v>5.272727273</v>
      </c>
      <c r="I53" s="2"/>
      <c r="J53" s="2"/>
      <c r="K53" s="2"/>
      <c r="L53" s="2"/>
    </row>
    <row r="54" ht="15.0" customHeight="1">
      <c r="B54" s="1"/>
      <c r="C54" s="86" t="s">
        <v>32</v>
      </c>
      <c r="D54" s="82">
        <f t="shared" ref="D54:H54" si="13">O39</f>
        <v>220</v>
      </c>
      <c r="E54" s="82">
        <f t="shared" si="13"/>
        <v>16</v>
      </c>
      <c r="F54" s="82">
        <f t="shared" si="13"/>
        <v>290</v>
      </c>
      <c r="G54" s="82">
        <f t="shared" si="13"/>
        <v>4640</v>
      </c>
      <c r="H54" s="7">
        <f t="shared" si="13"/>
        <v>21.09090909</v>
      </c>
      <c r="I54" s="2"/>
      <c r="J54" s="2"/>
      <c r="K54" s="2"/>
      <c r="L54" s="2"/>
    </row>
    <row r="55" ht="15.0" customHeight="1">
      <c r="B55" s="1"/>
      <c r="C55" s="86" t="s">
        <v>35</v>
      </c>
      <c r="D55" s="82">
        <f t="shared" ref="D55:H55" si="14">O40</f>
        <v>220</v>
      </c>
      <c r="E55" s="82">
        <f t="shared" si="14"/>
        <v>6</v>
      </c>
      <c r="F55" s="82">
        <f t="shared" si="14"/>
        <v>290</v>
      </c>
      <c r="G55" s="82">
        <f t="shared" si="14"/>
        <v>1740</v>
      </c>
      <c r="H55" s="7">
        <f t="shared" si="14"/>
        <v>7.909090909</v>
      </c>
      <c r="I55" s="2"/>
      <c r="J55" s="2"/>
      <c r="K55" s="2"/>
      <c r="L55" s="2"/>
    </row>
    <row r="56" ht="15.0" customHeight="1">
      <c r="B56" s="1"/>
      <c r="C56" s="86" t="s">
        <v>40</v>
      </c>
      <c r="D56" s="82">
        <f t="shared" ref="D56:H56" si="15">O41</f>
        <v>220</v>
      </c>
      <c r="E56" s="82">
        <f t="shared" si="15"/>
        <v>113</v>
      </c>
      <c r="F56" s="82">
        <f t="shared" si="15"/>
        <v>440</v>
      </c>
      <c r="G56" s="82">
        <f t="shared" si="15"/>
        <v>49720</v>
      </c>
      <c r="H56" s="7">
        <f t="shared" si="15"/>
        <v>226</v>
      </c>
      <c r="I56" s="2"/>
      <c r="J56" s="2"/>
      <c r="K56" s="2"/>
      <c r="L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0" customHeight="1">
      <c r="B58" s="1"/>
      <c r="C58" s="63" t="s">
        <v>0</v>
      </c>
      <c r="D58" s="96" t="s">
        <v>138</v>
      </c>
      <c r="E58" s="9"/>
      <c r="F58" s="9"/>
      <c r="G58" s="9"/>
      <c r="H58" s="9"/>
      <c r="I58" s="9"/>
      <c r="J58" s="23"/>
      <c r="K58" s="2"/>
      <c r="L58" s="2"/>
    </row>
    <row r="59" ht="39.75" customHeight="1">
      <c r="B59" s="1"/>
      <c r="C59" s="72"/>
      <c r="D59" s="97" t="s">
        <v>139</v>
      </c>
      <c r="E59" s="97" t="s">
        <v>140</v>
      </c>
      <c r="F59" s="97" t="s">
        <v>141</v>
      </c>
      <c r="G59" s="97" t="s">
        <v>142</v>
      </c>
      <c r="H59" s="97" t="s">
        <v>143</v>
      </c>
      <c r="I59" s="97" t="s">
        <v>144</v>
      </c>
      <c r="J59" s="97" t="s">
        <v>145</v>
      </c>
      <c r="K59" s="2"/>
      <c r="L59" s="2"/>
    </row>
    <row r="60" ht="15.0" customHeight="1">
      <c r="B60" s="1"/>
      <c r="C60" s="98" t="s">
        <v>10</v>
      </c>
      <c r="D60" s="99" t="str">
        <f t="shared" ref="D60:E60" si="16">O44</f>
        <v/>
      </c>
      <c r="E60" s="99" t="str">
        <f t="shared" si="16"/>
        <v/>
      </c>
      <c r="F60" s="99">
        <v>5.0</v>
      </c>
      <c r="G60" s="99">
        <f t="shared" ref="G60:G62" si="17">_xlfn.XLOOKUP(C60,C$47:C$56,F$47:F$56)</f>
        <v>270</v>
      </c>
      <c r="H60" s="100" t="s">
        <v>146</v>
      </c>
      <c r="I60" s="100" t="s">
        <v>147</v>
      </c>
      <c r="J60" s="100" t="s">
        <v>146</v>
      </c>
      <c r="K60" s="2"/>
      <c r="L60" s="2"/>
    </row>
    <row r="61" ht="15.0" customHeight="1">
      <c r="B61" s="1"/>
      <c r="C61" s="101" t="s">
        <v>29</v>
      </c>
      <c r="D61" s="99">
        <f>'Sala de Caldeira'!B129</f>
        <v>1</v>
      </c>
      <c r="E61" s="99">
        <f>'Sala de Caldeira'!B130</f>
        <v>4</v>
      </c>
      <c r="F61" s="99">
        <f t="shared" ref="F61:F65" si="18">D61*E61</f>
        <v>4</v>
      </c>
      <c r="G61" s="99">
        <f t="shared" si="17"/>
        <v>290</v>
      </c>
      <c r="H61" s="100" t="s">
        <v>146</v>
      </c>
      <c r="I61" s="100" t="s">
        <v>148</v>
      </c>
      <c r="J61" s="100" t="s">
        <v>146</v>
      </c>
      <c r="K61" s="2"/>
      <c r="L61" s="2"/>
    </row>
    <row r="62" ht="15.0" customHeight="1">
      <c r="B62" s="1"/>
      <c r="C62" s="101" t="s">
        <v>35</v>
      </c>
      <c r="D62" s="99">
        <f>Compressor!B129</f>
        <v>2</v>
      </c>
      <c r="E62" s="99">
        <f>Compressor!B130</f>
        <v>3</v>
      </c>
      <c r="F62" s="99">
        <f t="shared" si="18"/>
        <v>6</v>
      </c>
      <c r="G62" s="99">
        <f t="shared" si="17"/>
        <v>290</v>
      </c>
      <c r="H62" s="100" t="s">
        <v>146</v>
      </c>
      <c r="I62" s="100" t="s">
        <v>149</v>
      </c>
      <c r="J62" s="100" t="s">
        <v>146</v>
      </c>
      <c r="K62" s="2"/>
      <c r="L62" s="2"/>
    </row>
    <row r="63" ht="15.0" customHeight="1">
      <c r="B63" s="1"/>
      <c r="C63" s="101" t="s">
        <v>26</v>
      </c>
      <c r="D63" s="99">
        <f>'Dep. Carcaça 01'!B129</f>
        <v>1</v>
      </c>
      <c r="E63" s="99">
        <f>'Dep. Carcaça 01'!B130</f>
        <v>2</v>
      </c>
      <c r="F63" s="99">
        <f t="shared" si="18"/>
        <v>2</v>
      </c>
      <c r="G63" s="99">
        <v>290.0</v>
      </c>
      <c r="H63" s="100" t="s">
        <v>146</v>
      </c>
      <c r="I63" s="100" t="s">
        <v>150</v>
      </c>
      <c r="J63" s="100" t="s">
        <v>146</v>
      </c>
      <c r="K63" s="2"/>
      <c r="L63" s="2"/>
    </row>
    <row r="64" ht="15.0" customHeight="1">
      <c r="B64" s="1"/>
      <c r="C64" s="101" t="s">
        <v>28</v>
      </c>
      <c r="D64" s="99">
        <f>'Dep. Carcaça 02'!B129</f>
        <v>2</v>
      </c>
      <c r="E64" s="99">
        <f>'Dep. Carcaça 02'!B130</f>
        <v>2</v>
      </c>
      <c r="F64" s="99">
        <f t="shared" si="18"/>
        <v>4</v>
      </c>
      <c r="G64" s="99">
        <v>290.0</v>
      </c>
      <c r="H64" s="100" t="s">
        <v>146</v>
      </c>
      <c r="I64" s="100" t="s">
        <v>150</v>
      </c>
      <c r="J64" s="100" t="s">
        <v>146</v>
      </c>
      <c r="K64" s="2"/>
      <c r="L64" s="2"/>
    </row>
    <row r="65" ht="15.0" customHeight="1">
      <c r="B65" s="1"/>
      <c r="C65" s="101" t="s">
        <v>32</v>
      </c>
      <c r="D65" s="99">
        <f>Raspa!B129</f>
        <v>8</v>
      </c>
      <c r="E65" s="99">
        <f>Raspa!B130</f>
        <v>2</v>
      </c>
      <c r="F65" s="99">
        <f t="shared" si="18"/>
        <v>16</v>
      </c>
      <c r="G65" s="99">
        <f t="shared" ref="G65:G70" si="19">_xlfn.XLOOKUP(C65,C$47:C$56,F$47:F$56)</f>
        <v>290</v>
      </c>
      <c r="H65" s="100" t="s">
        <v>146</v>
      </c>
      <c r="I65" s="100" t="s">
        <v>151</v>
      </c>
      <c r="J65" s="100" t="s">
        <v>146</v>
      </c>
      <c r="K65" s="2"/>
      <c r="L65" s="2"/>
    </row>
    <row r="66" ht="15.0" customHeight="1">
      <c r="B66" s="1"/>
      <c r="C66" s="79" t="s">
        <v>40</v>
      </c>
      <c r="D66" s="82" t="s">
        <v>43</v>
      </c>
      <c r="E66" s="82" t="s">
        <v>43</v>
      </c>
      <c r="F66" s="82">
        <f>P41</f>
        <v>113</v>
      </c>
      <c r="G66" s="82">
        <f t="shared" si="19"/>
        <v>440</v>
      </c>
      <c r="H66" s="7"/>
      <c r="I66" s="7" t="s">
        <v>151</v>
      </c>
      <c r="J66" s="7"/>
      <c r="K66" s="2"/>
      <c r="L66" s="2"/>
    </row>
    <row r="67" ht="15.0" customHeight="1">
      <c r="B67" s="1"/>
      <c r="C67" s="101" t="s">
        <v>15</v>
      </c>
      <c r="D67" s="99">
        <f>'Escritório'!B129</f>
        <v>1</v>
      </c>
      <c r="E67" s="99">
        <f>'Escritório'!B130</f>
        <v>4</v>
      </c>
      <c r="F67" s="99">
        <f t="shared" ref="F67:F70" si="20">D67*E67</f>
        <v>4</v>
      </c>
      <c r="G67" s="99">
        <f t="shared" si="19"/>
        <v>90</v>
      </c>
      <c r="H67" s="100" t="s">
        <v>146</v>
      </c>
      <c r="I67" s="100" t="s">
        <v>152</v>
      </c>
      <c r="J67" s="100" t="s">
        <v>146</v>
      </c>
      <c r="K67" s="2"/>
      <c r="L67" s="2"/>
    </row>
    <row r="68" ht="15.0" customHeight="1">
      <c r="B68" s="1"/>
      <c r="C68" s="101" t="s">
        <v>18</v>
      </c>
      <c r="D68" s="99">
        <f>'Controle de Qualidade'!B129</f>
        <v>4</v>
      </c>
      <c r="E68" s="99">
        <f>'Controle de Qualidade'!B130</f>
        <v>4</v>
      </c>
      <c r="F68" s="99">
        <f t="shared" si="20"/>
        <v>16</v>
      </c>
      <c r="G68" s="99">
        <f t="shared" si="19"/>
        <v>90</v>
      </c>
      <c r="H68" s="100" t="s">
        <v>146</v>
      </c>
      <c r="I68" s="100" t="s">
        <v>153</v>
      </c>
      <c r="J68" s="100" t="s">
        <v>146</v>
      </c>
      <c r="K68" s="2"/>
      <c r="L68" s="2"/>
    </row>
    <row r="69" ht="15.0" customHeight="1">
      <c r="B69" s="1"/>
      <c r="C69" s="101" t="s">
        <v>19</v>
      </c>
      <c r="D69" s="99">
        <f>'Saida de produto'!B129</f>
        <v>3</v>
      </c>
      <c r="E69" s="99">
        <f>'Saida de produto'!B130</f>
        <v>2</v>
      </c>
      <c r="F69" s="99">
        <f t="shared" si="20"/>
        <v>6</v>
      </c>
      <c r="G69" s="99">
        <f t="shared" si="19"/>
        <v>90</v>
      </c>
      <c r="H69" s="100" t="s">
        <v>146</v>
      </c>
      <c r="I69" s="100" t="s">
        <v>153</v>
      </c>
      <c r="J69" s="100" t="s">
        <v>146</v>
      </c>
      <c r="K69" s="2"/>
      <c r="L69" s="2"/>
    </row>
    <row r="70" ht="15.0" customHeight="1">
      <c r="B70" s="1"/>
      <c r="C70" s="101" t="s">
        <v>22</v>
      </c>
      <c r="D70" s="99">
        <f>Banheiro!B129</f>
        <v>1</v>
      </c>
      <c r="E70" s="99">
        <f>Banheiro!B130</f>
        <v>2</v>
      </c>
      <c r="F70" s="99">
        <f t="shared" si="20"/>
        <v>2</v>
      </c>
      <c r="G70" s="99">
        <f t="shared" si="19"/>
        <v>90</v>
      </c>
      <c r="H70" s="100" t="s">
        <v>146</v>
      </c>
      <c r="I70" s="100" t="s">
        <v>154</v>
      </c>
      <c r="J70" s="100" t="s">
        <v>146</v>
      </c>
      <c r="K70" s="2"/>
      <c r="L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10">
    <mergeCell ref="C45:C46"/>
    <mergeCell ref="C58:C59"/>
    <mergeCell ref="D58:J58"/>
    <mergeCell ref="B15:L15"/>
    <mergeCell ref="C29:C30"/>
    <mergeCell ref="D29:E29"/>
    <mergeCell ref="F29:J29"/>
    <mergeCell ref="K29:N29"/>
    <mergeCell ref="O29:S29"/>
    <mergeCell ref="D45:H45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16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18</v>
      </c>
      <c r="B4" s="14">
        <f t="array" ref="B4">_xlfn.XLOOKUP($A4,Controle!$C:$C,Controle!F:F)</f>
        <v>6</v>
      </c>
      <c r="C4" s="14">
        <f t="array" ref="C4">_xlfn.XLOOKUP($A4,Controle!$C:$C,Controle!G:G)</f>
        <v>5</v>
      </c>
      <c r="D4" s="14">
        <f t="array" ref="D4">_xlfn.XLOOKUP($A4,Controle!$C:$C,Controle!D:D)</f>
        <v>3</v>
      </c>
      <c r="E4" s="15">
        <f t="array" ref="E4">_xlfn.XLOOKUP($A4,Controle!$C:$C,Controle!E:E)</f>
        <v>0.8</v>
      </c>
      <c r="F4" s="15">
        <f>D4-E4</f>
        <v>2.2</v>
      </c>
      <c r="G4" s="15" t="str">
        <f t="array" ref="G4">_xlfn.XLOOKUP($A4,Controle!$C:$C,Controle!J:J)</f>
        <v>BRANCO</v>
      </c>
      <c r="H4" s="15" t="str">
        <f t="array" ref="H4">_xlfn.XLOOKUP($A4,Controle!$C:$C,Controle!K:K)</f>
        <v>BRANCA</v>
      </c>
      <c r="I4" s="15" t="str">
        <f t="array" ref="I4">_xlfn.XLOOKUP($A4,Controle!$C:$C,Controle!L:L)</f>
        <v>AZULEJO CINZA</v>
      </c>
      <c r="J4" s="16" t="s">
        <v>34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/>
    <row r="8" ht="15.75" customHeight="1">
      <c r="A8" s="21" t="s">
        <v>33</v>
      </c>
      <c r="B8" s="23"/>
    </row>
    <row r="9" ht="15.75" customHeight="1">
      <c r="A9" s="25" t="s">
        <v>36</v>
      </c>
      <c r="B9" s="26" t="s">
        <v>41</v>
      </c>
    </row>
    <row r="10" ht="15.75" customHeight="1">
      <c r="A10" s="19" t="s">
        <v>38</v>
      </c>
      <c r="B10" s="26" t="s">
        <v>44</v>
      </c>
    </row>
    <row r="11" ht="15.75" customHeight="1">
      <c r="A11" s="24"/>
      <c r="B11" s="11"/>
      <c r="C11" s="1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16" t="s">
        <v>49</v>
      </c>
      <c r="D21" s="32" t="s">
        <v>36</v>
      </c>
      <c r="E21" s="33" t="s">
        <v>53</v>
      </c>
    </row>
    <row r="22" ht="15.75" customHeight="1">
      <c r="A22" s="34" t="s">
        <v>38</v>
      </c>
      <c r="B22" s="16" t="s">
        <v>44</v>
      </c>
      <c r="D22" s="35" t="s">
        <v>38</v>
      </c>
      <c r="E22" s="38" t="s">
        <v>59</v>
      </c>
    </row>
    <row r="23" ht="15.75" customHeight="1">
      <c r="A23" s="34" t="s">
        <v>60</v>
      </c>
      <c r="B23" s="16">
        <v>40.0</v>
      </c>
      <c r="D23" s="35" t="s">
        <v>62</v>
      </c>
      <c r="E23" s="16">
        <f>(B23*B25)*5/100</f>
        <v>4</v>
      </c>
    </row>
    <row r="24" ht="15.75" customHeight="1">
      <c r="A24" s="40" t="s">
        <v>64</v>
      </c>
      <c r="B24" s="16">
        <v>3000.0</v>
      </c>
      <c r="D24" s="31" t="s">
        <v>65</v>
      </c>
      <c r="E24" s="43">
        <v>0.97</v>
      </c>
    </row>
    <row r="25" ht="15.75" customHeight="1">
      <c r="A25" s="40" t="s">
        <v>67</v>
      </c>
      <c r="B25" s="16">
        <v>2.0</v>
      </c>
    </row>
    <row r="26" ht="15.75" customHeight="1">
      <c r="D26" s="41"/>
      <c r="E26" s="41"/>
    </row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46" t="s">
        <v>69</v>
      </c>
      <c r="B29" s="5" t="s">
        <v>72</v>
      </c>
    </row>
    <row r="30" ht="15.75" customHeight="1">
      <c r="A30" s="47" t="s">
        <v>71</v>
      </c>
      <c r="B30" s="5">
        <v>10000.0</v>
      </c>
      <c r="K30" s="49"/>
    </row>
    <row r="31" ht="15.75" customHeight="1">
      <c r="A31" s="46" t="s">
        <v>73</v>
      </c>
      <c r="B31" s="50">
        <f>(B30/2)/(14*30)</f>
        <v>11.9047619</v>
      </c>
    </row>
    <row r="32" ht="15.75" customHeight="1">
      <c r="A32" s="46" t="s">
        <v>74</v>
      </c>
      <c r="B32" s="5" t="s">
        <v>75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46">
        <v>0.88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1.239669421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BRANCO</v>
      </c>
    </row>
    <row r="63" ht="15.75" customHeight="1">
      <c r="A63" s="61" t="s">
        <v>8</v>
      </c>
      <c r="B63" s="60" t="str">
        <f>H4</f>
        <v>BRANCA</v>
      </c>
    </row>
    <row r="64" ht="15.75" customHeight="1">
      <c r="A64" s="62" t="s">
        <v>9</v>
      </c>
      <c r="B64" s="60" t="str">
        <f>I4</f>
        <v>AZULEJO CINZA</v>
      </c>
    </row>
    <row r="65" ht="15.75" customHeight="1">
      <c r="A65" s="62" t="s">
        <v>88</v>
      </c>
      <c r="B65" s="64">
        <v>0.7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0.45</v>
      </c>
    </row>
    <row r="68" ht="15.75" customHeight="1">
      <c r="A68" s="46" t="s">
        <v>93</v>
      </c>
      <c r="B68" s="67">
        <v>0.56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111</v>
      </c>
      <c r="B93" s="23"/>
    </row>
    <row r="94" ht="15.75" customHeight="1">
      <c r="A94" s="46" t="s">
        <v>110</v>
      </c>
      <c r="B94" s="80">
        <v>1500.0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91314.93506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15.21915584</v>
      </c>
      <c r="K122" s="51"/>
    </row>
    <row r="123" ht="15.75" customHeight="1">
      <c r="A123" s="88" t="s">
        <v>117</v>
      </c>
      <c r="B123" s="89">
        <f>ROUNDUP(B122,0)</f>
        <v>16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/>
    <row r="130" ht="15.75" customHeight="1">
      <c r="A130" s="24"/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f>B4/6</f>
        <v>1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f>B133/2</f>
        <v>0.5</v>
      </c>
      <c r="C134" s="6" t="str">
        <f t="shared" si="1"/>
        <v>SIM</v>
      </c>
    </row>
    <row r="135" ht="15.75" customHeight="1">
      <c r="A135" s="46" t="s">
        <v>123</v>
      </c>
      <c r="B135" s="92">
        <f>C4/3</f>
        <v>1.666666667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0.8333333333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3.3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84.12371134</v>
      </c>
    </row>
    <row r="150" ht="15.75" customHeight="1">
      <c r="A150" s="46" t="s">
        <v>131</v>
      </c>
      <c r="B150" s="16">
        <v>90.0</v>
      </c>
    </row>
    <row r="151" ht="15.75" customHeight="1">
      <c r="A151" s="46" t="s">
        <v>132</v>
      </c>
      <c r="B151" s="16">
        <f>B150*B123</f>
        <v>1440</v>
      </c>
    </row>
    <row r="152" ht="15.75" customHeight="1">
      <c r="A152" s="46" t="s">
        <v>133</v>
      </c>
      <c r="B152" s="69">
        <f>B151/B148</f>
        <v>6.545454545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24.13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10</v>
      </c>
      <c r="B4" s="14">
        <f t="array" ref="B4">_xlfn.XLOOKUP($A4,Controle!$C:$C,Controle!F:F)</f>
        <v>9.6</v>
      </c>
      <c r="C4" s="14">
        <f t="array" ref="C4">_xlfn.XLOOKUP($A4,Controle!$C:$C,Controle!G:G)</f>
        <v>9.8</v>
      </c>
      <c r="D4" s="14">
        <f t="array" ref="D4">_xlfn.XLOOKUP($A4,Controle!$C:$C,Controle!D:D)</f>
        <v>7</v>
      </c>
      <c r="E4" s="15">
        <f t="array" ref="E4">_xlfn.XLOOKUP($A4,Controle!$C:$C,Controle!E:E)</f>
        <v>0.8</v>
      </c>
      <c r="F4" s="15">
        <f>D4-E4</f>
        <v>6.2</v>
      </c>
      <c r="G4" s="15" t="str">
        <f t="array" ref="G4">_xlfn.XLOOKUP($A4,Controle!$C:$C,Controle!J:J)</f>
        <v>BRANCO</v>
      </c>
      <c r="H4" s="15" t="str">
        <f t="array" ref="H4">_xlfn.XLOOKUP($A4,Controle!$C:$C,Controle!K:K)</f>
        <v>BRANCA</v>
      </c>
      <c r="I4" s="15" t="str">
        <f t="array" ref="I4">_xlfn.XLOOKUP($A4,Controle!$C:$C,Controle!L:L)</f>
        <v>CONCRETO</v>
      </c>
      <c r="J4" s="16" t="s">
        <v>30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/>
    <row r="8" ht="15.75" customHeight="1">
      <c r="A8" s="17" t="s">
        <v>33</v>
      </c>
      <c r="B8" s="18"/>
    </row>
    <row r="9" ht="15.75" customHeight="1">
      <c r="A9" s="19" t="s">
        <v>36</v>
      </c>
      <c r="B9" s="20" t="s">
        <v>37</v>
      </c>
    </row>
    <row r="10" ht="15.75" customHeight="1">
      <c r="A10" s="19" t="s">
        <v>38</v>
      </c>
      <c r="B10" s="22" t="s">
        <v>39</v>
      </c>
    </row>
    <row r="11" ht="15.75" customHeight="1">
      <c r="A11" s="24"/>
      <c r="B11" s="11"/>
      <c r="C11" s="1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16" t="s">
        <v>48</v>
      </c>
      <c r="D21" s="31" t="s">
        <v>36</v>
      </c>
      <c r="E21" s="33" t="s">
        <v>51</v>
      </c>
    </row>
    <row r="22" ht="15.75" customHeight="1">
      <c r="A22" s="34" t="s">
        <v>38</v>
      </c>
      <c r="B22" s="16" t="s">
        <v>57</v>
      </c>
      <c r="D22" s="31" t="s">
        <v>38</v>
      </c>
      <c r="E22" s="16" t="s">
        <v>57</v>
      </c>
    </row>
    <row r="23" ht="15.75" customHeight="1">
      <c r="A23" s="34" t="s">
        <v>60</v>
      </c>
      <c r="B23" s="16">
        <v>250.0</v>
      </c>
      <c r="D23" s="31" t="s">
        <v>62</v>
      </c>
      <c r="E23" s="16">
        <f>(B23*B25)*5/100</f>
        <v>12.5</v>
      </c>
    </row>
    <row r="24" ht="15.75" customHeight="1">
      <c r="A24" s="40" t="s">
        <v>64</v>
      </c>
      <c r="B24" s="16">
        <v>19100.0</v>
      </c>
      <c r="D24" s="31" t="s">
        <v>65</v>
      </c>
      <c r="E24" s="16">
        <v>0.95</v>
      </c>
    </row>
    <row r="25" ht="15.75" customHeight="1">
      <c r="A25" s="40" t="s">
        <v>67</v>
      </c>
      <c r="B25" s="16">
        <v>1.0</v>
      </c>
    </row>
    <row r="26" ht="15.75" customHeight="1">
      <c r="D26" s="41"/>
      <c r="E26" s="41"/>
    </row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46" t="s">
        <v>69</v>
      </c>
      <c r="B29" s="5" t="s">
        <v>70</v>
      </c>
    </row>
    <row r="30" ht="15.75" customHeight="1">
      <c r="A30" s="47" t="s">
        <v>71</v>
      </c>
      <c r="B30" s="5">
        <v>16000.0</v>
      </c>
      <c r="K30" s="49"/>
    </row>
    <row r="31" ht="15.75" customHeight="1">
      <c r="A31" s="46" t="s">
        <v>73</v>
      </c>
      <c r="B31" s="50">
        <f>(B30/2)/(14*30)</f>
        <v>19.04761905</v>
      </c>
    </row>
    <row r="32" ht="15.75" customHeight="1">
      <c r="A32" s="46" t="s">
        <v>74</v>
      </c>
      <c r="B32" s="5" t="s">
        <v>75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46">
        <v>0.82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0.7821749252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BRANCO</v>
      </c>
    </row>
    <row r="63" ht="15.75" customHeight="1">
      <c r="A63" s="61" t="s">
        <v>8</v>
      </c>
      <c r="B63" s="60" t="str">
        <f>H4</f>
        <v>BRANCA</v>
      </c>
    </row>
    <row r="64" ht="15.75" customHeight="1">
      <c r="A64" s="62" t="s">
        <v>9</v>
      </c>
      <c r="B64" s="60" t="str">
        <f>I4</f>
        <v>CONCRETO</v>
      </c>
    </row>
    <row r="65" ht="15.75" customHeight="1">
      <c r="A65" s="62" t="s">
        <v>88</v>
      </c>
      <c r="B65" s="64">
        <v>0.7</v>
      </c>
    </row>
    <row r="66" ht="15.75" customHeight="1">
      <c r="A66" s="46" t="s">
        <v>90</v>
      </c>
      <c r="B66" s="64">
        <v>0.7</v>
      </c>
    </row>
    <row r="67" ht="15.75" customHeight="1">
      <c r="A67" s="46" t="s">
        <v>91</v>
      </c>
      <c r="B67" s="64">
        <v>0.1</v>
      </c>
    </row>
    <row r="68" ht="15.75" customHeight="1">
      <c r="A68" s="46" t="s">
        <v>93</v>
      </c>
      <c r="B68" s="67">
        <v>0.26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109</v>
      </c>
      <c r="B93" s="23"/>
    </row>
    <row r="94" ht="15.75" customHeight="1">
      <c r="A94" s="46" t="s">
        <v>110</v>
      </c>
      <c r="B94" s="80">
        <v>200.0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88255.15947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4.620688978</v>
      </c>
      <c r="K122" s="51"/>
    </row>
    <row r="123" ht="15.75" customHeight="1">
      <c r="A123" s="88" t="s">
        <v>117</v>
      </c>
      <c r="B123" s="89">
        <f>ROUNDUP(B122,0)</f>
        <v>5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/>
    <row r="130" ht="15.75" customHeight="1">
      <c r="A130" s="24"/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v>0.0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v>0.0</v>
      </c>
      <c r="C134" s="6" t="str">
        <f t="shared" si="1"/>
        <v>SIM</v>
      </c>
    </row>
    <row r="135" ht="15.75" customHeight="1">
      <c r="A135" s="46" t="s">
        <v>123</v>
      </c>
      <c r="B135" s="92">
        <v>0.0</v>
      </c>
      <c r="C135" s="6" t="str">
        <f t="shared" si="1"/>
        <v>SIM</v>
      </c>
    </row>
    <row r="136" ht="15.75" customHeight="1">
      <c r="A136" s="46" t="s">
        <v>124</v>
      </c>
      <c r="B136" s="92">
        <v>0.0</v>
      </c>
      <c r="C136" s="6" t="str">
        <f t="shared" si="1"/>
        <v>SIM</v>
      </c>
    </row>
    <row r="137" ht="15.75" customHeight="1">
      <c r="A137" s="26" t="s">
        <v>125</v>
      </c>
      <c r="B137" s="93">
        <v>0.0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263.1578947</v>
      </c>
    </row>
    <row r="150" ht="15.75" customHeight="1">
      <c r="A150" s="46" t="s">
        <v>131</v>
      </c>
      <c r="B150" s="16">
        <v>270.0</v>
      </c>
    </row>
    <row r="151" ht="15.75" customHeight="1">
      <c r="A151" s="46" t="s">
        <v>132</v>
      </c>
      <c r="B151" s="16">
        <f>B150*B123</f>
        <v>1350</v>
      </c>
    </row>
    <row r="152" ht="15.75" customHeight="1">
      <c r="A152" s="46" t="s">
        <v>133</v>
      </c>
      <c r="B152" s="69">
        <f>B151/B148</f>
        <v>6.136363636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9.13"/>
    <col customWidth="1" min="2" max="2" width="23.75"/>
    <col customWidth="1" min="3" max="3" width="18.75"/>
    <col customWidth="1" min="4" max="4" width="23.0"/>
    <col customWidth="1" min="5" max="5" width="18.75"/>
    <col customWidth="1" min="6" max="6" width="15.0"/>
    <col customWidth="1" min="7" max="9" width="13.88"/>
    <col customWidth="1" min="10" max="10" width="17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36" t="s">
        <v>3</v>
      </c>
      <c r="C3" s="36" t="s">
        <v>4</v>
      </c>
      <c r="D3" s="36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 ht="15.75" customHeight="1">
      <c r="A4" s="5" t="s">
        <v>29</v>
      </c>
      <c r="B4" s="14">
        <f t="array" ref="B4">_xlfn.XLOOKUP($A4,Controle!$C:$C,Controle!F:F)</f>
        <v>9.6</v>
      </c>
      <c r="C4" s="14">
        <f t="array" ref="C4">_xlfn.XLOOKUP($A4,Controle!$C:$C,Controle!G:G)</f>
        <v>15.92</v>
      </c>
      <c r="D4" s="14">
        <f t="array" ref="D4">_xlfn.XLOOKUP($A4,Controle!$C:$C,Controle!D:D)</f>
        <v>7</v>
      </c>
      <c r="E4" s="15">
        <f t="array" ref="E4">_xlfn.XLOOKUP($A4,Controle!$C:$C,Controle!E:E)</f>
        <v>0.8</v>
      </c>
      <c r="F4" s="15">
        <f>D4-E4</f>
        <v>6.2</v>
      </c>
      <c r="G4" s="15" t="str">
        <f t="array" ref="G4">_xlfn.XLOOKUP($A4,Controle!$C:$C,Controle!J:J)</f>
        <v>ZINCO</v>
      </c>
      <c r="H4" s="15" t="str">
        <f t="array" ref="H4">_xlfn.XLOOKUP($A4,Controle!$C:$C,Controle!K:K)</f>
        <v>CLARA</v>
      </c>
      <c r="I4" s="15" t="str">
        <f t="array" ref="I4">_xlfn.XLOOKUP($A4,Controle!$C:$C,Controle!L:L)</f>
        <v>CONCRETO</v>
      </c>
      <c r="J4" s="16" t="s">
        <v>30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>
      <c r="A7" s="24"/>
      <c r="B7" s="11"/>
    </row>
    <row r="8" ht="15.75" customHeight="1">
      <c r="A8" s="21" t="s">
        <v>33</v>
      </c>
      <c r="B8" s="23"/>
    </row>
    <row r="9" ht="15.75" customHeight="1">
      <c r="A9" s="25" t="s">
        <v>36</v>
      </c>
      <c r="B9" s="53" t="s">
        <v>76</v>
      </c>
    </row>
    <row r="10" ht="15.75" customHeight="1">
      <c r="A10" s="19" t="s">
        <v>38</v>
      </c>
      <c r="B10" s="20" t="s">
        <v>44</v>
      </c>
    </row>
    <row r="11" ht="15.75" customHeight="1">
      <c r="A11" s="24"/>
    </row>
    <row r="12" ht="15.75" customHeight="1"/>
    <row r="13" ht="15.75" customHeight="1"/>
    <row r="14" ht="15.75" customHeight="1"/>
    <row r="15" ht="15.75" customHeight="1"/>
    <row r="16" ht="15.75" customHeight="1">
      <c r="A16" s="24"/>
    </row>
    <row r="17" ht="15.75" customHeight="1">
      <c r="A17" s="24"/>
    </row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  <c r="C19" s="11"/>
      <c r="D19" s="11"/>
      <c r="E19" s="11"/>
      <c r="F19" s="11"/>
      <c r="G19" s="11"/>
      <c r="H19" s="11"/>
      <c r="I19" s="11"/>
      <c r="J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38" t="s">
        <v>79</v>
      </c>
      <c r="D21" s="32" t="s">
        <v>36</v>
      </c>
      <c r="E21" s="38" t="s">
        <v>81</v>
      </c>
    </row>
    <row r="22" ht="15.75" customHeight="1">
      <c r="A22" s="34" t="s">
        <v>38</v>
      </c>
      <c r="B22" s="16" t="s">
        <v>82</v>
      </c>
      <c r="D22" s="35" t="s">
        <v>38</v>
      </c>
      <c r="E22" s="16" t="s">
        <v>44</v>
      </c>
    </row>
    <row r="23" ht="15.75" customHeight="1">
      <c r="A23" s="34" t="s">
        <v>60</v>
      </c>
      <c r="B23" s="16">
        <v>250.0</v>
      </c>
      <c r="D23" s="35" t="s">
        <v>83</v>
      </c>
      <c r="E23" s="16">
        <v>30.0</v>
      </c>
    </row>
    <row r="24" ht="15.75" customHeight="1">
      <c r="A24" s="40" t="s">
        <v>64</v>
      </c>
      <c r="B24" s="43">
        <v>26000.0</v>
      </c>
      <c r="D24" s="35" t="s">
        <v>65</v>
      </c>
      <c r="E24" s="16">
        <v>0.95</v>
      </c>
    </row>
    <row r="25" ht="15.75" customHeight="1">
      <c r="A25" s="58" t="s">
        <v>85</v>
      </c>
      <c r="B25" s="16">
        <v>1.0</v>
      </c>
    </row>
    <row r="26" ht="15.75" customHeight="1">
      <c r="D26" s="59"/>
    </row>
    <row r="27" ht="15.75" customHeight="1">
      <c r="A27" s="8" t="s">
        <v>68</v>
      </c>
      <c r="B27" s="9"/>
      <c r="C27" s="9"/>
      <c r="D27" s="9"/>
      <c r="E27" s="9"/>
      <c r="F27" s="9"/>
      <c r="G27" s="9"/>
      <c r="H27" s="9"/>
      <c r="I27" s="9"/>
      <c r="J27" s="10"/>
    </row>
    <row r="28" ht="15.75" customHeight="1"/>
    <row r="29" ht="15.75" customHeight="1">
      <c r="A29" s="46" t="s">
        <v>69</v>
      </c>
      <c r="B29" s="16" t="s">
        <v>87</v>
      </c>
    </row>
    <row r="30">
      <c r="A30" s="47" t="s">
        <v>71</v>
      </c>
      <c r="B30" s="16">
        <v>18000.0</v>
      </c>
      <c r="L30" s="49"/>
    </row>
    <row r="31" ht="15.75" customHeight="1">
      <c r="A31" s="46" t="s">
        <v>73</v>
      </c>
      <c r="B31" s="69">
        <f>(B30/2)/(14*30)</f>
        <v>21.42857143</v>
      </c>
    </row>
    <row r="32" ht="15.75" customHeight="1">
      <c r="A32" s="46" t="s">
        <v>74</v>
      </c>
      <c r="B32" s="16" t="s">
        <v>99</v>
      </c>
    </row>
    <row r="33" ht="15.75" customHeight="1">
      <c r="A33" s="24"/>
    </row>
    <row r="34" ht="15.75" customHeight="1">
      <c r="A34" s="24"/>
    </row>
    <row r="35" ht="15.75" customHeight="1">
      <c r="A35" s="24"/>
    </row>
    <row r="36" ht="15.75" customHeight="1">
      <c r="A36" s="24"/>
    </row>
    <row r="37" ht="15.75" customHeight="1">
      <c r="A37" s="24"/>
    </row>
    <row r="38" ht="15.75" customHeight="1">
      <c r="A38" s="24"/>
    </row>
    <row r="39" ht="15.75" customHeight="1">
      <c r="A39" s="24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77">
        <v>0.78</v>
      </c>
    </row>
    <row r="46" ht="15.75" customHeight="1"/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/>
    <row r="52" ht="15.75" customHeight="1">
      <c r="A52" s="46" t="s">
        <v>80</v>
      </c>
      <c r="B52" s="57">
        <f>(C4*B4)/(F4*(C4+B4))</f>
        <v>0.9659217312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/>
    </row>
    <row r="57" ht="15.75" customHeight="1">
      <c r="A57" s="24"/>
    </row>
    <row r="58" ht="15.75" customHeight="1">
      <c r="A58" s="24"/>
    </row>
    <row r="59" ht="15.75" customHeight="1">
      <c r="A59" s="24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ZINCO</v>
      </c>
    </row>
    <row r="63" ht="15.75" customHeight="1">
      <c r="A63" s="61" t="s">
        <v>8</v>
      </c>
      <c r="B63" s="60" t="str">
        <f>H4</f>
        <v>CLARA</v>
      </c>
    </row>
    <row r="64" ht="15.75" customHeight="1">
      <c r="A64" s="62" t="s">
        <v>9</v>
      </c>
      <c r="B64" s="60" t="str">
        <f>I4</f>
        <v>CONCRETO</v>
      </c>
    </row>
    <row r="65" ht="15.75" customHeight="1">
      <c r="A65" s="46" t="s">
        <v>88</v>
      </c>
      <c r="B65" s="64">
        <v>0.5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0.1</v>
      </c>
    </row>
    <row r="68" ht="15.75" customHeight="1">
      <c r="A68" s="46" t="s">
        <v>93</v>
      </c>
      <c r="B68" s="67">
        <v>0.62</v>
      </c>
    </row>
    <row r="69" ht="15.75" customHeight="1">
      <c r="A69" s="24"/>
    </row>
    <row r="70" ht="15.75" customHeight="1">
      <c r="A70" s="24"/>
    </row>
    <row r="71" ht="15.75" customHeight="1"/>
    <row r="72" ht="15.75" customHeight="1">
      <c r="A72" s="24"/>
    </row>
    <row r="73" ht="15.75" customHeight="1">
      <c r="A73" s="24"/>
    </row>
    <row r="74" ht="15.75" customHeight="1">
      <c r="A74" s="24"/>
    </row>
    <row r="75" ht="15.75" customHeight="1"/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116</v>
      </c>
      <c r="B93" s="23"/>
    </row>
    <row r="94" ht="15.75" customHeight="1">
      <c r="A94" s="46" t="s">
        <v>110</v>
      </c>
      <c r="B94" s="80">
        <v>300.0</v>
      </c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94808.933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</row>
    <row r="121" ht="15.75" customHeight="1">
      <c r="A121" s="24"/>
    </row>
    <row r="122" ht="15.75" customHeight="1">
      <c r="A122" s="46" t="s">
        <v>115</v>
      </c>
      <c r="B122" s="87">
        <f>(B113/(B25*B24))</f>
        <v>3.646497423</v>
      </c>
    </row>
    <row r="123" ht="15.75" customHeight="1">
      <c r="A123" s="88" t="s">
        <v>117</v>
      </c>
      <c r="B123" s="89">
        <v>4.0</v>
      </c>
    </row>
    <row r="124" ht="15.75" customHeight="1">
      <c r="A124" s="24"/>
    </row>
    <row r="125" ht="15.75" customHeight="1">
      <c r="A125" s="24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94">
        <v>1.0</v>
      </c>
    </row>
    <row r="130" ht="15.75" customHeight="1">
      <c r="A130" s="46" t="s">
        <v>128</v>
      </c>
      <c r="B130" s="94">
        <v>4.0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v>4.8</v>
      </c>
      <c r="C133" s="6" t="s">
        <v>43</v>
      </c>
    </row>
    <row r="134" ht="15.75" customHeight="1">
      <c r="A134" s="46" t="s">
        <v>122</v>
      </c>
      <c r="B134" s="92">
        <v>4.8</v>
      </c>
      <c r="C134" s="6" t="str">
        <f>IF(B134&lt;=$B$137,"SIM","NÃO")</f>
        <v>SIM</v>
      </c>
    </row>
    <row r="135" ht="15.75" customHeight="1">
      <c r="A135" s="46" t="s">
        <v>123</v>
      </c>
      <c r="B135" s="92">
        <f>C4/B130</f>
        <v>3.98</v>
      </c>
      <c r="C135" s="6" t="s">
        <v>43</v>
      </c>
    </row>
    <row r="136" ht="15.75" customHeight="1">
      <c r="A136" s="46" t="s">
        <v>124</v>
      </c>
      <c r="B136" s="92">
        <f>B135/2</f>
        <v>1.99</v>
      </c>
      <c r="C136" s="6" t="str">
        <f>IF(B136&lt;=$B$137,"SIM","NÃO")</f>
        <v>SIM</v>
      </c>
    </row>
    <row r="137" ht="15.75" customHeight="1">
      <c r="A137" s="26" t="s">
        <v>125</v>
      </c>
      <c r="B137" s="93">
        <f>F4*1.5</f>
        <v>9.3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24"/>
      <c r="B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281.5789474</v>
      </c>
    </row>
    <row r="150" ht="15.75" customHeight="1">
      <c r="A150" s="46" t="s">
        <v>131</v>
      </c>
      <c r="B150" s="16">
        <v>290.0</v>
      </c>
    </row>
    <row r="151" ht="15.75" customHeight="1">
      <c r="A151" s="46" t="s">
        <v>132</v>
      </c>
      <c r="B151" s="16">
        <f>B150*B123</f>
        <v>1160</v>
      </c>
    </row>
    <row r="152" ht="15.75" customHeight="1">
      <c r="A152" s="46" t="s">
        <v>133</v>
      </c>
      <c r="B152" s="69">
        <f>B151/B148</f>
        <v>5.272727273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16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35</v>
      </c>
      <c r="B4" s="14">
        <f t="array" ref="B4">_xlfn.XLOOKUP($A4,Controle!$C:$C,Controle!F:F)</f>
        <v>9.6</v>
      </c>
      <c r="C4" s="14">
        <f t="array" ref="C4">_xlfn.XLOOKUP($A4,Controle!$C:$C,Controle!G:G)</f>
        <v>9.28</v>
      </c>
      <c r="D4" s="14">
        <f t="array" ref="D4">_xlfn.XLOOKUP($A4,Controle!$C:$C,Controle!D:D)</f>
        <v>7</v>
      </c>
      <c r="E4" s="15">
        <f t="array" ref="E4">_xlfn.XLOOKUP($A4,Controle!$C:$C,Controle!E:E)</f>
        <v>0.8</v>
      </c>
      <c r="F4" s="15">
        <f>D4-E4</f>
        <v>6.2</v>
      </c>
      <c r="G4" s="15" t="str">
        <f t="array" ref="G4">_xlfn.XLOOKUP($A4,Controle!$C:$C,Controle!J:J)</f>
        <v>ZINCO</v>
      </c>
      <c r="H4" s="15" t="str">
        <f t="array" ref="H4">_xlfn.XLOOKUP($A4,Controle!$C:$C,Controle!K:K)</f>
        <v>CLARA</v>
      </c>
      <c r="I4" s="15" t="str">
        <f t="array" ref="I4">_xlfn.XLOOKUP($A4,Controle!$C:$C,Controle!L:L)</f>
        <v>CONCRETO</v>
      </c>
      <c r="J4" s="16" t="s">
        <v>34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>
      <c r="A7" s="24"/>
      <c r="B7" s="11"/>
    </row>
    <row r="8" ht="15.75" customHeight="1">
      <c r="A8" s="21" t="s">
        <v>33</v>
      </c>
      <c r="B8" s="23"/>
    </row>
    <row r="9" ht="15.75" customHeight="1">
      <c r="A9" s="25" t="s">
        <v>36</v>
      </c>
      <c r="B9" s="53" t="s">
        <v>76</v>
      </c>
    </row>
    <row r="10" ht="15.75" customHeight="1">
      <c r="A10" s="19" t="s">
        <v>38</v>
      </c>
      <c r="B10" s="20" t="s">
        <v>44</v>
      </c>
    </row>
    <row r="11" ht="15.75" customHeight="1">
      <c r="A11" s="24"/>
    </row>
    <row r="12" ht="15.75" customHeight="1"/>
    <row r="13" ht="15.75" customHeight="1"/>
    <row r="14" ht="15.75" customHeight="1"/>
    <row r="15" ht="15.75" customHeight="1"/>
    <row r="16" ht="15.75" customHeight="1">
      <c r="A16" s="24"/>
    </row>
    <row r="17" ht="15.75" customHeight="1">
      <c r="A17" s="24"/>
    </row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  <c r="C19" s="11"/>
      <c r="D19" s="11"/>
      <c r="E19" s="11"/>
      <c r="F19" s="11"/>
      <c r="G19" s="11"/>
      <c r="H19" s="11"/>
      <c r="I19" s="11"/>
      <c r="J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38" t="s">
        <v>79</v>
      </c>
      <c r="D21" s="32" t="s">
        <v>36</v>
      </c>
      <c r="E21" s="38" t="s">
        <v>81</v>
      </c>
    </row>
    <row r="22" ht="15.75" customHeight="1">
      <c r="A22" s="34" t="s">
        <v>38</v>
      </c>
      <c r="B22" s="16" t="s">
        <v>82</v>
      </c>
      <c r="D22" s="35" t="s">
        <v>38</v>
      </c>
      <c r="E22" s="16" t="s">
        <v>44</v>
      </c>
    </row>
    <row r="23" ht="15.75" customHeight="1">
      <c r="A23" s="34" t="s">
        <v>60</v>
      </c>
      <c r="B23" s="16">
        <v>250.0</v>
      </c>
      <c r="D23" s="35" t="s">
        <v>83</v>
      </c>
      <c r="E23" s="16">
        <v>30.0</v>
      </c>
    </row>
    <row r="24" ht="15.75" customHeight="1">
      <c r="A24" s="40" t="s">
        <v>64</v>
      </c>
      <c r="B24" s="43">
        <v>26000.0</v>
      </c>
      <c r="D24" s="31" t="s">
        <v>65</v>
      </c>
      <c r="E24" s="43">
        <v>0.95</v>
      </c>
    </row>
    <row r="25" ht="15.75" customHeight="1">
      <c r="A25" s="40" t="s">
        <v>67</v>
      </c>
      <c r="B25" s="16">
        <v>1.0</v>
      </c>
    </row>
    <row r="26" ht="15.75" customHeight="1"/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75" t="s">
        <v>69</v>
      </c>
      <c r="B29" s="5" t="s">
        <v>87</v>
      </c>
    </row>
    <row r="30" ht="15.75" customHeight="1">
      <c r="A30" s="3" t="s">
        <v>71</v>
      </c>
      <c r="B30" s="5">
        <v>18000.0</v>
      </c>
      <c r="K30" s="49"/>
    </row>
    <row r="31" ht="15.75" customHeight="1">
      <c r="A31" s="75" t="s">
        <v>73</v>
      </c>
      <c r="B31" s="50">
        <f>(B30/2)/(14*30)</f>
        <v>21.42857143</v>
      </c>
    </row>
    <row r="32" ht="15.75" customHeight="1">
      <c r="A32" s="75" t="s">
        <v>74</v>
      </c>
      <c r="B32" s="5" t="s">
        <v>99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77">
        <v>0.78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0.7610716238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ZINCO</v>
      </c>
    </row>
    <row r="63" ht="15.75" customHeight="1">
      <c r="A63" s="61" t="s">
        <v>8</v>
      </c>
      <c r="B63" s="60" t="str">
        <f>H4</f>
        <v>CLARA</v>
      </c>
    </row>
    <row r="64" ht="15.75" customHeight="1">
      <c r="A64" s="62" t="s">
        <v>9</v>
      </c>
      <c r="B64" s="60" t="str">
        <f>I4</f>
        <v>CONCRETO</v>
      </c>
    </row>
    <row r="65" ht="15.75" customHeight="1">
      <c r="A65" s="62" t="s">
        <v>88</v>
      </c>
      <c r="B65" s="64">
        <v>0.5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0.1</v>
      </c>
    </row>
    <row r="68" ht="15.75" customHeight="1">
      <c r="A68" s="46" t="s">
        <v>93</v>
      </c>
      <c r="B68" s="67">
        <v>0.57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111</v>
      </c>
      <c r="B93" s="23"/>
    </row>
    <row r="94" ht="15.75" customHeight="1">
      <c r="A94" s="46" t="s">
        <v>110</v>
      </c>
      <c r="B94" s="80">
        <v>750.0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150283.4008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5.7801308</v>
      </c>
      <c r="K122" s="51"/>
    </row>
    <row r="123" ht="15.75" customHeight="1">
      <c r="A123" s="88" t="s">
        <v>117</v>
      </c>
      <c r="B123" s="89">
        <f>ROUNDUP(B122,0)</f>
        <v>6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94">
        <v>2.0</v>
      </c>
    </row>
    <row r="130" ht="15.75" customHeight="1">
      <c r="A130" s="46" t="s">
        <v>128</v>
      </c>
      <c r="B130" s="94">
        <v>3.0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f>B4/B129</f>
        <v>4.8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f>B133/2</f>
        <v>2.4</v>
      </c>
      <c r="C134" s="6" t="str">
        <f t="shared" si="1"/>
        <v>SIM</v>
      </c>
    </row>
    <row r="135" ht="15.75" customHeight="1">
      <c r="A135" s="46" t="s">
        <v>123</v>
      </c>
      <c r="B135" s="92">
        <f>C4/B130</f>
        <v>3.093333333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1.546666667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9.3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281.5789474</v>
      </c>
    </row>
    <row r="150" ht="15.75" customHeight="1">
      <c r="A150" s="46" t="s">
        <v>131</v>
      </c>
      <c r="B150" s="16">
        <v>290.0</v>
      </c>
    </row>
    <row r="151" ht="15.75" customHeight="1">
      <c r="A151" s="46" t="s">
        <v>132</v>
      </c>
      <c r="B151" s="16">
        <f>B150*B123</f>
        <v>1740</v>
      </c>
    </row>
    <row r="152" ht="15.75" customHeight="1">
      <c r="A152" s="46" t="s">
        <v>133</v>
      </c>
      <c r="B152" s="69">
        <f>B151/B148</f>
        <v>7.909090909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16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28</v>
      </c>
      <c r="B4" s="14">
        <f t="array" ref="B4">_xlfn.XLOOKUP($A4,Controle!$C:$C,Controle!F:F)</f>
        <v>9.6</v>
      </c>
      <c r="C4" s="14">
        <f t="array" ref="C4">_xlfn.XLOOKUP($A4,Controle!$C:$C,Controle!G:G)</f>
        <v>11.18</v>
      </c>
      <c r="D4" s="14">
        <f t="array" ref="D4">_xlfn.XLOOKUP($A4,Controle!$C:$C,Controle!D:D)</f>
        <v>7</v>
      </c>
      <c r="E4" s="15">
        <f t="array" ref="E4">_xlfn.XLOOKUP($A4,Controle!$C:$C,Controle!E:E)</f>
        <v>0.8</v>
      </c>
      <c r="F4" s="15">
        <f>D4-E4</f>
        <v>6.2</v>
      </c>
      <c r="G4" s="15" t="str">
        <f t="array" ref="G4">_xlfn.XLOOKUP($A4,Controle!$C:$C,Controle!J:J)</f>
        <v>ZINCO</v>
      </c>
      <c r="H4" s="15" t="str">
        <f t="array" ref="H4">_xlfn.XLOOKUP($A4,Controle!$C:$C,Controle!K:K)</f>
        <v>CLARA</v>
      </c>
      <c r="I4" s="15" t="str">
        <f t="array" ref="I4">_xlfn.XLOOKUP($A4,Controle!$C:$C,Controle!L:L)</f>
        <v>CONCRETO</v>
      </c>
      <c r="J4" s="16" t="s">
        <v>34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>
      <c r="A7" s="24"/>
      <c r="B7" s="11"/>
    </row>
    <row r="8" ht="15.75" customHeight="1">
      <c r="A8" s="21" t="s">
        <v>33</v>
      </c>
      <c r="B8" s="23"/>
    </row>
    <row r="9" ht="15.75" customHeight="1">
      <c r="A9" s="25" t="s">
        <v>36</v>
      </c>
      <c r="B9" s="53" t="s">
        <v>76</v>
      </c>
    </row>
    <row r="10" ht="15.75" customHeight="1">
      <c r="A10" s="19" t="s">
        <v>38</v>
      </c>
      <c r="B10" s="20" t="s">
        <v>44</v>
      </c>
    </row>
    <row r="11" ht="15.75" customHeight="1">
      <c r="A11" s="24"/>
    </row>
    <row r="12" ht="15.75" customHeight="1"/>
    <row r="13" ht="15.75" customHeight="1"/>
    <row r="14" ht="15.75" customHeight="1"/>
    <row r="15" ht="15.75" customHeight="1"/>
    <row r="16" ht="15.75" customHeight="1">
      <c r="A16" s="24"/>
    </row>
    <row r="17" ht="15.75" customHeight="1">
      <c r="A17" s="24"/>
    </row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  <c r="C19" s="11"/>
      <c r="D19" s="11"/>
      <c r="E19" s="11"/>
      <c r="F19" s="11"/>
      <c r="G19" s="11"/>
      <c r="H19" s="11"/>
      <c r="I19" s="11"/>
      <c r="J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38" t="s">
        <v>79</v>
      </c>
      <c r="D21" s="32" t="s">
        <v>36</v>
      </c>
      <c r="E21" s="38" t="s">
        <v>81</v>
      </c>
    </row>
    <row r="22" ht="15.75" customHeight="1">
      <c r="A22" s="34" t="s">
        <v>38</v>
      </c>
      <c r="B22" s="16" t="s">
        <v>82</v>
      </c>
      <c r="D22" s="35" t="s">
        <v>38</v>
      </c>
      <c r="E22" s="16" t="s">
        <v>44</v>
      </c>
    </row>
    <row r="23" ht="15.75" customHeight="1">
      <c r="A23" s="34" t="s">
        <v>60</v>
      </c>
      <c r="B23" s="16">
        <v>250.0</v>
      </c>
      <c r="D23" s="35" t="s">
        <v>83</v>
      </c>
      <c r="E23" s="16">
        <v>30.0</v>
      </c>
    </row>
    <row r="24" ht="15.75" customHeight="1">
      <c r="A24" s="40" t="s">
        <v>64</v>
      </c>
      <c r="B24" s="43">
        <v>26000.0</v>
      </c>
      <c r="D24" s="31" t="s">
        <v>65</v>
      </c>
      <c r="E24" s="43">
        <v>0.95</v>
      </c>
    </row>
    <row r="25" ht="15.75" customHeight="1">
      <c r="A25" s="40" t="s">
        <v>67</v>
      </c>
      <c r="B25" s="16">
        <v>1.0</v>
      </c>
    </row>
    <row r="26" ht="15.75" customHeight="1"/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75" t="s">
        <v>69</v>
      </c>
      <c r="B29" s="5" t="s">
        <v>87</v>
      </c>
    </row>
    <row r="30" ht="15.75" customHeight="1">
      <c r="A30" s="3" t="s">
        <v>71</v>
      </c>
      <c r="B30" s="5">
        <v>18000.0</v>
      </c>
      <c r="K30" s="49"/>
    </row>
    <row r="31" ht="15.75" customHeight="1">
      <c r="A31" s="75" t="s">
        <v>73</v>
      </c>
      <c r="B31" s="50">
        <f>(B30/2)/(14*30)</f>
        <v>21.42857143</v>
      </c>
    </row>
    <row r="32" ht="15.75" customHeight="1">
      <c r="A32" s="75" t="s">
        <v>74</v>
      </c>
      <c r="B32" s="5" t="s">
        <v>99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77">
        <v>0.78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0.8330590829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ZINCO</v>
      </c>
    </row>
    <row r="63" ht="15.75" customHeight="1">
      <c r="A63" s="61" t="s">
        <v>8</v>
      </c>
      <c r="B63" s="60" t="str">
        <f>H4</f>
        <v>CLARA</v>
      </c>
    </row>
    <row r="64" ht="15.75" customHeight="1">
      <c r="A64" s="62" t="s">
        <v>9</v>
      </c>
      <c r="B64" s="60" t="str">
        <f>I4</f>
        <v>CONCRETO</v>
      </c>
    </row>
    <row r="65" ht="15.75" customHeight="1">
      <c r="A65" s="62" t="s">
        <v>88</v>
      </c>
      <c r="B65" s="64">
        <v>0.5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0.1</v>
      </c>
    </row>
    <row r="68" ht="15.75" customHeight="1">
      <c r="A68" s="46" t="s">
        <v>93</v>
      </c>
      <c r="B68" s="67">
        <v>0.57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111</v>
      </c>
      <c r="B93" s="23"/>
    </row>
    <row r="94" ht="15.75" customHeight="1">
      <c r="A94" s="46" t="s">
        <v>110</v>
      </c>
      <c r="B94" s="80">
        <v>300.0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72421.05263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2.785425101</v>
      </c>
      <c r="K122" s="51"/>
    </row>
    <row r="123" ht="15.75" customHeight="1">
      <c r="A123" s="88" t="s">
        <v>117</v>
      </c>
      <c r="B123" s="89">
        <v>4.0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94">
        <v>2.0</v>
      </c>
    </row>
    <row r="130" ht="15.75" customHeight="1">
      <c r="A130" s="46" t="s">
        <v>128</v>
      </c>
      <c r="B130" s="94">
        <v>2.0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f>B4/B129</f>
        <v>4.8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f>B133/2</f>
        <v>2.4</v>
      </c>
      <c r="C134" s="6" t="str">
        <f t="shared" si="1"/>
        <v>SIM</v>
      </c>
    </row>
    <row r="135" ht="15.75" customHeight="1">
      <c r="A135" s="46" t="s">
        <v>123</v>
      </c>
      <c r="B135" s="92">
        <f>C4/B130</f>
        <v>5.59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2.795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9.3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281.5789474</v>
      </c>
    </row>
    <row r="150" ht="15.75" customHeight="1">
      <c r="A150" s="46" t="s">
        <v>131</v>
      </c>
      <c r="B150" s="16">
        <v>290.0</v>
      </c>
    </row>
    <row r="151" ht="15.75" customHeight="1">
      <c r="A151" s="46" t="s">
        <v>132</v>
      </c>
      <c r="B151" s="16">
        <f>B150*B123</f>
        <v>1160</v>
      </c>
    </row>
    <row r="152" ht="15.75" customHeight="1">
      <c r="A152" s="46" t="s">
        <v>133</v>
      </c>
      <c r="B152" s="69">
        <f>B151/B148</f>
        <v>5.272727273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16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26</v>
      </c>
      <c r="B4" s="14">
        <f t="array" ref="B4">_xlfn.XLOOKUP($A4,Controle!$C:$C,Controle!F:F)</f>
        <v>6</v>
      </c>
      <c r="C4" s="14">
        <f t="array" ref="C4">_xlfn.XLOOKUP($A4,Controle!$C:$C,Controle!G:G)</f>
        <v>8.12</v>
      </c>
      <c r="D4" s="14">
        <f t="array" ref="D4">_xlfn.XLOOKUP($A4,Controle!$C:$C,Controle!D:D)</f>
        <v>7</v>
      </c>
      <c r="E4" s="15">
        <f t="array" ref="E4">_xlfn.XLOOKUP($A4,Controle!$C:$C,Controle!E:E)</f>
        <v>0.8</v>
      </c>
      <c r="F4" s="15">
        <f>D4-E4</f>
        <v>6.2</v>
      </c>
      <c r="G4" s="15" t="str">
        <f t="array" ref="G4">_xlfn.XLOOKUP($A4,Controle!$C:$C,Controle!J:J)</f>
        <v>ZINCO</v>
      </c>
      <c r="H4" s="15" t="str">
        <f t="array" ref="H4">_xlfn.XLOOKUP($A4,Controle!$C:$C,Controle!K:K)</f>
        <v>CLARA</v>
      </c>
      <c r="I4" s="15" t="str">
        <f t="array" ref="I4">_xlfn.XLOOKUP($A4,Controle!$C:$C,Controle!L:L)</f>
        <v>CONCRETO</v>
      </c>
      <c r="J4" s="16" t="s">
        <v>34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>
      <c r="A7" s="24"/>
      <c r="B7" s="11"/>
    </row>
    <row r="8" ht="15.75" customHeight="1">
      <c r="A8" s="21" t="s">
        <v>33</v>
      </c>
      <c r="B8" s="23"/>
    </row>
    <row r="9" ht="15.75" customHeight="1">
      <c r="A9" s="25" t="s">
        <v>36</v>
      </c>
      <c r="B9" s="53" t="s">
        <v>76</v>
      </c>
    </row>
    <row r="10" ht="15.75" customHeight="1">
      <c r="A10" s="19" t="s">
        <v>38</v>
      </c>
      <c r="B10" s="20" t="s">
        <v>44</v>
      </c>
    </row>
    <row r="11" ht="15.75" customHeight="1">
      <c r="A11" s="24"/>
    </row>
    <row r="12" ht="15.75" customHeight="1"/>
    <row r="13" ht="15.75" customHeight="1"/>
    <row r="14" ht="15.75" customHeight="1"/>
    <row r="15" ht="15.75" customHeight="1"/>
    <row r="16" ht="15.75" customHeight="1">
      <c r="A16" s="24"/>
    </row>
    <row r="17" ht="15.75" customHeight="1">
      <c r="A17" s="24"/>
    </row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  <c r="C19" s="11"/>
      <c r="D19" s="11"/>
      <c r="E19" s="11"/>
      <c r="F19" s="11"/>
      <c r="G19" s="11"/>
      <c r="H19" s="11"/>
      <c r="I19" s="11"/>
      <c r="J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38" t="s">
        <v>79</v>
      </c>
      <c r="D21" s="32" t="s">
        <v>36</v>
      </c>
      <c r="E21" s="38" t="s">
        <v>81</v>
      </c>
    </row>
    <row r="22" ht="15.75" customHeight="1">
      <c r="A22" s="34" t="s">
        <v>38</v>
      </c>
      <c r="B22" s="16" t="s">
        <v>82</v>
      </c>
      <c r="D22" s="35" t="s">
        <v>38</v>
      </c>
      <c r="E22" s="16" t="s">
        <v>44</v>
      </c>
    </row>
    <row r="23" ht="15.75" customHeight="1">
      <c r="A23" s="34" t="s">
        <v>60</v>
      </c>
      <c r="B23" s="16">
        <v>250.0</v>
      </c>
      <c r="D23" s="35" t="s">
        <v>83</v>
      </c>
      <c r="E23" s="16">
        <v>30.0</v>
      </c>
    </row>
    <row r="24" ht="15.75" customHeight="1">
      <c r="A24" s="40" t="s">
        <v>64</v>
      </c>
      <c r="B24" s="43">
        <v>26000.0</v>
      </c>
      <c r="D24" s="31" t="s">
        <v>65</v>
      </c>
      <c r="E24" s="43">
        <v>0.95</v>
      </c>
    </row>
    <row r="25" ht="15.75" customHeight="1">
      <c r="A25" s="40" t="s">
        <v>67</v>
      </c>
      <c r="B25" s="16">
        <v>1.0</v>
      </c>
    </row>
    <row r="26" ht="15.75" customHeight="1"/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75" t="s">
        <v>69</v>
      </c>
      <c r="B29" s="5" t="s">
        <v>87</v>
      </c>
    </row>
    <row r="30" ht="15.75" customHeight="1">
      <c r="A30" s="3" t="s">
        <v>71</v>
      </c>
      <c r="B30" s="5">
        <v>18000.0</v>
      </c>
      <c r="K30" s="49"/>
    </row>
    <row r="31" ht="15.75" customHeight="1">
      <c r="A31" s="75" t="s">
        <v>73</v>
      </c>
      <c r="B31" s="50">
        <f>(B30/2)/(14*30)</f>
        <v>21.42857143</v>
      </c>
    </row>
    <row r="32" ht="15.75" customHeight="1">
      <c r="A32" s="75" t="s">
        <v>74</v>
      </c>
      <c r="B32" s="5" t="s">
        <v>99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77">
        <v>0.78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0.5565201499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ZINCO</v>
      </c>
    </row>
    <row r="63" ht="15.75" customHeight="1">
      <c r="A63" s="61" t="s">
        <v>8</v>
      </c>
      <c r="B63" s="60" t="str">
        <f>H4</f>
        <v>CLARA</v>
      </c>
    </row>
    <row r="64" ht="15.75" customHeight="1">
      <c r="A64" s="62" t="s">
        <v>9</v>
      </c>
      <c r="B64" s="60" t="str">
        <f>I4</f>
        <v>CONCRETO</v>
      </c>
    </row>
    <row r="65" ht="15.75" customHeight="1">
      <c r="A65" s="62" t="s">
        <v>88</v>
      </c>
      <c r="B65" s="64">
        <v>0.5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0.1</v>
      </c>
    </row>
    <row r="68" ht="15.75" customHeight="1">
      <c r="A68" s="46" t="s">
        <v>93</v>
      </c>
      <c r="B68" s="67">
        <v>0.5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111</v>
      </c>
      <c r="B93" s="23"/>
    </row>
    <row r="94" ht="15.75" customHeight="1">
      <c r="A94" s="46" t="s">
        <v>110</v>
      </c>
      <c r="B94" s="80">
        <v>300.0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37476.92308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1.441420118</v>
      </c>
      <c r="K122" s="51"/>
    </row>
    <row r="123" ht="15.75" customHeight="1">
      <c r="A123" s="88" t="s">
        <v>117</v>
      </c>
      <c r="B123" s="89">
        <f>ROUNDUP(B122,0)</f>
        <v>2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94">
        <v>1.0</v>
      </c>
    </row>
    <row r="130" ht="15.75" customHeight="1">
      <c r="A130" s="46" t="s">
        <v>128</v>
      </c>
      <c r="B130" s="94">
        <v>2.0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v>3.0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v>3.0</v>
      </c>
      <c r="C134" s="6" t="str">
        <f t="shared" si="1"/>
        <v>SIM</v>
      </c>
    </row>
    <row r="135" ht="15.75" customHeight="1">
      <c r="A135" s="46" t="s">
        <v>123</v>
      </c>
      <c r="B135" s="92">
        <f>C4/B130</f>
        <v>4.06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2.03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9.3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281.5789474</v>
      </c>
    </row>
    <row r="150" ht="15.75" customHeight="1">
      <c r="A150" s="46" t="s">
        <v>131</v>
      </c>
      <c r="B150" s="16">
        <v>290.0</v>
      </c>
    </row>
    <row r="151" ht="15.75" customHeight="1">
      <c r="A151" s="46" t="s">
        <v>132</v>
      </c>
      <c r="B151" s="16">
        <f>B150*B123</f>
        <v>580</v>
      </c>
    </row>
    <row r="152" ht="15.75" customHeight="1">
      <c r="A152" s="46" t="s">
        <v>133</v>
      </c>
      <c r="B152" s="69">
        <f>B151/B148</f>
        <v>2.636363636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16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155</v>
      </c>
      <c r="B4" s="14">
        <f t="array" ref="B4">_xlfn.XLOOKUP($A4,Controle!$C:$C,Controle!F:F)</f>
        <v>30.92</v>
      </c>
      <c r="C4" s="14">
        <f t="array" ref="C4">_xlfn.XLOOKUP($A4,Controle!$C:$C,Controle!G:G)</f>
        <v>8.12</v>
      </c>
      <c r="D4" s="14">
        <f t="array" ref="D4">_xlfn.XLOOKUP($A4,Controle!$C:$C,Controle!D:D)</f>
        <v>7</v>
      </c>
      <c r="E4" s="15">
        <f t="array" ref="E4">_xlfn.XLOOKUP($A4,Controle!$C:$C,Controle!E:E)</f>
        <v>0.8</v>
      </c>
      <c r="F4" s="15">
        <f>D4-E4</f>
        <v>6.2</v>
      </c>
      <c r="G4" s="15" t="str">
        <f t="array" ref="G4">_xlfn.XLOOKUP($A4,Controle!$C:$C,Controle!J:J)</f>
        <v>ZINCO</v>
      </c>
      <c r="H4" s="15" t="str">
        <f t="array" ref="H4">_xlfn.XLOOKUP($A4,Controle!$C:$C,Controle!K:K)</f>
        <v>CLARA</v>
      </c>
      <c r="I4" s="15" t="str">
        <f t="array" ref="I4">_xlfn.XLOOKUP($A4,Controle!$C:$C,Controle!L:L)</f>
        <v>CONCRETO</v>
      </c>
      <c r="J4" s="16" t="s">
        <v>30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>
      <c r="A7" s="24"/>
      <c r="B7" s="11"/>
    </row>
    <row r="8" ht="15.75" customHeight="1">
      <c r="A8" s="21" t="s">
        <v>33</v>
      </c>
      <c r="B8" s="23"/>
    </row>
    <row r="9" ht="15.75" customHeight="1">
      <c r="A9" s="25" t="s">
        <v>36</v>
      </c>
      <c r="B9" s="53" t="s">
        <v>76</v>
      </c>
    </row>
    <row r="10" ht="15.75" customHeight="1">
      <c r="A10" s="19" t="s">
        <v>38</v>
      </c>
      <c r="B10" s="20" t="s">
        <v>44</v>
      </c>
    </row>
    <row r="11" ht="15.75" customHeight="1">
      <c r="A11" s="24"/>
    </row>
    <row r="12" ht="15.75" customHeight="1"/>
    <row r="13" ht="15.75" customHeight="1"/>
    <row r="14" ht="15.75" customHeight="1"/>
    <row r="15" ht="15.75" customHeight="1"/>
    <row r="16" ht="15.75" customHeight="1">
      <c r="A16" s="24"/>
    </row>
    <row r="17" ht="15.75" customHeight="1">
      <c r="A17" s="24"/>
    </row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  <c r="C19" s="11"/>
      <c r="D19" s="11"/>
      <c r="E19" s="11"/>
      <c r="F19" s="11"/>
      <c r="G19" s="11"/>
      <c r="H19" s="11"/>
      <c r="I19" s="11"/>
      <c r="J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38" t="s">
        <v>79</v>
      </c>
      <c r="D21" s="32" t="s">
        <v>36</v>
      </c>
      <c r="E21" s="38" t="s">
        <v>81</v>
      </c>
    </row>
    <row r="22" ht="15.75" customHeight="1">
      <c r="A22" s="34" t="s">
        <v>38</v>
      </c>
      <c r="B22" s="16" t="s">
        <v>82</v>
      </c>
      <c r="D22" s="35" t="s">
        <v>38</v>
      </c>
      <c r="E22" s="16" t="s">
        <v>44</v>
      </c>
    </row>
    <row r="23" ht="15.75" customHeight="1">
      <c r="A23" s="34" t="s">
        <v>60</v>
      </c>
      <c r="B23" s="16">
        <v>250.0</v>
      </c>
      <c r="D23" s="35" t="s">
        <v>83</v>
      </c>
      <c r="E23" s="16">
        <v>30.0</v>
      </c>
    </row>
    <row r="24" ht="15.75" customHeight="1">
      <c r="A24" s="40" t="s">
        <v>64</v>
      </c>
      <c r="B24" s="43">
        <v>26000.0</v>
      </c>
      <c r="D24" s="31" t="s">
        <v>65</v>
      </c>
      <c r="E24" s="43">
        <v>0.95</v>
      </c>
    </row>
    <row r="25" ht="15.75" customHeight="1">
      <c r="A25" s="40" t="s">
        <v>67</v>
      </c>
      <c r="B25" s="16">
        <v>1.0</v>
      </c>
    </row>
    <row r="26" ht="15.75" customHeight="1"/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75" t="s">
        <v>69</v>
      </c>
      <c r="B29" s="5" t="s">
        <v>87</v>
      </c>
    </row>
    <row r="30" ht="15.75" customHeight="1">
      <c r="A30" s="3" t="s">
        <v>71</v>
      </c>
      <c r="B30" s="5">
        <v>18000.0</v>
      </c>
      <c r="K30" s="49"/>
    </row>
    <row r="31" ht="15.75" customHeight="1">
      <c r="A31" s="75" t="s">
        <v>73</v>
      </c>
      <c r="B31" s="50">
        <f>(B30/2)/(14*30)</f>
        <v>21.42857143</v>
      </c>
    </row>
    <row r="32" ht="15.75" customHeight="1">
      <c r="A32" s="75" t="s">
        <v>74</v>
      </c>
      <c r="B32" s="5" t="s">
        <v>99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77">
        <v>0.78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1.037275251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ZINCO</v>
      </c>
    </row>
    <row r="63" ht="15.75" customHeight="1">
      <c r="A63" s="61" t="s">
        <v>8</v>
      </c>
      <c r="B63" s="60" t="str">
        <f>H4</f>
        <v>CLARA</v>
      </c>
    </row>
    <row r="64" ht="15.75" customHeight="1">
      <c r="A64" s="62" t="s">
        <v>9</v>
      </c>
      <c r="B64" s="60" t="str">
        <f>I4</f>
        <v>CONCRETO</v>
      </c>
    </row>
    <row r="65" ht="15.75" customHeight="1">
      <c r="A65" s="62" t="s">
        <v>88</v>
      </c>
      <c r="B65" s="64">
        <v>0.5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0.1</v>
      </c>
    </row>
    <row r="68" ht="15.75" customHeight="1">
      <c r="A68" s="46" t="s">
        <v>93</v>
      </c>
      <c r="B68" s="67">
        <v>0.62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111</v>
      </c>
      <c r="B93" s="23"/>
    </row>
    <row r="94" ht="15.75" customHeight="1">
      <c r="A94" s="46" t="s">
        <v>110</v>
      </c>
      <c r="B94" s="80">
        <v>750.0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389377.1712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14.97604505</v>
      </c>
      <c r="K122" s="51"/>
    </row>
    <row r="123" ht="15.75" customHeight="1">
      <c r="A123" s="88" t="s">
        <v>117</v>
      </c>
      <c r="B123" s="115">
        <v>16.0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116">
        <v>8.0</v>
      </c>
    </row>
    <row r="130" ht="15.75" customHeight="1">
      <c r="A130" s="46" t="s">
        <v>128</v>
      </c>
      <c r="B130" s="94">
        <v>2.0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f>B4/B129</f>
        <v>3.865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f>B133/2</f>
        <v>1.9325</v>
      </c>
      <c r="C134" s="6" t="str">
        <f t="shared" si="1"/>
        <v>SIM</v>
      </c>
    </row>
    <row r="135" ht="15.75" customHeight="1">
      <c r="A135" s="46" t="s">
        <v>123</v>
      </c>
      <c r="B135" s="92">
        <f>C4/B130</f>
        <v>4.06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2.03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9.3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281.5789474</v>
      </c>
    </row>
    <row r="150" ht="15.75" customHeight="1">
      <c r="A150" s="46" t="s">
        <v>131</v>
      </c>
      <c r="B150" s="16">
        <v>290.0</v>
      </c>
    </row>
    <row r="151" ht="15.75" customHeight="1">
      <c r="A151" s="46" t="s">
        <v>132</v>
      </c>
      <c r="B151" s="16">
        <f>B150*B123</f>
        <v>4640</v>
      </c>
    </row>
    <row r="152" ht="15.75" customHeight="1">
      <c r="A152" s="46" t="s">
        <v>133</v>
      </c>
      <c r="B152" s="69">
        <f>B151/B148</f>
        <v>21.09090909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5.25"/>
    <col customWidth="1" min="2" max="2" width="20.63"/>
    <col customWidth="1" min="3" max="3" width="15.88"/>
    <col customWidth="1" min="4" max="4" width="13.88"/>
    <col customWidth="1" min="5" max="6" width="16.63"/>
    <col customWidth="1" min="7" max="7" width="17.75"/>
    <col customWidth="1" min="8" max="8" width="16.63"/>
    <col customWidth="1" min="9" max="11" width="17.75"/>
    <col customWidth="1" min="14" max="14" width="15.75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102"/>
      <c r="Z1" s="102"/>
      <c r="AA1" s="102"/>
      <c r="AB1" s="102"/>
    </row>
    <row r="2">
      <c r="A2" s="103"/>
      <c r="B2" s="104"/>
      <c r="C2" s="104"/>
      <c r="D2" s="104"/>
      <c r="E2" s="104"/>
      <c r="F2" s="105"/>
      <c r="G2" s="105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</row>
    <row r="3">
      <c r="A3" s="103" t="s">
        <v>156</v>
      </c>
      <c r="B3" s="104" t="s">
        <v>157</v>
      </c>
      <c r="C3" s="104" t="s">
        <v>158</v>
      </c>
      <c r="D3" s="104" t="s">
        <v>159</v>
      </c>
      <c r="E3" s="106" t="s">
        <v>160</v>
      </c>
      <c r="F3" s="105">
        <v>1585.56</v>
      </c>
      <c r="G3" s="105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</row>
    <row r="4">
      <c r="A4" s="75" t="s">
        <v>161</v>
      </c>
      <c r="B4" s="107">
        <v>43.38</v>
      </c>
      <c r="C4" s="107">
        <f>30.9+6+2.35</f>
        <v>39.25</v>
      </c>
      <c r="D4" s="107">
        <v>30.9</v>
      </c>
      <c r="E4" s="108">
        <v>43.37</v>
      </c>
      <c r="F4" s="41">
        <f>F3/G4</f>
        <v>36.55891169</v>
      </c>
      <c r="G4" s="41">
        <v>43.37</v>
      </c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</row>
    <row r="5">
      <c r="A5" s="75" t="s">
        <v>162</v>
      </c>
      <c r="B5" s="107">
        <v>27.95</v>
      </c>
      <c r="C5" s="107">
        <v>5.23</v>
      </c>
      <c r="D5" s="107">
        <v>5.0</v>
      </c>
      <c r="E5" s="108">
        <v>38.18</v>
      </c>
      <c r="F5" s="41"/>
      <c r="G5" s="41" t="str">
        <f>G4/G8</f>
        <v>#DIV/0!</v>
      </c>
      <c r="H5" s="11" t="str">
        <f t="shared" ref="H5:H6" si="1">G5/2</f>
        <v>#DIV/0!</v>
      </c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</row>
    <row r="6">
      <c r="A6" s="103" t="s">
        <v>163</v>
      </c>
      <c r="B6" s="107">
        <v>7.0</v>
      </c>
      <c r="C6" s="107">
        <v>7.0</v>
      </c>
      <c r="D6" s="107">
        <v>7.0</v>
      </c>
      <c r="E6" s="108">
        <v>7.0</v>
      </c>
      <c r="G6" s="41" t="str">
        <f>E5/H8</f>
        <v>#DIV/0!</v>
      </c>
      <c r="H6" s="11" t="str">
        <f t="shared" si="1"/>
        <v>#DIV/0!</v>
      </c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</row>
    <row r="7">
      <c r="A7" s="103" t="s">
        <v>164</v>
      </c>
      <c r="B7" s="107">
        <v>0.8</v>
      </c>
      <c r="C7" s="107">
        <v>0.8</v>
      </c>
      <c r="D7" s="107">
        <v>0.8</v>
      </c>
      <c r="E7" s="108">
        <v>0.8</v>
      </c>
      <c r="F7" s="41"/>
      <c r="G7" s="41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</row>
    <row r="8" ht="28.5" customHeight="1">
      <c r="A8" s="103" t="s">
        <v>165</v>
      </c>
      <c r="B8" s="107">
        <v>4.0</v>
      </c>
      <c r="C8" s="107">
        <v>4.0</v>
      </c>
      <c r="D8" s="107">
        <v>4.0</v>
      </c>
      <c r="E8" s="108">
        <v>4.0</v>
      </c>
      <c r="F8" s="41"/>
      <c r="G8" s="109" t="str">
        <f>F120</f>
        <v/>
      </c>
      <c r="H8" s="110" t="str">
        <f>G119</f>
        <v/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</row>
    <row r="9">
      <c r="A9" s="103" t="s">
        <v>166</v>
      </c>
      <c r="B9" s="107">
        <v>0.0</v>
      </c>
      <c r="C9" s="107">
        <v>0.0</v>
      </c>
      <c r="D9" s="107">
        <v>0.0</v>
      </c>
      <c r="E9" s="108">
        <v>0.0</v>
      </c>
      <c r="F9" s="1"/>
      <c r="G9" s="1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</row>
    <row r="10">
      <c r="A10" s="103" t="s">
        <v>167</v>
      </c>
      <c r="B10" s="107">
        <v>1.0</v>
      </c>
      <c r="C10" s="107">
        <v>1.0</v>
      </c>
      <c r="D10" s="107">
        <v>1.0</v>
      </c>
      <c r="E10" s="108">
        <v>1.0</v>
      </c>
      <c r="F10" s="1"/>
      <c r="G10" s="1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</row>
    <row r="11">
      <c r="A11" s="103" t="s">
        <v>23</v>
      </c>
      <c r="B11" s="107">
        <f t="shared" ref="B11:E11" si="2">(B6-B10)-B7</f>
        <v>5.2</v>
      </c>
      <c r="C11" s="107">
        <f t="shared" si="2"/>
        <v>5.2</v>
      </c>
      <c r="D11" s="107">
        <f t="shared" si="2"/>
        <v>5.2</v>
      </c>
      <c r="E11" s="108">
        <f t="shared" si="2"/>
        <v>5.2</v>
      </c>
      <c r="F11" s="41">
        <f t="shared" ref="F11:H11" si="3">B4*B5</f>
        <v>1212.471</v>
      </c>
      <c r="G11" s="41">
        <f t="shared" si="3"/>
        <v>205.2775</v>
      </c>
      <c r="H11" s="41">
        <f t="shared" si="3"/>
        <v>154.5</v>
      </c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</row>
    <row r="12">
      <c r="A12" s="103" t="s">
        <v>168</v>
      </c>
      <c r="B12" s="107">
        <f t="shared" ref="B12:E12" si="4">B7</f>
        <v>0.8</v>
      </c>
      <c r="C12" s="107">
        <f t="shared" si="4"/>
        <v>0.8</v>
      </c>
      <c r="D12" s="107">
        <f t="shared" si="4"/>
        <v>0.8</v>
      </c>
      <c r="E12" s="108">
        <f t="shared" si="4"/>
        <v>0.8</v>
      </c>
      <c r="F12" s="111"/>
      <c r="G12" s="111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</row>
    <row r="13">
      <c r="A13" s="103" t="s">
        <v>169</v>
      </c>
      <c r="B13" s="107" t="s">
        <v>170</v>
      </c>
      <c r="C13" s="107" t="s">
        <v>170</v>
      </c>
      <c r="D13" s="107" t="s">
        <v>170</v>
      </c>
      <c r="E13" s="108" t="s">
        <v>170</v>
      </c>
      <c r="F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</row>
    <row r="14">
      <c r="A14" s="103" t="s">
        <v>171</v>
      </c>
      <c r="B14" s="107" t="str">
        <f>Controle!J13</f>
        <v>ZINCO</v>
      </c>
      <c r="C14" s="107" t="str">
        <f>Controle!J13</f>
        <v>ZINCO</v>
      </c>
      <c r="D14" s="107" t="str">
        <f>Controle!J13</f>
        <v>ZINCO</v>
      </c>
      <c r="E14" s="108" t="str">
        <f>Controle!J13</f>
        <v>ZINCO</v>
      </c>
      <c r="F14" s="112">
        <v>0.5</v>
      </c>
      <c r="G14" s="11">
        <f>E11*1.5</f>
        <v>7.8</v>
      </c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</row>
    <row r="15">
      <c r="A15" s="103" t="s">
        <v>172</v>
      </c>
      <c r="B15" s="107" t="str">
        <f>Controle!K13</f>
        <v>CLARA</v>
      </c>
      <c r="C15" s="107" t="str">
        <f>Controle!K13</f>
        <v>CLARA</v>
      </c>
      <c r="D15" s="107" t="str">
        <f>Controle!K13</f>
        <v>CLARA</v>
      </c>
      <c r="E15" s="108" t="str">
        <f>Controle!K13</f>
        <v>CLARA</v>
      </c>
      <c r="F15" s="112">
        <v>0.5</v>
      </c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</row>
    <row r="16">
      <c r="A16" s="103" t="s">
        <v>173</v>
      </c>
      <c r="B16" s="107" t="str">
        <f>Controle!L13</f>
        <v>CONCRETO</v>
      </c>
      <c r="C16" s="107" t="str">
        <f>Controle!L13</f>
        <v>CONCRETO</v>
      </c>
      <c r="D16" s="107" t="str">
        <f>Controle!L13</f>
        <v>CONCRETO</v>
      </c>
      <c r="E16" s="108" t="str">
        <f>Controle!L13</f>
        <v>CONCRETO</v>
      </c>
      <c r="F16" s="112">
        <v>0.1</v>
      </c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</row>
    <row r="17">
      <c r="A17" s="103" t="s">
        <v>174</v>
      </c>
      <c r="B17" s="113">
        <f t="shared" ref="B17:E17" si="5">5*(B4+B5)/(B4*B5)</f>
        <v>0.2941513653</v>
      </c>
      <c r="C17" s="113">
        <f t="shared" si="5"/>
        <v>1.08341148</v>
      </c>
      <c r="D17" s="113">
        <f t="shared" si="5"/>
        <v>1.161812298</v>
      </c>
      <c r="E17" s="114">
        <f t="shared" si="5"/>
        <v>0.2462456819</v>
      </c>
      <c r="F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</row>
    <row r="18">
      <c r="F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</row>
    <row r="19">
      <c r="F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</row>
    <row r="20">
      <c r="F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</row>
    <row r="21">
      <c r="A21" s="8" t="s">
        <v>31</v>
      </c>
      <c r="B21" s="9"/>
      <c r="C21" s="9"/>
      <c r="D21" s="9"/>
      <c r="E21" s="9"/>
      <c r="F21" s="9"/>
      <c r="G21" s="9"/>
      <c r="H21" s="9"/>
      <c r="I21" s="9"/>
      <c r="J21" s="10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  <row r="22">
      <c r="A22" s="24"/>
      <c r="B22" s="11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</row>
    <row r="23">
      <c r="A23" s="21" t="s">
        <v>33</v>
      </c>
      <c r="B23" s="23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</row>
    <row r="24">
      <c r="A24" s="25" t="s">
        <v>36</v>
      </c>
      <c r="B24" s="53" t="s">
        <v>76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</row>
    <row r="25">
      <c r="A25" s="19" t="s">
        <v>38</v>
      </c>
      <c r="B25" s="20" t="s">
        <v>44</v>
      </c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</row>
    <row r="26">
      <c r="A26" s="24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</row>
    <row r="27"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</row>
    <row r="28"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</row>
    <row r="29"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</row>
    <row r="30"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</row>
    <row r="31">
      <c r="A31" s="24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</row>
    <row r="32">
      <c r="A32" s="24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</row>
    <row r="33">
      <c r="A33" s="8" t="s">
        <v>42</v>
      </c>
      <c r="B33" s="9"/>
      <c r="C33" s="9"/>
      <c r="D33" s="9"/>
      <c r="E33" s="9"/>
      <c r="F33" s="9"/>
      <c r="G33" s="9"/>
      <c r="H33" s="9"/>
      <c r="I33" s="9"/>
      <c r="J33" s="10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</row>
    <row r="34">
      <c r="B34" s="11"/>
      <c r="C34" s="11"/>
      <c r="D34" s="11"/>
      <c r="E34" s="11"/>
      <c r="F34" s="11"/>
      <c r="G34" s="11"/>
      <c r="H34" s="11"/>
      <c r="I34" s="11"/>
      <c r="J34" s="11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</row>
    <row r="35">
      <c r="A35" s="27" t="s">
        <v>45</v>
      </c>
      <c r="B35" s="23"/>
      <c r="D35" s="28" t="s">
        <v>46</v>
      </c>
      <c r="E35" s="23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</row>
    <row r="36">
      <c r="A36" s="30" t="s">
        <v>36</v>
      </c>
      <c r="B36" s="38" t="s">
        <v>175</v>
      </c>
      <c r="D36" s="32" t="s">
        <v>36</v>
      </c>
      <c r="E36" s="38" t="s">
        <v>176</v>
      </c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</row>
    <row r="37">
      <c r="A37" s="34" t="s">
        <v>38</v>
      </c>
      <c r="B37" s="16" t="s">
        <v>82</v>
      </c>
      <c r="D37" s="35" t="s">
        <v>38</v>
      </c>
      <c r="E37" s="16" t="s">
        <v>44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</row>
    <row r="38">
      <c r="A38" s="34" t="s">
        <v>60</v>
      </c>
      <c r="B38" s="16">
        <v>400.0</v>
      </c>
      <c r="D38" s="35" t="s">
        <v>83</v>
      </c>
      <c r="E38" s="16">
        <v>30.0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</row>
    <row r="39">
      <c r="A39" s="40" t="s">
        <v>64</v>
      </c>
      <c r="B39" s="43">
        <v>48800.0</v>
      </c>
      <c r="D39" s="31" t="s">
        <v>65</v>
      </c>
      <c r="E39" s="43">
        <v>0.95</v>
      </c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</row>
    <row r="40">
      <c r="A40" s="40" t="s">
        <v>67</v>
      </c>
      <c r="B40" s="16">
        <v>1.0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</row>
    <row r="41"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ht="15.75" customHeight="1">
      <c r="A42" s="42" t="s">
        <v>177</v>
      </c>
      <c r="B42" s="44"/>
      <c r="C42" s="44"/>
      <c r="D42" s="44"/>
      <c r="E42" s="44"/>
      <c r="F42" s="44"/>
      <c r="G42" s="44"/>
      <c r="H42" s="44"/>
      <c r="I42" s="44"/>
      <c r="J42" s="45"/>
      <c r="K42" s="102"/>
      <c r="L42" s="102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102"/>
      <c r="Z42" s="102"/>
      <c r="AA42" s="102"/>
      <c r="AB42" s="102"/>
    </row>
    <row r="43">
      <c r="F43" s="102"/>
      <c r="J43" s="117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>
      <c r="A44" s="118" t="s">
        <v>156</v>
      </c>
      <c r="B44" s="9"/>
      <c r="C44" s="9"/>
      <c r="D44" s="9"/>
      <c r="E44" s="23"/>
      <c r="F44" s="102"/>
      <c r="J44" s="119" t="s">
        <v>178</v>
      </c>
      <c r="K44" s="23"/>
      <c r="L44" s="102"/>
      <c r="M44" s="119" t="s">
        <v>179</v>
      </c>
      <c r="N44" s="23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>
      <c r="A45" s="120" t="s">
        <v>180</v>
      </c>
      <c r="B45" s="121">
        <f t="shared" ref="B45:E45" si="6">B17*B10</f>
        <v>0.2941513653</v>
      </c>
      <c r="C45" s="121">
        <f t="shared" si="6"/>
        <v>1.08341148</v>
      </c>
      <c r="D45" s="121">
        <f t="shared" si="6"/>
        <v>1.161812298</v>
      </c>
      <c r="E45" s="114">
        <f t="shared" si="6"/>
        <v>0.2462456819</v>
      </c>
      <c r="F45" s="102" t="s">
        <v>181</v>
      </c>
      <c r="G45" s="102"/>
      <c r="J45" s="62" t="s">
        <v>9</v>
      </c>
      <c r="K45" s="60" t="str">
        <f>B16</f>
        <v>CONCRETO</v>
      </c>
      <c r="L45" s="102"/>
      <c r="M45" s="122" t="s">
        <v>7</v>
      </c>
      <c r="N45" s="60" t="str">
        <f t="shared" ref="N45:N46" si="8">B14</f>
        <v>ZINCO</v>
      </c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>
      <c r="A46" s="120" t="s">
        <v>182</v>
      </c>
      <c r="B46" s="121">
        <f t="shared" ref="B46:E46" si="7">B17*B11</f>
        <v>1.529587099</v>
      </c>
      <c r="C46" s="121">
        <f t="shared" si="7"/>
        <v>5.633739694</v>
      </c>
      <c r="D46" s="121">
        <f t="shared" si="7"/>
        <v>6.041423948</v>
      </c>
      <c r="E46" s="114">
        <f t="shared" si="7"/>
        <v>1.280477546</v>
      </c>
      <c r="F46" s="102" t="s">
        <v>181</v>
      </c>
      <c r="G46" s="102"/>
      <c r="J46" s="61" t="s">
        <v>8</v>
      </c>
      <c r="K46" s="60" t="str">
        <f>B15</f>
        <v>CLARA</v>
      </c>
      <c r="L46" s="102"/>
      <c r="M46" s="61" t="s">
        <v>8</v>
      </c>
      <c r="N46" s="60" t="str">
        <f t="shared" si="8"/>
        <v>CLARA</v>
      </c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>
      <c r="A47" s="120" t="s">
        <v>183</v>
      </c>
      <c r="B47" s="121">
        <f t="shared" ref="B47:E47" si="9">B17*B12</f>
        <v>0.2353210922</v>
      </c>
      <c r="C47" s="121">
        <f t="shared" si="9"/>
        <v>0.8667291837</v>
      </c>
      <c r="D47" s="121">
        <f t="shared" si="9"/>
        <v>0.9294498382</v>
      </c>
      <c r="E47" s="114">
        <f t="shared" si="9"/>
        <v>0.1969965455</v>
      </c>
      <c r="F47" s="102" t="s">
        <v>181</v>
      </c>
      <c r="G47" s="102"/>
      <c r="J47" s="77" t="s">
        <v>184</v>
      </c>
      <c r="K47" s="64">
        <v>0.1</v>
      </c>
      <c r="L47" s="102"/>
      <c r="M47" s="77" t="s">
        <v>88</v>
      </c>
      <c r="N47" s="64">
        <v>0.5</v>
      </c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>
      <c r="A48" s="123" t="s">
        <v>178</v>
      </c>
      <c r="B48" s="124">
        <v>10.0</v>
      </c>
      <c r="C48" s="124">
        <v>11.0</v>
      </c>
      <c r="D48" s="124">
        <v>11.0</v>
      </c>
      <c r="E48" s="108">
        <v>10.0</v>
      </c>
      <c r="F48" s="102" t="s">
        <v>185</v>
      </c>
      <c r="G48" s="102"/>
      <c r="J48" s="46" t="s">
        <v>90</v>
      </c>
      <c r="K48" s="64">
        <v>0.5</v>
      </c>
      <c r="L48" s="102"/>
      <c r="M48" s="77" t="s">
        <v>90</v>
      </c>
      <c r="N48" s="125">
        <v>0.5</v>
      </c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>
      <c r="A49" s="123" t="s">
        <v>179</v>
      </c>
      <c r="B49" s="124">
        <v>47.0</v>
      </c>
      <c r="C49" s="124">
        <v>41.0</v>
      </c>
      <c r="D49" s="124">
        <v>41.0</v>
      </c>
      <c r="E49" s="108">
        <v>48.0</v>
      </c>
      <c r="F49" s="102" t="s">
        <v>185</v>
      </c>
      <c r="G49" s="102"/>
      <c r="J49" s="126" t="s">
        <v>183</v>
      </c>
      <c r="K49" s="23"/>
      <c r="L49" s="102"/>
      <c r="M49" s="127" t="s">
        <v>184</v>
      </c>
      <c r="N49" s="128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>
      <c r="A50" s="129"/>
      <c r="B50" s="102"/>
      <c r="C50" s="102"/>
      <c r="D50" s="102"/>
      <c r="E50" s="102"/>
      <c r="F50" s="102"/>
      <c r="G50" s="102"/>
      <c r="H50" s="102"/>
      <c r="I50" s="102"/>
      <c r="L50" s="102"/>
      <c r="M50" s="127" t="s">
        <v>180</v>
      </c>
      <c r="N50" s="23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</row>
    <row r="51">
      <c r="A51" s="129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</row>
    <row r="52" ht="15.75" customHeight="1">
      <c r="A52" s="8" t="s">
        <v>186</v>
      </c>
      <c r="B52" s="9"/>
      <c r="C52" s="9"/>
      <c r="D52" s="9"/>
      <c r="E52" s="9"/>
      <c r="F52" s="9"/>
      <c r="G52" s="9"/>
      <c r="H52" s="9"/>
      <c r="I52" s="9"/>
      <c r="J52" s="23"/>
      <c r="K52" s="102"/>
      <c r="L52" s="102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102"/>
      <c r="Z52" s="102"/>
      <c r="AA52" s="102"/>
      <c r="AB52" s="102"/>
    </row>
    <row r="53">
      <c r="A53" s="130" t="s">
        <v>156</v>
      </c>
      <c r="B53" s="131" t="s">
        <v>187</v>
      </c>
      <c r="C53" s="9"/>
      <c r="D53" s="23"/>
      <c r="E53" s="132" t="s">
        <v>188</v>
      </c>
      <c r="F53" s="9"/>
      <c r="G53" s="23"/>
      <c r="H53" s="133" t="s">
        <v>189</v>
      </c>
      <c r="I53" s="9"/>
      <c r="J53" s="23"/>
      <c r="K53" s="134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</row>
    <row r="54">
      <c r="A54" s="72"/>
      <c r="B54" s="135" t="s">
        <v>190</v>
      </c>
      <c r="C54" s="135" t="s">
        <v>191</v>
      </c>
      <c r="D54" s="136">
        <f>B46</f>
        <v>1.529587099</v>
      </c>
      <c r="E54" s="137" t="s">
        <v>192</v>
      </c>
      <c r="F54" s="137" t="s">
        <v>193</v>
      </c>
      <c r="G54" s="138">
        <f>C46</f>
        <v>5.633739694</v>
      </c>
      <c r="H54" s="139" t="s">
        <v>193</v>
      </c>
      <c r="I54" s="140" t="s">
        <v>194</v>
      </c>
      <c r="J54" s="141">
        <f>D46</f>
        <v>6.041423948</v>
      </c>
      <c r="K54" s="105"/>
      <c r="L54" s="105"/>
      <c r="M54" s="105"/>
      <c r="N54" s="102"/>
      <c r="O54" s="102"/>
      <c r="P54" s="117"/>
      <c r="Q54" s="14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</row>
    <row r="55">
      <c r="A55" s="16" t="s">
        <v>195</v>
      </c>
      <c r="B55" s="16">
        <v>10.0</v>
      </c>
      <c r="C55" s="16">
        <v>10.0</v>
      </c>
      <c r="D55" s="143">
        <v>2.0</v>
      </c>
      <c r="E55" s="16">
        <v>10.0</v>
      </c>
      <c r="F55" s="16">
        <v>10.0</v>
      </c>
      <c r="G55" s="143">
        <v>6.0</v>
      </c>
      <c r="H55" s="16">
        <v>10.0</v>
      </c>
      <c r="I55" s="16">
        <v>10.0</v>
      </c>
      <c r="J55" s="144">
        <v>7.0</v>
      </c>
      <c r="K55" s="41"/>
      <c r="L55" s="41"/>
      <c r="M55" s="41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</row>
    <row r="56">
      <c r="A56" s="16" t="s">
        <v>196</v>
      </c>
      <c r="B56" s="16">
        <v>50.0</v>
      </c>
      <c r="C56" s="16">
        <v>50.0</v>
      </c>
      <c r="D56" s="143">
        <v>1.0</v>
      </c>
      <c r="E56" s="16">
        <v>50.0</v>
      </c>
      <c r="F56" s="16">
        <v>50.0</v>
      </c>
      <c r="G56" s="143">
        <v>5.0</v>
      </c>
      <c r="H56" s="16">
        <v>50.0</v>
      </c>
      <c r="I56" s="16">
        <v>50.0</v>
      </c>
      <c r="J56" s="144">
        <v>6.0</v>
      </c>
      <c r="K56" s="41"/>
      <c r="L56" s="41"/>
      <c r="M56" s="41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</row>
    <row r="57">
      <c r="A57" s="16" t="s">
        <v>197</v>
      </c>
      <c r="B57" s="69">
        <v>0.67</v>
      </c>
      <c r="C57" s="144">
        <v>0.61</v>
      </c>
      <c r="D57" s="145">
        <f>B63</f>
        <v>0.71625</v>
      </c>
      <c r="E57" s="144">
        <v>0.47</v>
      </c>
      <c r="F57" s="144">
        <v>0.44</v>
      </c>
      <c r="G57" s="69">
        <f>E63</f>
        <v>0.49325</v>
      </c>
      <c r="H57" s="144">
        <v>0.44</v>
      </c>
      <c r="I57" s="144">
        <v>0.41</v>
      </c>
      <c r="J57" s="145">
        <f>H63</f>
        <v>0.4445</v>
      </c>
      <c r="K57" s="146"/>
      <c r="L57" s="146"/>
      <c r="M57" s="41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</row>
    <row r="58">
      <c r="A58" s="16" t="s">
        <v>198</v>
      </c>
      <c r="B58" s="69">
        <v>0.72</v>
      </c>
      <c r="C58" s="144">
        <v>0.65</v>
      </c>
      <c r="D58" s="145">
        <f>C63</f>
        <v>0.647</v>
      </c>
      <c r="E58" s="144">
        <v>0.5</v>
      </c>
      <c r="F58" s="144">
        <v>0.46</v>
      </c>
      <c r="G58" s="69">
        <f>F63</f>
        <v>0.4555</v>
      </c>
      <c r="H58" s="144">
        <v>0.46</v>
      </c>
      <c r="I58" s="144">
        <v>0.43</v>
      </c>
      <c r="J58" s="145">
        <f>I63</f>
        <v>0.4145</v>
      </c>
      <c r="K58" s="146"/>
      <c r="L58" s="146"/>
      <c r="M58" s="41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</row>
    <row r="59">
      <c r="A59" s="16" t="s">
        <v>199</v>
      </c>
      <c r="B59" s="145">
        <f>B49</f>
        <v>47</v>
      </c>
      <c r="C59" s="145">
        <f>B49</f>
        <v>47</v>
      </c>
      <c r="D59" s="145">
        <f>B46</f>
        <v>1.529587099</v>
      </c>
      <c r="E59" s="145">
        <f>C49</f>
        <v>41</v>
      </c>
      <c r="F59" s="145">
        <f>C49</f>
        <v>41</v>
      </c>
      <c r="G59" s="145">
        <f>G54</f>
        <v>5.633739694</v>
      </c>
      <c r="H59" s="145">
        <f>D49</f>
        <v>41</v>
      </c>
      <c r="I59" s="145">
        <f>D49</f>
        <v>41</v>
      </c>
      <c r="J59" s="145">
        <f>J54</f>
        <v>6.041423948</v>
      </c>
      <c r="K59" s="109"/>
      <c r="L59" s="109"/>
      <c r="M59" s="146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</row>
    <row r="60">
      <c r="A60" s="14" t="s">
        <v>200</v>
      </c>
      <c r="B60" s="147">
        <f t="shared" ref="B60:J60" si="10">B56-B55</f>
        <v>40</v>
      </c>
      <c r="C60" s="147">
        <f t="shared" si="10"/>
        <v>40</v>
      </c>
      <c r="D60" s="147">
        <f t="shared" si="10"/>
        <v>-1</v>
      </c>
      <c r="E60" s="147">
        <f t="shared" si="10"/>
        <v>40</v>
      </c>
      <c r="F60" s="147">
        <f t="shared" si="10"/>
        <v>40</v>
      </c>
      <c r="G60" s="147">
        <f t="shared" si="10"/>
        <v>-1</v>
      </c>
      <c r="H60" s="145">
        <f t="shared" si="10"/>
        <v>40</v>
      </c>
      <c r="I60" s="145">
        <f t="shared" si="10"/>
        <v>40</v>
      </c>
      <c r="J60" s="145">
        <f t="shared" si="10"/>
        <v>-1</v>
      </c>
      <c r="K60" s="1"/>
      <c r="L60" s="1"/>
      <c r="M60" s="1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</row>
    <row r="61">
      <c r="A61" s="14" t="s">
        <v>201</v>
      </c>
      <c r="B61" s="147">
        <f t="shared" ref="B61:G61" si="11">B56-B59</f>
        <v>3</v>
      </c>
      <c r="C61" s="147">
        <f t="shared" si="11"/>
        <v>3</v>
      </c>
      <c r="D61" s="147">
        <f t="shared" si="11"/>
        <v>-0.5295870994</v>
      </c>
      <c r="E61" s="147">
        <f t="shared" si="11"/>
        <v>9</v>
      </c>
      <c r="F61" s="147">
        <f t="shared" si="11"/>
        <v>9</v>
      </c>
      <c r="G61" s="147">
        <f t="shared" si="11"/>
        <v>-0.6337396938</v>
      </c>
      <c r="H61" s="145">
        <f t="shared" ref="H61:I61" si="12">H59-H55</f>
        <v>31</v>
      </c>
      <c r="I61" s="145">
        <f t="shared" si="12"/>
        <v>31</v>
      </c>
      <c r="J61" s="145">
        <f>J56-J59</f>
        <v>-0.04142394822</v>
      </c>
      <c r="K61" s="148"/>
      <c r="L61" s="148"/>
      <c r="M61" s="149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</row>
    <row r="62">
      <c r="A62" s="14" t="s">
        <v>202</v>
      </c>
      <c r="B62" s="147">
        <f t="shared" ref="B62:C62" si="13">B58-B57</f>
        <v>0.05</v>
      </c>
      <c r="C62" s="147">
        <f t="shared" si="13"/>
        <v>0.04</v>
      </c>
      <c r="D62" s="147">
        <f>D57-D58</f>
        <v>0.06925</v>
      </c>
      <c r="E62" s="147">
        <f t="shared" ref="E62:F62" si="14">E58-E57</f>
        <v>0.03</v>
      </c>
      <c r="F62" s="147">
        <f t="shared" si="14"/>
        <v>0.02</v>
      </c>
      <c r="G62" s="147">
        <f>G57-G58</f>
        <v>0.03775</v>
      </c>
      <c r="H62" s="145">
        <f t="shared" ref="H62:I62" si="15">H58-H57</f>
        <v>0.02</v>
      </c>
      <c r="I62" s="145">
        <f t="shared" si="15"/>
        <v>0.02</v>
      </c>
      <c r="J62" s="145">
        <f>J57-J58</f>
        <v>0.03</v>
      </c>
      <c r="K62" s="1"/>
      <c r="L62" s="1"/>
      <c r="M62" s="1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</row>
    <row r="63">
      <c r="A63" s="150" t="s">
        <v>203</v>
      </c>
      <c r="B63" s="151">
        <f t="shared" ref="B63:J63" si="16">((B58*B60)-(B62*B61))/(B60)</f>
        <v>0.71625</v>
      </c>
      <c r="C63" s="151">
        <f t="shared" si="16"/>
        <v>0.647</v>
      </c>
      <c r="D63" s="151">
        <f t="shared" si="16"/>
        <v>0.6103260934</v>
      </c>
      <c r="E63" s="151">
        <f t="shared" si="16"/>
        <v>0.49325</v>
      </c>
      <c r="F63" s="151">
        <f t="shared" si="16"/>
        <v>0.4555</v>
      </c>
      <c r="G63" s="151">
        <f t="shared" si="16"/>
        <v>0.4315763266</v>
      </c>
      <c r="H63" s="151">
        <f t="shared" si="16"/>
        <v>0.4445</v>
      </c>
      <c r="I63" s="151">
        <f t="shared" si="16"/>
        <v>0.4145</v>
      </c>
      <c r="J63" s="151">
        <f t="shared" si="16"/>
        <v>0.4132572816</v>
      </c>
      <c r="K63" s="111"/>
      <c r="L63" s="111"/>
      <c r="M63" s="15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</row>
    <row r="64">
      <c r="A64" s="129"/>
      <c r="B64" s="153"/>
      <c r="C64" s="102"/>
      <c r="D64" s="102"/>
      <c r="E64" s="102"/>
      <c r="F64" s="102"/>
      <c r="G64" s="102"/>
      <c r="H64" s="102"/>
      <c r="I64" s="102"/>
      <c r="J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</row>
    <row r="65">
      <c r="A65" s="129"/>
      <c r="B65" s="102"/>
      <c r="C65" s="102"/>
      <c r="D65" s="102"/>
      <c r="E65" s="102"/>
      <c r="F65" s="102"/>
      <c r="G65" s="102"/>
      <c r="H65" s="102"/>
      <c r="I65" s="154"/>
      <c r="J65" s="155"/>
      <c r="K65" s="155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</row>
    <row r="66">
      <c r="A66" s="156" t="s">
        <v>204</v>
      </c>
      <c r="B66" s="157"/>
      <c r="C66" s="157"/>
      <c r="D66" s="157"/>
      <c r="E66" s="157"/>
      <c r="F66" s="157"/>
      <c r="G66" s="157"/>
      <c r="H66" s="158"/>
      <c r="I66" s="159"/>
      <c r="J66" s="159"/>
      <c r="K66" s="160"/>
      <c r="L66" s="50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</row>
    <row r="67">
      <c r="A67" s="118" t="s">
        <v>156</v>
      </c>
      <c r="B67" s="9"/>
      <c r="C67" s="9"/>
      <c r="D67" s="9"/>
      <c r="E67" s="23"/>
      <c r="F67" s="161"/>
      <c r="G67" s="102"/>
      <c r="H67" s="102"/>
      <c r="I67" s="16"/>
      <c r="J67" s="16"/>
      <c r="K67" s="16"/>
      <c r="L67" s="38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</row>
    <row r="68">
      <c r="A68" s="103" t="s">
        <v>156</v>
      </c>
      <c r="B68" s="104" t="s">
        <v>157</v>
      </c>
      <c r="C68" s="104" t="s">
        <v>158</v>
      </c>
      <c r="D68" s="162" t="s">
        <v>159</v>
      </c>
      <c r="E68" s="80"/>
      <c r="F68" s="159"/>
      <c r="G68" s="159"/>
      <c r="H68" s="160"/>
      <c r="I68" s="163"/>
      <c r="J68" s="164"/>
      <c r="K68" s="164"/>
      <c r="L68" s="164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</row>
    <row r="69">
      <c r="A69" s="120" t="s">
        <v>205</v>
      </c>
      <c r="B69" s="50">
        <f t="shared" ref="B69:D69" si="17">B48</f>
        <v>10</v>
      </c>
      <c r="C69" s="50">
        <f t="shared" si="17"/>
        <v>11</v>
      </c>
      <c r="D69" s="165">
        <f t="shared" si="17"/>
        <v>11</v>
      </c>
      <c r="E69" s="166"/>
      <c r="F69" s="16"/>
      <c r="G69" s="16"/>
      <c r="H69" s="93"/>
      <c r="I69" s="167"/>
      <c r="J69" s="164"/>
      <c r="K69" s="164"/>
      <c r="L69" s="168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</row>
    <row r="70">
      <c r="A70" s="123" t="s">
        <v>207</v>
      </c>
      <c r="B70" s="50">
        <f>D63</f>
        <v>0.6103260934</v>
      </c>
      <c r="C70" s="50">
        <f>G63</f>
        <v>0.4315763266</v>
      </c>
      <c r="D70" s="50">
        <f>J63</f>
        <v>0.4132572816</v>
      </c>
      <c r="E70" s="169"/>
      <c r="F70" s="16"/>
      <c r="G70" s="16"/>
      <c r="H70" s="16"/>
      <c r="I70" s="143"/>
      <c r="J70" s="16"/>
      <c r="K70" s="16"/>
      <c r="L70" s="50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</row>
    <row r="71">
      <c r="A71" s="123" t="s">
        <v>209</v>
      </c>
      <c r="B71" s="50">
        <f>1.04</f>
        <v>1.04</v>
      </c>
      <c r="C71" s="50">
        <f t="shared" ref="C71:D71" si="18">1.02</f>
        <v>1.02</v>
      </c>
      <c r="D71" s="50">
        <f t="shared" si="18"/>
        <v>1.02</v>
      </c>
      <c r="E71" s="50"/>
      <c r="F71" s="163"/>
      <c r="G71" s="164"/>
      <c r="H71" s="164"/>
      <c r="I71" s="16"/>
      <c r="J71" s="16"/>
      <c r="K71" s="16"/>
      <c r="L71" s="50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</row>
    <row r="72">
      <c r="A72" s="170" t="s">
        <v>210</v>
      </c>
      <c r="B72" s="171">
        <f t="shared" ref="B72:D72" si="19">B70*(1/B71)</f>
        <v>0.5868520129</v>
      </c>
      <c r="C72" s="171">
        <f t="shared" si="19"/>
        <v>0.4231140456</v>
      </c>
      <c r="D72" s="171">
        <f t="shared" si="19"/>
        <v>0.4051541976</v>
      </c>
      <c r="E72" s="172"/>
      <c r="F72" s="143"/>
      <c r="G72" s="16"/>
      <c r="H72" s="16"/>
      <c r="I72" s="145"/>
      <c r="J72" s="145"/>
      <c r="K72" s="145"/>
      <c r="L72" s="50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</row>
    <row r="73">
      <c r="A73" s="129"/>
      <c r="B73" s="102"/>
      <c r="C73" s="102"/>
      <c r="D73" s="102"/>
      <c r="E73" s="102"/>
      <c r="F73" s="102"/>
      <c r="G73" s="102"/>
      <c r="H73" s="102"/>
      <c r="I73" s="1"/>
      <c r="J73" s="1"/>
      <c r="K73" s="1"/>
      <c r="L73" s="1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</row>
    <row r="74">
      <c r="A74" s="8" t="s">
        <v>211</v>
      </c>
      <c r="B74" s="9"/>
      <c r="C74" s="9"/>
      <c r="D74" s="9"/>
      <c r="E74" s="9"/>
      <c r="F74" s="9"/>
      <c r="G74" s="9"/>
      <c r="H74" s="23"/>
      <c r="I74" s="149"/>
      <c r="J74" s="149"/>
      <c r="K74" s="149"/>
      <c r="L74" s="149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</row>
    <row r="75">
      <c r="A75" s="129"/>
      <c r="B75" s="102"/>
      <c r="C75" s="102"/>
      <c r="D75" s="102"/>
      <c r="E75" s="102"/>
      <c r="F75" s="102"/>
      <c r="G75" s="102"/>
      <c r="H75" s="102"/>
      <c r="I75" s="1"/>
      <c r="J75" s="1"/>
      <c r="K75" s="1"/>
      <c r="L75" s="1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</row>
    <row r="76">
      <c r="A76" s="103" t="s">
        <v>156</v>
      </c>
      <c r="B76" s="104" t="s">
        <v>157</v>
      </c>
      <c r="C76" s="104" t="s">
        <v>158</v>
      </c>
      <c r="D76" s="104" t="s">
        <v>159</v>
      </c>
      <c r="E76" s="29" t="s">
        <v>160</v>
      </c>
      <c r="F76" s="173"/>
      <c r="G76" s="105"/>
      <c r="I76" s="111"/>
      <c r="J76" s="111"/>
      <c r="K76" s="111"/>
      <c r="L76" s="111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</row>
    <row r="77">
      <c r="A77" s="16" t="s">
        <v>212</v>
      </c>
      <c r="B77" s="93">
        <v>18000.0</v>
      </c>
      <c r="C77" s="93">
        <v>18000.0</v>
      </c>
      <c r="D77" s="93">
        <v>18000.0</v>
      </c>
      <c r="E77" s="93">
        <v>18000.0</v>
      </c>
      <c r="F77" s="174"/>
      <c r="G77" s="41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</row>
    <row r="78">
      <c r="A78" s="16" t="s">
        <v>213</v>
      </c>
      <c r="B78" s="93">
        <f t="shared" ref="B78:E78" si="20">B77/2</f>
        <v>9000</v>
      </c>
      <c r="C78" s="93">
        <f t="shared" si="20"/>
        <v>9000</v>
      </c>
      <c r="D78" s="93">
        <f t="shared" si="20"/>
        <v>9000</v>
      </c>
      <c r="E78" s="93">
        <f t="shared" si="20"/>
        <v>9000</v>
      </c>
      <c r="F78" s="174"/>
      <c r="G78" s="41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</row>
    <row r="79">
      <c r="A79" s="16" t="s">
        <v>214</v>
      </c>
      <c r="B79" s="93">
        <v>14.0</v>
      </c>
      <c r="C79" s="93">
        <v>14.0</v>
      </c>
      <c r="D79" s="93">
        <v>14.0</v>
      </c>
      <c r="E79" s="93">
        <v>14.0</v>
      </c>
      <c r="F79" s="174"/>
      <c r="G79" s="41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</row>
    <row r="80">
      <c r="A80" s="176" t="s">
        <v>215</v>
      </c>
      <c r="B80" s="176">
        <f t="shared" ref="B80:E80" si="21">ROUND((B78/B79)/30,0)</f>
        <v>21</v>
      </c>
      <c r="C80" s="176">
        <f t="shared" si="21"/>
        <v>21</v>
      </c>
      <c r="D80" s="176">
        <f t="shared" si="21"/>
        <v>21</v>
      </c>
      <c r="E80" s="176">
        <f t="shared" si="21"/>
        <v>21</v>
      </c>
      <c r="F80" s="177" t="s">
        <v>216</v>
      </c>
      <c r="G80" s="176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</row>
    <row r="81">
      <c r="A81" s="41"/>
      <c r="B81" s="102"/>
      <c r="C81" s="178" t="s">
        <v>217</v>
      </c>
      <c r="D81" s="44"/>
      <c r="E81" s="45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</row>
    <row r="82">
      <c r="A82" s="111" t="s">
        <v>218</v>
      </c>
      <c r="B82" s="111">
        <v>0.62</v>
      </c>
      <c r="C82" s="111">
        <v>0.62</v>
      </c>
      <c r="D82" s="111">
        <v>0.62</v>
      </c>
      <c r="E82" s="111">
        <v>0.62</v>
      </c>
      <c r="F82" s="111"/>
      <c r="G82" s="111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</row>
    <row r="83">
      <c r="A83" s="129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</row>
    <row r="84">
      <c r="A84" s="103" t="s">
        <v>156</v>
      </c>
      <c r="B84" s="104" t="s">
        <v>157</v>
      </c>
      <c r="C84" s="104" t="s">
        <v>158</v>
      </c>
      <c r="D84" s="104" t="s">
        <v>159</v>
      </c>
      <c r="E84" s="80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</row>
    <row r="85">
      <c r="A85" s="16" t="s">
        <v>219</v>
      </c>
      <c r="B85" s="145">
        <v>27.0</v>
      </c>
      <c r="C85" s="145">
        <v>27.0</v>
      </c>
      <c r="D85" s="145">
        <v>27.0</v>
      </c>
      <c r="E85" s="16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</row>
    <row r="86">
      <c r="A86" s="143" t="s">
        <v>220</v>
      </c>
      <c r="B86" s="143">
        <v>30.0</v>
      </c>
      <c r="C86" s="143">
        <v>30.0</v>
      </c>
      <c r="D86" s="143">
        <v>30.0</v>
      </c>
      <c r="E86" s="16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</row>
    <row r="87">
      <c r="A87" s="143" t="s">
        <v>221</v>
      </c>
      <c r="B87" s="145">
        <f t="shared" ref="B87:D87" si="22">B46</f>
        <v>1.529587099</v>
      </c>
      <c r="C87" s="145">
        <f t="shared" si="22"/>
        <v>5.633739694</v>
      </c>
      <c r="D87" s="145">
        <f t="shared" si="22"/>
        <v>6.041423948</v>
      </c>
      <c r="E87" s="145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</row>
    <row r="88" hidden="1">
      <c r="A88" s="1" t="s">
        <v>200</v>
      </c>
      <c r="B88" s="1" t="str">
        <f t="shared" ref="B88:D88" si="23">B85-#REF!</f>
        <v>#REF!</v>
      </c>
      <c r="C88" s="1" t="str">
        <f t="shared" si="23"/>
        <v>#REF!</v>
      </c>
      <c r="D88" s="1" t="str">
        <f t="shared" si="23"/>
        <v>#REF!</v>
      </c>
      <c r="E88" s="1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</row>
    <row r="89" hidden="1">
      <c r="A89" s="1" t="s">
        <v>201</v>
      </c>
      <c r="B89" s="149">
        <f t="shared" ref="B89:D89" si="24">B85-B87</f>
        <v>25.4704129</v>
      </c>
      <c r="C89" s="149">
        <f t="shared" si="24"/>
        <v>21.36626031</v>
      </c>
      <c r="D89" s="149">
        <f t="shared" si="24"/>
        <v>20.95857605</v>
      </c>
      <c r="E89" s="149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</row>
    <row r="90" hidden="1">
      <c r="A90" s="1" t="s">
        <v>202</v>
      </c>
      <c r="B90" s="1" t="str">
        <f t="shared" ref="B90:D90" si="25">#REF!-#REF!</f>
        <v>#REF!</v>
      </c>
      <c r="C90" s="1" t="str">
        <f t="shared" si="25"/>
        <v>#REF!</v>
      </c>
      <c r="D90" s="1" t="str">
        <f t="shared" si="25"/>
        <v>#REF!</v>
      </c>
      <c r="E90" s="1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</row>
    <row r="91">
      <c r="A91" s="111" t="s">
        <v>222</v>
      </c>
      <c r="B91" s="179">
        <v>0.94</v>
      </c>
      <c r="C91" s="111">
        <f>0.91</f>
        <v>0.91</v>
      </c>
      <c r="D91" s="179">
        <v>0.91</v>
      </c>
      <c r="E91" s="111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</row>
    <row r="92">
      <c r="A92" s="129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</row>
    <row r="93">
      <c r="A93" s="180" t="s">
        <v>223</v>
      </c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</row>
    <row r="94">
      <c r="A94" s="103" t="s">
        <v>156</v>
      </c>
      <c r="B94" s="104" t="s">
        <v>157</v>
      </c>
      <c r="C94" s="104" t="s">
        <v>158</v>
      </c>
      <c r="D94" s="104" t="s">
        <v>159</v>
      </c>
      <c r="E94" s="80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</row>
    <row r="95">
      <c r="A95" s="123" t="s">
        <v>224</v>
      </c>
      <c r="B95" s="50">
        <v>8000.0</v>
      </c>
      <c r="C95" s="50">
        <v>8000.0</v>
      </c>
      <c r="D95" s="50">
        <v>8000.0</v>
      </c>
      <c r="E95" s="50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</row>
    <row r="96">
      <c r="A96" s="123" t="s">
        <v>225</v>
      </c>
      <c r="B96" s="50">
        <f t="shared" ref="B96:D96" si="26">B77</f>
        <v>18000</v>
      </c>
      <c r="C96" s="50">
        <f t="shared" si="26"/>
        <v>18000</v>
      </c>
      <c r="D96" s="50">
        <f t="shared" si="26"/>
        <v>18000</v>
      </c>
      <c r="E96" s="50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</row>
    <row r="97">
      <c r="A97" s="123" t="s">
        <v>226</v>
      </c>
      <c r="B97" s="50">
        <v>50.0</v>
      </c>
      <c r="C97" s="50">
        <v>50.0</v>
      </c>
      <c r="D97" s="50">
        <v>50.0</v>
      </c>
      <c r="E97" s="50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</row>
    <row r="98">
      <c r="A98" s="111" t="s">
        <v>227</v>
      </c>
      <c r="B98" s="181">
        <f t="shared" ref="B98:D98" si="27">1-(B95/B96)*(B97/100)</f>
        <v>0.7777777778</v>
      </c>
      <c r="C98" s="181">
        <f t="shared" si="27"/>
        <v>0.7777777778</v>
      </c>
      <c r="D98" s="181">
        <f t="shared" si="27"/>
        <v>0.7777777778</v>
      </c>
      <c r="E98" s="181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</row>
    <row r="99">
      <c r="A99" s="129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</row>
    <row r="100">
      <c r="A100" s="180" t="s">
        <v>228</v>
      </c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</row>
    <row r="101">
      <c r="A101" s="111" t="s">
        <v>229</v>
      </c>
      <c r="B101" s="111">
        <v>0.92</v>
      </c>
      <c r="C101" s="111">
        <v>0.92</v>
      </c>
      <c r="D101" s="111">
        <v>0.92</v>
      </c>
      <c r="E101" s="111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</row>
    <row r="102">
      <c r="A102" s="180"/>
      <c r="B102" s="180"/>
      <c r="C102" s="180"/>
      <c r="D102" s="180"/>
      <c r="E102" s="180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</row>
    <row r="103">
      <c r="A103" s="182" t="s">
        <v>211</v>
      </c>
      <c r="B103" s="44"/>
      <c r="C103" s="44"/>
      <c r="D103" s="44"/>
      <c r="E103" s="45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</row>
    <row r="104">
      <c r="A104" s="183" t="s">
        <v>230</v>
      </c>
      <c r="B104" s="184">
        <f t="shared" ref="B104:D104" si="28">B82*B91*B98*B101</f>
        <v>0.4170257778</v>
      </c>
      <c r="C104" s="184">
        <f t="shared" si="28"/>
        <v>0.4037164444</v>
      </c>
      <c r="D104" s="184">
        <f t="shared" si="28"/>
        <v>0.4037164444</v>
      </c>
      <c r="E104" s="184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</row>
    <row r="105">
      <c r="A105" s="129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</row>
    <row r="106">
      <c r="A106" s="8" t="s">
        <v>231</v>
      </c>
      <c r="B106" s="9"/>
      <c r="C106" s="9"/>
      <c r="D106" s="9"/>
      <c r="E106" s="9"/>
      <c r="F106" s="9"/>
      <c r="G106" s="9"/>
      <c r="H106" s="23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</row>
    <row r="107">
      <c r="A107" s="129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</row>
    <row r="108">
      <c r="A108" s="103" t="s">
        <v>156</v>
      </c>
      <c r="B108" s="104" t="s">
        <v>157</v>
      </c>
      <c r="C108" s="104" t="s">
        <v>158</v>
      </c>
      <c r="D108" s="104" t="s">
        <v>159</v>
      </c>
      <c r="E108" s="104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</row>
    <row r="109">
      <c r="A109" s="123" t="s">
        <v>233</v>
      </c>
      <c r="B109" s="185">
        <v>750.0</v>
      </c>
      <c r="C109" s="185">
        <v>750.0</v>
      </c>
      <c r="D109" s="185">
        <v>750.0</v>
      </c>
      <c r="E109" s="185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</row>
    <row r="110">
      <c r="A110" s="123" t="s">
        <v>234</v>
      </c>
      <c r="B110" s="50">
        <f t="shared" ref="B110:D110" si="29">B4*B5</f>
        <v>1212.471</v>
      </c>
      <c r="C110" s="50">
        <f t="shared" si="29"/>
        <v>205.2775</v>
      </c>
      <c r="D110" s="50">
        <f t="shared" si="29"/>
        <v>154.5</v>
      </c>
      <c r="E110" s="50"/>
      <c r="F110" s="186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</row>
    <row r="111">
      <c r="A111" s="187" t="s">
        <v>235</v>
      </c>
      <c r="B111" s="188">
        <f t="shared" ref="B111:D111" si="30">(B109*B110)/(B72*B104)</f>
        <v>3715704.118</v>
      </c>
      <c r="C111" s="188">
        <f t="shared" si="30"/>
        <v>901298.6722</v>
      </c>
      <c r="D111" s="188">
        <f t="shared" si="30"/>
        <v>708423.5087</v>
      </c>
      <c r="E111" s="188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</row>
    <row r="112">
      <c r="A112" s="129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</row>
    <row r="113">
      <c r="A113" s="8" t="s">
        <v>231</v>
      </c>
      <c r="B113" s="9"/>
      <c r="C113" s="9"/>
      <c r="D113" s="9"/>
      <c r="E113" s="9"/>
      <c r="F113" s="9"/>
      <c r="G113" s="9"/>
      <c r="H113" s="23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</row>
    <row r="114">
      <c r="A114" s="129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</row>
    <row r="115">
      <c r="A115" s="189" t="s">
        <v>156</v>
      </c>
      <c r="B115" s="104" t="s">
        <v>160</v>
      </c>
      <c r="C115" s="104" t="s">
        <v>160</v>
      </c>
      <c r="D115" s="104" t="s">
        <v>160</v>
      </c>
      <c r="E115" s="104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</row>
    <row r="116">
      <c r="A116" s="16" t="s">
        <v>236</v>
      </c>
      <c r="B116" s="185">
        <f>B40</f>
        <v>1</v>
      </c>
      <c r="C116" s="185">
        <f>B40</f>
        <v>1</v>
      </c>
      <c r="D116" s="185">
        <f>B40</f>
        <v>1</v>
      </c>
      <c r="E116" s="185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</row>
    <row r="117">
      <c r="A117" s="16" t="s">
        <v>237</v>
      </c>
      <c r="B117" s="50">
        <v>47500.0</v>
      </c>
      <c r="C117" s="50">
        <v>47500.0</v>
      </c>
      <c r="D117" s="50">
        <v>47500.0</v>
      </c>
      <c r="E117" s="50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</row>
    <row r="118">
      <c r="A118" s="111" t="s">
        <v>238</v>
      </c>
      <c r="B118" s="188">
        <f t="shared" ref="B118:D118" si="31">B111/(B116*B117)</f>
        <v>78.22534985</v>
      </c>
      <c r="C118" s="188">
        <f t="shared" si="31"/>
        <v>18.97470889</v>
      </c>
      <c r="D118" s="188">
        <f t="shared" si="31"/>
        <v>14.91417913</v>
      </c>
      <c r="E118" s="188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</row>
    <row r="119">
      <c r="A119" s="129"/>
      <c r="B119" s="190">
        <f>ROUNDUP(B118,0)</f>
        <v>79</v>
      </c>
      <c r="C119" s="188">
        <f t="shared" ref="C119:D119" si="32">ROUNDUP(C118,0)</f>
        <v>19</v>
      </c>
      <c r="D119" s="188">
        <f t="shared" si="32"/>
        <v>15</v>
      </c>
      <c r="E119" s="188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</row>
    <row r="120">
      <c r="A120" s="129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</row>
    <row r="121">
      <c r="A121" s="8" t="s">
        <v>126</v>
      </c>
      <c r="B121" s="9"/>
      <c r="C121" s="9"/>
      <c r="D121" s="9"/>
      <c r="E121" s="9"/>
      <c r="F121" s="9"/>
      <c r="G121" s="9"/>
      <c r="H121" s="9"/>
      <c r="I121" s="9"/>
      <c r="J121" s="10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</row>
    <row r="123">
      <c r="A123" s="95" t="s">
        <v>129</v>
      </c>
      <c r="B123" s="5">
        <v>220.0</v>
      </c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</row>
    <row r="124">
      <c r="A124" s="47" t="s">
        <v>130</v>
      </c>
      <c r="B124" s="69">
        <f>B38+(E38/E39)</f>
        <v>431.5789474</v>
      </c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</row>
    <row r="125">
      <c r="A125" s="47" t="s">
        <v>131</v>
      </c>
      <c r="B125" s="16">
        <v>440.0</v>
      </c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</row>
    <row r="126">
      <c r="A126" s="47" t="s">
        <v>132</v>
      </c>
      <c r="B126" s="16">
        <f>B125*SUM(B119:D119)</f>
        <v>49720</v>
      </c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</row>
    <row r="127">
      <c r="A127" s="47" t="s">
        <v>133</v>
      </c>
      <c r="B127" s="69">
        <f>B126/B123</f>
        <v>226</v>
      </c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</row>
    <row r="128">
      <c r="A128" s="129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</row>
    <row r="129">
      <c r="A129" s="129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</row>
    <row r="130">
      <c r="A130" s="129"/>
      <c r="B130" s="102"/>
      <c r="C130" s="102"/>
      <c r="D130" s="102"/>
      <c r="E130" s="102"/>
      <c r="F130" s="154" t="s">
        <v>239</v>
      </c>
      <c r="G130" s="155"/>
      <c r="H130" s="155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</row>
    <row r="131">
      <c r="A131" s="191"/>
      <c r="B131" s="192" t="s">
        <v>157</v>
      </c>
      <c r="C131" s="192" t="s">
        <v>158</v>
      </c>
      <c r="D131" s="192" t="s">
        <v>159</v>
      </c>
      <c r="E131" s="134"/>
      <c r="F131" s="192" t="s">
        <v>157</v>
      </c>
      <c r="G131" s="192" t="s">
        <v>158</v>
      </c>
      <c r="H131" s="192" t="s">
        <v>159</v>
      </c>
      <c r="J131" s="191"/>
      <c r="K131" s="192" t="s">
        <v>157</v>
      </c>
      <c r="L131" s="192" t="s">
        <v>158</v>
      </c>
      <c r="M131" s="192" t="s">
        <v>159</v>
      </c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</row>
    <row r="132">
      <c r="A132" s="129" t="s">
        <v>240</v>
      </c>
      <c r="B132" s="153">
        <f t="shared" ref="B132:D132" si="33">B4/K133</f>
        <v>2.71125</v>
      </c>
      <c r="C132" s="153">
        <f t="shared" si="33"/>
        <v>3.925</v>
      </c>
      <c r="D132" s="153">
        <f t="shared" si="33"/>
        <v>3.8625</v>
      </c>
      <c r="E132" s="153"/>
      <c r="F132" s="153" t="str">
        <f t="shared" ref="F132:H132" si="34">IF(B132&lt;=$B$136,"SIM","NÃO")</f>
        <v>SIM</v>
      </c>
      <c r="G132" s="153" t="str">
        <f t="shared" si="34"/>
        <v>SIM</v>
      </c>
      <c r="H132" s="153" t="str">
        <f t="shared" si="34"/>
        <v>SIM</v>
      </c>
      <c r="J132" s="129" t="s">
        <v>241</v>
      </c>
      <c r="K132" s="193">
        <f t="shared" ref="K132:M132" si="35">B119</f>
        <v>79</v>
      </c>
      <c r="L132" s="193">
        <f t="shared" si="35"/>
        <v>19</v>
      </c>
      <c r="M132" s="193">
        <f t="shared" si="35"/>
        <v>15</v>
      </c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</row>
    <row r="133">
      <c r="A133" s="129" t="s">
        <v>242</v>
      </c>
      <c r="B133" s="153">
        <f t="shared" ref="B133:D133" si="36">B132/2</f>
        <v>1.355625</v>
      </c>
      <c r="C133" s="153">
        <f t="shared" si="36"/>
        <v>1.9625</v>
      </c>
      <c r="D133" s="153">
        <f t="shared" si="36"/>
        <v>1.93125</v>
      </c>
      <c r="E133" s="153"/>
      <c r="F133" s="153" t="str">
        <f t="shared" ref="F133:H133" si="37">IF(B133&lt;=$B$136,"SIM","NÃO")</f>
        <v>SIM</v>
      </c>
      <c r="G133" s="153" t="str">
        <f t="shared" si="37"/>
        <v>SIM</v>
      </c>
      <c r="H133" s="153" t="str">
        <f t="shared" si="37"/>
        <v>SIM</v>
      </c>
      <c r="I133" s="102"/>
      <c r="J133" s="129" t="s">
        <v>243</v>
      </c>
      <c r="K133" s="194">
        <v>16.0</v>
      </c>
      <c r="L133" s="194">
        <v>10.0</v>
      </c>
      <c r="M133" s="194">
        <v>8.0</v>
      </c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</row>
    <row r="134">
      <c r="A134" s="129" t="s">
        <v>244</v>
      </c>
      <c r="B134" s="153">
        <f t="shared" ref="B134:D134" si="38">B5/K134</f>
        <v>5.59</v>
      </c>
      <c r="C134" s="153">
        <f t="shared" si="38"/>
        <v>2.615</v>
      </c>
      <c r="D134" s="153">
        <f t="shared" si="38"/>
        <v>2.5</v>
      </c>
      <c r="E134" s="153"/>
      <c r="F134" s="153" t="str">
        <f t="shared" ref="F134:H134" si="39">IF(B134&lt;=$B$136,"SIM","NÃO")</f>
        <v>SIM</v>
      </c>
      <c r="G134" s="153" t="str">
        <f t="shared" si="39"/>
        <v>SIM</v>
      </c>
      <c r="H134" s="153" t="str">
        <f t="shared" si="39"/>
        <v>SIM</v>
      </c>
      <c r="I134" s="102"/>
      <c r="J134" s="195" t="s">
        <v>245</v>
      </c>
      <c r="K134" s="196">
        <v>5.0</v>
      </c>
      <c r="L134" s="196">
        <v>2.0</v>
      </c>
      <c r="M134" s="196">
        <v>2.0</v>
      </c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</row>
    <row r="135">
      <c r="A135" s="195" t="s">
        <v>246</v>
      </c>
      <c r="B135" s="197">
        <f t="shared" ref="B135:D135" si="40">B134/2</f>
        <v>2.795</v>
      </c>
      <c r="C135" s="197">
        <f t="shared" si="40"/>
        <v>1.3075</v>
      </c>
      <c r="D135" s="197">
        <f t="shared" si="40"/>
        <v>1.25</v>
      </c>
      <c r="E135" s="153"/>
      <c r="F135" s="197" t="str">
        <f t="shared" ref="F135:H135" si="41">IF(B135&lt;=$B$136,"SIM","NÃO")</f>
        <v>SIM</v>
      </c>
      <c r="G135" s="197" t="str">
        <f t="shared" si="41"/>
        <v>SIM</v>
      </c>
      <c r="H135" s="197" t="str">
        <f t="shared" si="41"/>
        <v>SIM</v>
      </c>
      <c r="I135" s="102"/>
      <c r="J135" s="102"/>
      <c r="K135" s="102">
        <f t="shared" ref="K135:M135" si="42">K134*K133</f>
        <v>80</v>
      </c>
      <c r="L135" s="102">
        <f t="shared" si="42"/>
        <v>20</v>
      </c>
      <c r="M135" s="102">
        <f t="shared" si="42"/>
        <v>16</v>
      </c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</row>
    <row r="136">
      <c r="A136" s="129" t="s">
        <v>247</v>
      </c>
      <c r="B136" s="102">
        <f>C11*1.5</f>
        <v>7.8</v>
      </c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>
        <f>K135+L135+M135</f>
        <v>116</v>
      </c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</row>
    <row r="137">
      <c r="A137" s="129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</row>
    <row r="138">
      <c r="A138" s="129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</row>
    <row r="139">
      <c r="A139" s="129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</row>
    <row r="140">
      <c r="A140" s="129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</row>
    <row r="141">
      <c r="A141" s="129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</row>
    <row r="142">
      <c r="A142" s="129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</row>
    <row r="143">
      <c r="A143" s="129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</row>
    <row r="144">
      <c r="A144" s="129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</row>
    <row r="145">
      <c r="A145" s="129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</row>
    <row r="146">
      <c r="A146" s="129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</row>
    <row r="147">
      <c r="A147" s="129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</row>
    <row r="148">
      <c r="A148" s="129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</row>
    <row r="149">
      <c r="A149" s="129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</row>
    <row r="150">
      <c r="A150" s="129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</row>
    <row r="151">
      <c r="A151" s="129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</row>
    <row r="152">
      <c r="A152" s="129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</row>
    <row r="153">
      <c r="A153" s="129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</row>
    <row r="154">
      <c r="A154" s="129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</row>
    <row r="155">
      <c r="A155" s="129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</row>
    <row r="156">
      <c r="A156" s="129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</row>
    <row r="157">
      <c r="A157" s="129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</row>
    <row r="158">
      <c r="A158" s="129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</row>
    <row r="159">
      <c r="A159" s="129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</row>
    <row r="160">
      <c r="A160" s="129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</row>
    <row r="161">
      <c r="A161" s="129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</row>
    <row r="162">
      <c r="A162" s="129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</row>
    <row r="163">
      <c r="A163" s="129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</row>
    <row r="164">
      <c r="A164" s="129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</row>
    <row r="165">
      <c r="A165" s="129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</row>
    <row r="166">
      <c r="A166" s="129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</row>
    <row r="167">
      <c r="A167" s="129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</row>
    <row r="168">
      <c r="A168" s="129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</row>
    <row r="169">
      <c r="A169" s="129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</row>
    <row r="170">
      <c r="A170" s="129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</row>
    <row r="171">
      <c r="A171" s="129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</row>
    <row r="172">
      <c r="A172" s="129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</row>
    <row r="173">
      <c r="A173" s="129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</row>
    <row r="174">
      <c r="A174" s="129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</row>
    <row r="175">
      <c r="A175" s="129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</row>
    <row r="176">
      <c r="A176" s="129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</row>
    <row r="177">
      <c r="A177" s="129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</row>
    <row r="178">
      <c r="A178" s="129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</row>
    <row r="179">
      <c r="A179" s="129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</row>
    <row r="180">
      <c r="A180" s="129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</row>
    <row r="181">
      <c r="A181" s="129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</row>
    <row r="182">
      <c r="A182" s="129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</row>
    <row r="183">
      <c r="A183" s="129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</row>
    <row r="184">
      <c r="A184" s="129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</row>
    <row r="185">
      <c r="A185" s="129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</row>
    <row r="186">
      <c r="A186" s="129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</row>
    <row r="187">
      <c r="A187" s="129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</row>
    <row r="188">
      <c r="A188" s="129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</row>
    <row r="189">
      <c r="A189" s="129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</row>
    <row r="190">
      <c r="A190" s="129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</row>
    <row r="191">
      <c r="A191" s="129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</row>
    <row r="192">
      <c r="A192" s="129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</row>
    <row r="193">
      <c r="A193" s="129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</row>
    <row r="194">
      <c r="A194" s="129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</row>
    <row r="195">
      <c r="A195" s="129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</row>
    <row r="196">
      <c r="A196" s="129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</row>
    <row r="197">
      <c r="A197" s="129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</row>
    <row r="198">
      <c r="A198" s="129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</row>
    <row r="199">
      <c r="A199" s="129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</row>
    <row r="200">
      <c r="A200" s="129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</row>
    <row r="201">
      <c r="A201" s="129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</row>
    <row r="202">
      <c r="A202" s="129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</row>
    <row r="203">
      <c r="A203" s="129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</row>
    <row r="204">
      <c r="A204" s="129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</row>
    <row r="205">
      <c r="A205" s="129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</row>
    <row r="206">
      <c r="A206" s="129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</row>
    <row r="207">
      <c r="A207" s="129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</row>
    <row r="208">
      <c r="A208" s="129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</row>
    <row r="209">
      <c r="A209" s="129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</row>
    <row r="210">
      <c r="A210" s="129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</row>
    <row r="211">
      <c r="A211" s="129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</row>
    <row r="212">
      <c r="A212" s="129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</row>
    <row r="213">
      <c r="A213" s="129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</row>
    <row r="214">
      <c r="A214" s="129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</row>
    <row r="215">
      <c r="A215" s="129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</row>
    <row r="216">
      <c r="A216" s="129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</row>
    <row r="217">
      <c r="A217" s="129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</row>
    <row r="218">
      <c r="A218" s="129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</row>
    <row r="219">
      <c r="A219" s="129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</row>
    <row r="220">
      <c r="A220" s="129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</row>
    <row r="221">
      <c r="A221" s="129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</row>
    <row r="222">
      <c r="A222" s="129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</row>
    <row r="223">
      <c r="A223" s="129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</row>
    <row r="224">
      <c r="A224" s="129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</row>
    <row r="225">
      <c r="A225" s="129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</row>
    <row r="226">
      <c r="A226" s="129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</row>
    <row r="227">
      <c r="A227" s="129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</row>
    <row r="228">
      <c r="A228" s="129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</row>
    <row r="229">
      <c r="A229" s="129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</row>
    <row r="230">
      <c r="A230" s="129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</row>
    <row r="231">
      <c r="A231" s="129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</row>
    <row r="232">
      <c r="A232" s="129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</row>
    <row r="233">
      <c r="A233" s="129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</row>
    <row r="234">
      <c r="A234" s="129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</row>
    <row r="235">
      <c r="A235" s="129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</row>
    <row r="236">
      <c r="A236" s="129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</row>
    <row r="237">
      <c r="A237" s="129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</row>
    <row r="238">
      <c r="A238" s="129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</row>
    <row r="239">
      <c r="A239" s="129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</row>
    <row r="240">
      <c r="A240" s="129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</row>
    <row r="241">
      <c r="A241" s="129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</row>
    <row r="242">
      <c r="A242" s="129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</row>
    <row r="243">
      <c r="A243" s="129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</row>
    <row r="244">
      <c r="A244" s="129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</row>
    <row r="245">
      <c r="A245" s="129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</row>
    <row r="246">
      <c r="A246" s="129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</row>
    <row r="247">
      <c r="A247" s="129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</row>
    <row r="248">
      <c r="A248" s="129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</row>
    <row r="249">
      <c r="A249" s="129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</row>
    <row r="250">
      <c r="A250" s="129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</row>
    <row r="251">
      <c r="A251" s="129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</row>
    <row r="252">
      <c r="A252" s="129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</row>
    <row r="253">
      <c r="A253" s="129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</row>
    <row r="254">
      <c r="A254" s="129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</row>
    <row r="255">
      <c r="A255" s="129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</row>
    <row r="256">
      <c r="A256" s="129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</row>
    <row r="257">
      <c r="A257" s="129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</row>
    <row r="258">
      <c r="A258" s="129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</row>
    <row r="259">
      <c r="A259" s="129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</row>
    <row r="260">
      <c r="A260" s="129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</row>
    <row r="261">
      <c r="A261" s="129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</row>
    <row r="262">
      <c r="A262" s="129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</row>
    <row r="263">
      <c r="A263" s="129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</row>
    <row r="264">
      <c r="A264" s="129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</row>
    <row r="265">
      <c r="A265" s="129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</row>
    <row r="266">
      <c r="A266" s="129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</row>
    <row r="267">
      <c r="A267" s="129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</row>
    <row r="268">
      <c r="A268" s="129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</row>
    <row r="269">
      <c r="A269" s="129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</row>
    <row r="270">
      <c r="A270" s="129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</row>
    <row r="271">
      <c r="A271" s="129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</row>
    <row r="272">
      <c r="A272" s="129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</row>
    <row r="273">
      <c r="A273" s="129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</row>
    <row r="274">
      <c r="A274" s="129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</row>
    <row r="275">
      <c r="A275" s="129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</row>
    <row r="276">
      <c r="A276" s="129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</row>
    <row r="277">
      <c r="A277" s="129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</row>
    <row r="278">
      <c r="A278" s="129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</row>
    <row r="279">
      <c r="A279" s="129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</row>
    <row r="280">
      <c r="A280" s="129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</row>
    <row r="281">
      <c r="A281" s="129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</row>
    <row r="282">
      <c r="A282" s="129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</row>
    <row r="283">
      <c r="A283" s="129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</row>
    <row r="284">
      <c r="A284" s="129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</row>
    <row r="285">
      <c r="A285" s="129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</row>
    <row r="286">
      <c r="A286" s="129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</row>
    <row r="287">
      <c r="A287" s="129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</row>
    <row r="288">
      <c r="A288" s="129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</row>
    <row r="289">
      <c r="A289" s="129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</row>
    <row r="290">
      <c r="A290" s="129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</row>
    <row r="291">
      <c r="A291" s="129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</row>
    <row r="292">
      <c r="A292" s="129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</row>
    <row r="293">
      <c r="A293" s="129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</row>
    <row r="294">
      <c r="A294" s="129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</row>
    <row r="295">
      <c r="A295" s="129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</row>
    <row r="296">
      <c r="A296" s="129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</row>
    <row r="297">
      <c r="A297" s="129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</row>
    <row r="298">
      <c r="A298" s="129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</row>
    <row r="299">
      <c r="A299" s="129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</row>
    <row r="300">
      <c r="A300" s="129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</row>
    <row r="301">
      <c r="A301" s="129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</row>
    <row r="302">
      <c r="A302" s="129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</row>
    <row r="303">
      <c r="A303" s="129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</row>
    <row r="304">
      <c r="A304" s="129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</row>
    <row r="305">
      <c r="A305" s="129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</row>
    <row r="306">
      <c r="A306" s="129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</row>
    <row r="307">
      <c r="A307" s="129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</row>
    <row r="308">
      <c r="A308" s="129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</row>
    <row r="309">
      <c r="A309" s="129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</row>
    <row r="310">
      <c r="A310" s="129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</row>
    <row r="311">
      <c r="A311" s="129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</row>
    <row r="312">
      <c r="A312" s="129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</row>
    <row r="313">
      <c r="A313" s="129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</row>
    <row r="314">
      <c r="A314" s="129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</row>
    <row r="315">
      <c r="A315" s="129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</row>
    <row r="316">
      <c r="A316" s="129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</row>
    <row r="317">
      <c r="A317" s="129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</row>
    <row r="318">
      <c r="A318" s="129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</row>
    <row r="319">
      <c r="A319" s="129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</row>
    <row r="320">
      <c r="A320" s="129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</row>
    <row r="321">
      <c r="A321" s="129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</row>
    <row r="322">
      <c r="A322" s="129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</row>
    <row r="323">
      <c r="A323" s="129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</row>
    <row r="324">
      <c r="A324" s="129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</row>
    <row r="325">
      <c r="A325" s="129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</row>
    <row r="326">
      <c r="A326" s="129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</row>
    <row r="327">
      <c r="A327" s="129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</row>
    <row r="328">
      <c r="A328" s="129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</row>
    <row r="329">
      <c r="A329" s="129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</row>
    <row r="330">
      <c r="A330" s="129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</row>
    <row r="331">
      <c r="A331" s="129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</row>
    <row r="332">
      <c r="A332" s="129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</row>
    <row r="333">
      <c r="A333" s="129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</row>
    <row r="334">
      <c r="A334" s="129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</row>
    <row r="335">
      <c r="A335" s="129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</row>
    <row r="336">
      <c r="A336" s="129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</row>
    <row r="337">
      <c r="A337" s="129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</row>
    <row r="338">
      <c r="A338" s="129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</row>
    <row r="339">
      <c r="A339" s="129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</row>
    <row r="340">
      <c r="A340" s="129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</row>
    <row r="341">
      <c r="A341" s="129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</row>
    <row r="342">
      <c r="A342" s="129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</row>
    <row r="343">
      <c r="A343" s="129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</row>
    <row r="344">
      <c r="A344" s="129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</row>
    <row r="345">
      <c r="A345" s="129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</row>
    <row r="346">
      <c r="A346" s="129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</row>
    <row r="347">
      <c r="A347" s="129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</row>
    <row r="348">
      <c r="A348" s="129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</row>
    <row r="349">
      <c r="A349" s="129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</row>
    <row r="350">
      <c r="A350" s="129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</row>
    <row r="351">
      <c r="A351" s="129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</row>
    <row r="352">
      <c r="A352" s="129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</row>
    <row r="353">
      <c r="A353" s="129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</row>
    <row r="354">
      <c r="A354" s="129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</row>
    <row r="355">
      <c r="A355" s="129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</row>
    <row r="356">
      <c r="A356" s="129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</row>
    <row r="357">
      <c r="A357" s="129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</row>
    <row r="358">
      <c r="A358" s="129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</row>
    <row r="359">
      <c r="A359" s="129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</row>
    <row r="360">
      <c r="A360" s="129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</row>
    <row r="361">
      <c r="A361" s="129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</row>
    <row r="362">
      <c r="A362" s="129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</row>
    <row r="363">
      <c r="A363" s="129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</row>
    <row r="364">
      <c r="A364" s="129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</row>
    <row r="365">
      <c r="A365" s="129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</row>
    <row r="366">
      <c r="A366" s="129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</row>
    <row r="367">
      <c r="A367" s="129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</row>
    <row r="368">
      <c r="A368" s="129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</row>
    <row r="369">
      <c r="A369" s="129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</row>
    <row r="370">
      <c r="A370" s="129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</row>
    <row r="371">
      <c r="A371" s="129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</row>
    <row r="372">
      <c r="A372" s="129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</row>
    <row r="373">
      <c r="A373" s="129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</row>
    <row r="374">
      <c r="A374" s="129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</row>
    <row r="375">
      <c r="A375" s="129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</row>
    <row r="376">
      <c r="A376" s="129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</row>
    <row r="377">
      <c r="A377" s="129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</row>
    <row r="378">
      <c r="A378" s="129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</row>
    <row r="379">
      <c r="A379" s="129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</row>
    <row r="380">
      <c r="A380" s="129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</row>
    <row r="381">
      <c r="A381" s="129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</row>
    <row r="382">
      <c r="A382" s="129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</row>
    <row r="383">
      <c r="A383" s="129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</row>
    <row r="384">
      <c r="A384" s="129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</row>
    <row r="385">
      <c r="A385" s="129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</row>
    <row r="386">
      <c r="A386" s="129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</row>
    <row r="387">
      <c r="A387" s="129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</row>
    <row r="388">
      <c r="A388" s="129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</row>
    <row r="389">
      <c r="A389" s="129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</row>
    <row r="390">
      <c r="A390" s="129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</row>
    <row r="391">
      <c r="A391" s="129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</row>
    <row r="392">
      <c r="A392" s="129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</row>
    <row r="393">
      <c r="A393" s="129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</row>
    <row r="394">
      <c r="A394" s="129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</row>
    <row r="395">
      <c r="A395" s="129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</row>
    <row r="396">
      <c r="A396" s="129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</row>
    <row r="397">
      <c r="A397" s="129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</row>
    <row r="398">
      <c r="A398" s="129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</row>
    <row r="399">
      <c r="A399" s="129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</row>
    <row r="400">
      <c r="A400" s="129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</row>
    <row r="401">
      <c r="A401" s="129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</row>
    <row r="402">
      <c r="A402" s="129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</row>
    <row r="403">
      <c r="A403" s="129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</row>
    <row r="404">
      <c r="A404" s="129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</row>
    <row r="405">
      <c r="A405" s="129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</row>
    <row r="406">
      <c r="A406" s="129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</row>
    <row r="407">
      <c r="A407" s="129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</row>
    <row r="408">
      <c r="A408" s="129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</row>
    <row r="409">
      <c r="A409" s="129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</row>
    <row r="410">
      <c r="A410" s="129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</row>
    <row r="411">
      <c r="A411" s="129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</row>
    <row r="412">
      <c r="A412" s="129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</row>
    <row r="413">
      <c r="A413" s="129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</row>
    <row r="414">
      <c r="A414" s="129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</row>
    <row r="415">
      <c r="A415" s="129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</row>
    <row r="416">
      <c r="A416" s="129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</row>
    <row r="417">
      <c r="A417" s="129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</row>
    <row r="418">
      <c r="A418" s="129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</row>
    <row r="419">
      <c r="A419" s="129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</row>
    <row r="420">
      <c r="A420" s="129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</row>
    <row r="421">
      <c r="A421" s="129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</row>
    <row r="422">
      <c r="A422" s="129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</row>
    <row r="423">
      <c r="A423" s="129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</row>
    <row r="424">
      <c r="A424" s="129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</row>
    <row r="425">
      <c r="A425" s="129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</row>
    <row r="426">
      <c r="A426" s="129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</row>
    <row r="427">
      <c r="A427" s="129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</row>
    <row r="428">
      <c r="A428" s="129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</row>
    <row r="429">
      <c r="A429" s="129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</row>
    <row r="430">
      <c r="A430" s="129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</row>
    <row r="431">
      <c r="A431" s="129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</row>
    <row r="432">
      <c r="A432" s="129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</row>
    <row r="433">
      <c r="A433" s="129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</row>
    <row r="434">
      <c r="A434" s="129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</row>
    <row r="435">
      <c r="A435" s="129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</row>
    <row r="436">
      <c r="A436" s="129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</row>
    <row r="437">
      <c r="A437" s="129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</row>
    <row r="438">
      <c r="A438" s="129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</row>
    <row r="439">
      <c r="A439" s="129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</row>
    <row r="440">
      <c r="A440" s="129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</row>
    <row r="441">
      <c r="A441" s="129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</row>
    <row r="442">
      <c r="A442" s="129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</row>
    <row r="443">
      <c r="A443" s="129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</row>
    <row r="444">
      <c r="A444" s="129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</row>
    <row r="445">
      <c r="A445" s="129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</row>
    <row r="446">
      <c r="A446" s="129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</row>
    <row r="447">
      <c r="A447" s="129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</row>
    <row r="448">
      <c r="A448" s="129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</row>
    <row r="449">
      <c r="A449" s="129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</row>
    <row r="450">
      <c r="A450" s="129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</row>
    <row r="451">
      <c r="A451" s="129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</row>
    <row r="452">
      <c r="A452" s="129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</row>
    <row r="453">
      <c r="A453" s="129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</row>
    <row r="454">
      <c r="A454" s="129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</row>
    <row r="455">
      <c r="A455" s="129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</row>
    <row r="456">
      <c r="A456" s="129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</row>
    <row r="457">
      <c r="A457" s="129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</row>
    <row r="458">
      <c r="A458" s="129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</row>
    <row r="459">
      <c r="A459" s="129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</row>
    <row r="460">
      <c r="A460" s="129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</row>
    <row r="461">
      <c r="A461" s="129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</row>
    <row r="462">
      <c r="A462" s="129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</row>
    <row r="463">
      <c r="A463" s="129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</row>
    <row r="464">
      <c r="A464" s="129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</row>
    <row r="465">
      <c r="A465" s="129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</row>
    <row r="466">
      <c r="A466" s="129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</row>
    <row r="467">
      <c r="A467" s="129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</row>
    <row r="468">
      <c r="A468" s="129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</row>
    <row r="469">
      <c r="A469" s="129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</row>
    <row r="470">
      <c r="A470" s="129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</row>
    <row r="471">
      <c r="A471" s="129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</row>
    <row r="472">
      <c r="A472" s="129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</row>
    <row r="473">
      <c r="A473" s="129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</row>
    <row r="474">
      <c r="A474" s="129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</row>
    <row r="475">
      <c r="A475" s="129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</row>
    <row r="476">
      <c r="A476" s="129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</row>
    <row r="477">
      <c r="A477" s="129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</row>
    <row r="478">
      <c r="A478" s="129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</row>
    <row r="479">
      <c r="A479" s="129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</row>
    <row r="480">
      <c r="A480" s="129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</row>
    <row r="481">
      <c r="A481" s="129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</row>
    <row r="482">
      <c r="A482" s="129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</row>
    <row r="483">
      <c r="A483" s="129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</row>
    <row r="484">
      <c r="A484" s="129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</row>
    <row r="485">
      <c r="A485" s="129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</row>
    <row r="486">
      <c r="A486" s="129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</row>
    <row r="487">
      <c r="A487" s="129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</row>
    <row r="488">
      <c r="A488" s="129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</row>
    <row r="489">
      <c r="A489" s="129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</row>
    <row r="490">
      <c r="A490" s="129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</row>
    <row r="491">
      <c r="A491" s="129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</row>
    <row r="492">
      <c r="A492" s="129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</row>
    <row r="493">
      <c r="A493" s="129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</row>
    <row r="494">
      <c r="A494" s="129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</row>
    <row r="495">
      <c r="A495" s="129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</row>
    <row r="496">
      <c r="A496" s="129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</row>
    <row r="497">
      <c r="A497" s="129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</row>
    <row r="498">
      <c r="A498" s="129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</row>
    <row r="499">
      <c r="A499" s="129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</row>
    <row r="500">
      <c r="A500" s="129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</row>
    <row r="501">
      <c r="A501" s="129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</row>
    <row r="502">
      <c r="A502" s="129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</row>
    <row r="503">
      <c r="A503" s="129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</row>
    <row r="504">
      <c r="A504" s="129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</row>
    <row r="505">
      <c r="A505" s="129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</row>
    <row r="506">
      <c r="A506" s="129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</row>
    <row r="507">
      <c r="A507" s="129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</row>
    <row r="508">
      <c r="A508" s="129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</row>
    <row r="509">
      <c r="A509" s="129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</row>
    <row r="510">
      <c r="A510" s="129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</row>
    <row r="511">
      <c r="A511" s="129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</row>
    <row r="512">
      <c r="A512" s="129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</row>
    <row r="513">
      <c r="A513" s="129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</row>
    <row r="514">
      <c r="A514" s="129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</row>
    <row r="515">
      <c r="A515" s="129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</row>
    <row r="516">
      <c r="A516" s="129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</row>
    <row r="517">
      <c r="A517" s="129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</row>
    <row r="518">
      <c r="A518" s="129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</row>
    <row r="519">
      <c r="A519" s="129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</row>
    <row r="520">
      <c r="A520" s="129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</row>
    <row r="521">
      <c r="A521" s="129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</row>
    <row r="522">
      <c r="A522" s="129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</row>
    <row r="523">
      <c r="A523" s="129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</row>
    <row r="524">
      <c r="A524" s="129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</row>
    <row r="525">
      <c r="A525" s="129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</row>
    <row r="526">
      <c r="A526" s="129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</row>
    <row r="527">
      <c r="A527" s="129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</row>
    <row r="528">
      <c r="A528" s="129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</row>
    <row r="529">
      <c r="A529" s="129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</row>
    <row r="530">
      <c r="A530" s="129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</row>
    <row r="531">
      <c r="A531" s="129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</row>
    <row r="532">
      <c r="A532" s="129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</row>
    <row r="533">
      <c r="A533" s="129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</row>
    <row r="534">
      <c r="A534" s="129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</row>
    <row r="535">
      <c r="A535" s="129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</row>
    <row r="536">
      <c r="A536" s="129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</row>
    <row r="537">
      <c r="A537" s="129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</row>
    <row r="538">
      <c r="A538" s="129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</row>
    <row r="539">
      <c r="A539" s="129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</row>
    <row r="540">
      <c r="A540" s="129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</row>
    <row r="541">
      <c r="A541" s="129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</row>
    <row r="542">
      <c r="A542" s="129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</row>
    <row r="543">
      <c r="A543" s="129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</row>
    <row r="544">
      <c r="A544" s="129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</row>
    <row r="545">
      <c r="A545" s="129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</row>
    <row r="546">
      <c r="A546" s="129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</row>
    <row r="547">
      <c r="A547" s="129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</row>
    <row r="548">
      <c r="A548" s="129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</row>
    <row r="549">
      <c r="A549" s="129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</row>
    <row r="550">
      <c r="A550" s="129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</row>
    <row r="551">
      <c r="A551" s="129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</row>
    <row r="552">
      <c r="A552" s="129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</row>
    <row r="553">
      <c r="A553" s="129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</row>
    <row r="554">
      <c r="A554" s="129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</row>
    <row r="555">
      <c r="A555" s="129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</row>
    <row r="556">
      <c r="A556" s="129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</row>
    <row r="557">
      <c r="A557" s="129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</row>
    <row r="558">
      <c r="A558" s="129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</row>
    <row r="559">
      <c r="A559" s="129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</row>
    <row r="560">
      <c r="A560" s="129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</row>
    <row r="561">
      <c r="A561" s="129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</row>
    <row r="562">
      <c r="A562" s="129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</row>
    <row r="563">
      <c r="A563" s="129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</row>
    <row r="564">
      <c r="A564" s="129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</row>
    <row r="565">
      <c r="A565" s="129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</row>
    <row r="566">
      <c r="A566" s="129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</row>
    <row r="567">
      <c r="A567" s="129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</row>
    <row r="568">
      <c r="A568" s="129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</row>
    <row r="569">
      <c r="A569" s="129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</row>
    <row r="570">
      <c r="A570" s="129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</row>
    <row r="571">
      <c r="A571" s="129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</row>
    <row r="572">
      <c r="A572" s="129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</row>
    <row r="573">
      <c r="A573" s="129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</row>
    <row r="574">
      <c r="A574" s="129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</row>
    <row r="575">
      <c r="A575" s="129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</row>
    <row r="576">
      <c r="A576" s="129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</row>
    <row r="577">
      <c r="A577" s="129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</row>
    <row r="578">
      <c r="A578" s="129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</row>
    <row r="579">
      <c r="A579" s="129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</row>
    <row r="580">
      <c r="A580" s="129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</row>
    <row r="581">
      <c r="A581" s="129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</row>
    <row r="582">
      <c r="A582" s="129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</row>
    <row r="583">
      <c r="A583" s="129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</row>
    <row r="584">
      <c r="A584" s="129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</row>
    <row r="585">
      <c r="A585" s="129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</row>
    <row r="586">
      <c r="A586" s="129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</row>
    <row r="587">
      <c r="A587" s="129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</row>
    <row r="588">
      <c r="A588" s="129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</row>
    <row r="589">
      <c r="A589" s="129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</row>
    <row r="590">
      <c r="A590" s="129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</row>
    <row r="591">
      <c r="A591" s="129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</row>
    <row r="592">
      <c r="A592" s="129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</row>
    <row r="593">
      <c r="A593" s="129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</row>
    <row r="594">
      <c r="A594" s="129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</row>
    <row r="595">
      <c r="A595" s="129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</row>
    <row r="596">
      <c r="A596" s="129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</row>
    <row r="597">
      <c r="A597" s="129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</row>
    <row r="598">
      <c r="A598" s="129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</row>
    <row r="599">
      <c r="A599" s="129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</row>
    <row r="600">
      <c r="A600" s="129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</row>
    <row r="601">
      <c r="A601" s="129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</row>
    <row r="602">
      <c r="A602" s="129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</row>
    <row r="603">
      <c r="A603" s="129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</row>
    <row r="604">
      <c r="A604" s="129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</row>
    <row r="605">
      <c r="A605" s="129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</row>
    <row r="606">
      <c r="A606" s="129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</row>
    <row r="607">
      <c r="A607" s="129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</row>
    <row r="608">
      <c r="A608" s="129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</row>
    <row r="609">
      <c r="A609" s="129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</row>
    <row r="610">
      <c r="A610" s="129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</row>
    <row r="611">
      <c r="A611" s="129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</row>
    <row r="612">
      <c r="A612" s="129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</row>
    <row r="613">
      <c r="A613" s="129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</row>
    <row r="614">
      <c r="A614" s="129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</row>
    <row r="615">
      <c r="A615" s="129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</row>
    <row r="616">
      <c r="A616" s="129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</row>
    <row r="617">
      <c r="A617" s="129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</row>
    <row r="618">
      <c r="A618" s="129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</row>
    <row r="619">
      <c r="A619" s="129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</row>
    <row r="620">
      <c r="A620" s="129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</row>
    <row r="621">
      <c r="A621" s="129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</row>
    <row r="622">
      <c r="A622" s="129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</row>
    <row r="623">
      <c r="A623" s="129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</row>
    <row r="624">
      <c r="A624" s="129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</row>
    <row r="625">
      <c r="A625" s="129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</row>
    <row r="626">
      <c r="A626" s="129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</row>
    <row r="627">
      <c r="A627" s="129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</row>
    <row r="628">
      <c r="A628" s="129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</row>
    <row r="629">
      <c r="A629" s="129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</row>
    <row r="630">
      <c r="A630" s="129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</row>
    <row r="631">
      <c r="A631" s="129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</row>
    <row r="632">
      <c r="A632" s="129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</row>
    <row r="633">
      <c r="A633" s="129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</row>
    <row r="634">
      <c r="A634" s="129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</row>
    <row r="635">
      <c r="A635" s="129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</row>
    <row r="636">
      <c r="A636" s="129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</row>
    <row r="637">
      <c r="A637" s="129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</row>
    <row r="638">
      <c r="A638" s="129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</row>
    <row r="639">
      <c r="A639" s="129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</row>
    <row r="640">
      <c r="A640" s="129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</row>
    <row r="641">
      <c r="A641" s="129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</row>
    <row r="642">
      <c r="A642" s="129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</row>
    <row r="643">
      <c r="A643" s="129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</row>
    <row r="644">
      <c r="A644" s="129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</row>
    <row r="645">
      <c r="A645" s="129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</row>
    <row r="646">
      <c r="A646" s="129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</row>
    <row r="647">
      <c r="A647" s="129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</row>
    <row r="648">
      <c r="A648" s="129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</row>
    <row r="649">
      <c r="A649" s="129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</row>
    <row r="650">
      <c r="A650" s="129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</row>
    <row r="651">
      <c r="A651" s="129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</row>
    <row r="652">
      <c r="A652" s="129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</row>
    <row r="653">
      <c r="A653" s="129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</row>
    <row r="654">
      <c r="A654" s="129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</row>
    <row r="655">
      <c r="A655" s="129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</row>
    <row r="656">
      <c r="A656" s="129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</row>
    <row r="657">
      <c r="A657" s="129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</row>
    <row r="658">
      <c r="A658" s="129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</row>
    <row r="659">
      <c r="A659" s="129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</row>
    <row r="660">
      <c r="A660" s="129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</row>
    <row r="661">
      <c r="A661" s="129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</row>
    <row r="662">
      <c r="A662" s="129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</row>
    <row r="663">
      <c r="A663" s="129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</row>
    <row r="664">
      <c r="A664" s="129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</row>
    <row r="665">
      <c r="A665" s="129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</row>
    <row r="666">
      <c r="A666" s="129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</row>
    <row r="667">
      <c r="A667" s="129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</row>
    <row r="668">
      <c r="A668" s="129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</row>
    <row r="669">
      <c r="A669" s="129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</row>
    <row r="670">
      <c r="A670" s="129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</row>
    <row r="671">
      <c r="A671" s="129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</row>
    <row r="672">
      <c r="A672" s="129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</row>
    <row r="673">
      <c r="A673" s="129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</row>
    <row r="674">
      <c r="A674" s="129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</row>
    <row r="675">
      <c r="A675" s="129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</row>
    <row r="676">
      <c r="A676" s="129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</row>
    <row r="677">
      <c r="A677" s="129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</row>
    <row r="678">
      <c r="A678" s="129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</row>
    <row r="679">
      <c r="A679" s="129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</row>
    <row r="680">
      <c r="A680" s="129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</row>
    <row r="681">
      <c r="A681" s="129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</row>
    <row r="682">
      <c r="A682" s="129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</row>
    <row r="683">
      <c r="A683" s="129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</row>
    <row r="684">
      <c r="A684" s="129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</row>
    <row r="685">
      <c r="A685" s="129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</row>
    <row r="686">
      <c r="A686" s="129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</row>
    <row r="687">
      <c r="A687" s="129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</row>
    <row r="688">
      <c r="A688" s="129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</row>
    <row r="689">
      <c r="A689" s="129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</row>
    <row r="690">
      <c r="A690" s="129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</row>
    <row r="691">
      <c r="A691" s="129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</row>
    <row r="692">
      <c r="A692" s="129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</row>
    <row r="693">
      <c r="A693" s="129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</row>
    <row r="694">
      <c r="A694" s="129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</row>
    <row r="695">
      <c r="A695" s="129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</row>
    <row r="696">
      <c r="A696" s="129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</row>
    <row r="697">
      <c r="A697" s="129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</row>
    <row r="698">
      <c r="A698" s="129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</row>
    <row r="699">
      <c r="A699" s="129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</row>
    <row r="700">
      <c r="A700" s="129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</row>
    <row r="701">
      <c r="A701" s="129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</row>
    <row r="702">
      <c r="A702" s="129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</row>
    <row r="703">
      <c r="A703" s="129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</row>
    <row r="704">
      <c r="A704" s="129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</row>
    <row r="705">
      <c r="A705" s="129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</row>
    <row r="706">
      <c r="A706" s="129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</row>
    <row r="707">
      <c r="A707" s="129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</row>
    <row r="708">
      <c r="A708" s="129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</row>
    <row r="709">
      <c r="A709" s="129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</row>
    <row r="710">
      <c r="A710" s="129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</row>
    <row r="711">
      <c r="A711" s="129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</row>
    <row r="712">
      <c r="A712" s="129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</row>
    <row r="713">
      <c r="A713" s="129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</row>
    <row r="714">
      <c r="A714" s="129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</row>
    <row r="715">
      <c r="A715" s="129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</row>
    <row r="716">
      <c r="A716" s="129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</row>
    <row r="717">
      <c r="A717" s="129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</row>
    <row r="718">
      <c r="A718" s="129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</row>
    <row r="719">
      <c r="A719" s="129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</row>
    <row r="720">
      <c r="A720" s="129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</row>
    <row r="721">
      <c r="A721" s="129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</row>
    <row r="722">
      <c r="A722" s="129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</row>
    <row r="723">
      <c r="A723" s="129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</row>
    <row r="724">
      <c r="A724" s="129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</row>
    <row r="725">
      <c r="A725" s="129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</row>
    <row r="726">
      <c r="A726" s="129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</row>
    <row r="727">
      <c r="A727" s="129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</row>
    <row r="728">
      <c r="A728" s="129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</row>
    <row r="729">
      <c r="A729" s="129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</row>
    <row r="730">
      <c r="A730" s="129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</row>
    <row r="731">
      <c r="A731" s="129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</row>
    <row r="732">
      <c r="A732" s="129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</row>
    <row r="733">
      <c r="A733" s="129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</row>
    <row r="734">
      <c r="A734" s="129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</row>
    <row r="735">
      <c r="A735" s="129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</row>
    <row r="736">
      <c r="A736" s="129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</row>
    <row r="737">
      <c r="A737" s="129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</row>
    <row r="738">
      <c r="A738" s="129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</row>
    <row r="739">
      <c r="A739" s="129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</row>
    <row r="740">
      <c r="A740" s="129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</row>
    <row r="741">
      <c r="A741" s="129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</row>
    <row r="742">
      <c r="A742" s="129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</row>
    <row r="743">
      <c r="A743" s="129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</row>
    <row r="744">
      <c r="A744" s="129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</row>
    <row r="745">
      <c r="A745" s="129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</row>
    <row r="746">
      <c r="A746" s="129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</row>
    <row r="747">
      <c r="A747" s="129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</row>
    <row r="748">
      <c r="A748" s="129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</row>
    <row r="749">
      <c r="A749" s="129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</row>
    <row r="750">
      <c r="A750" s="129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</row>
    <row r="751">
      <c r="A751" s="129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</row>
    <row r="752">
      <c r="A752" s="129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</row>
    <row r="753">
      <c r="A753" s="129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</row>
    <row r="754">
      <c r="A754" s="129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</row>
    <row r="755">
      <c r="A755" s="129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</row>
    <row r="756">
      <c r="A756" s="129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</row>
    <row r="757">
      <c r="A757" s="129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</row>
    <row r="758">
      <c r="A758" s="129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</row>
    <row r="759">
      <c r="A759" s="129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</row>
    <row r="760">
      <c r="A760" s="129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</row>
    <row r="761">
      <c r="A761" s="129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</row>
    <row r="762">
      <c r="A762" s="129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</row>
    <row r="763">
      <c r="A763" s="129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</row>
    <row r="764">
      <c r="A764" s="129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</row>
    <row r="765">
      <c r="A765" s="129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</row>
    <row r="766">
      <c r="A766" s="129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</row>
    <row r="767">
      <c r="A767" s="129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</row>
    <row r="768">
      <c r="A768" s="129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</row>
    <row r="769">
      <c r="A769" s="129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</row>
    <row r="770">
      <c r="A770" s="129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</row>
    <row r="771">
      <c r="A771" s="129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</row>
    <row r="772">
      <c r="A772" s="129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</row>
    <row r="773">
      <c r="A773" s="129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</row>
    <row r="774">
      <c r="A774" s="129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</row>
    <row r="775">
      <c r="A775" s="129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</row>
    <row r="776">
      <c r="A776" s="129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</row>
    <row r="777">
      <c r="A777" s="129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</row>
    <row r="778">
      <c r="A778" s="129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</row>
    <row r="779">
      <c r="A779" s="129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</row>
    <row r="780">
      <c r="A780" s="129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</row>
    <row r="781">
      <c r="A781" s="129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</row>
    <row r="782">
      <c r="A782" s="129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</row>
    <row r="783">
      <c r="A783" s="129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</row>
    <row r="784">
      <c r="A784" s="129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</row>
    <row r="785">
      <c r="A785" s="129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</row>
    <row r="786">
      <c r="A786" s="129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</row>
    <row r="787">
      <c r="A787" s="129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</row>
    <row r="788">
      <c r="A788" s="129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</row>
    <row r="789">
      <c r="A789" s="129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</row>
    <row r="790">
      <c r="A790" s="129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</row>
    <row r="791">
      <c r="A791" s="129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</row>
    <row r="792">
      <c r="A792" s="129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</row>
    <row r="793">
      <c r="A793" s="129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</row>
    <row r="794">
      <c r="A794" s="129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</row>
    <row r="795">
      <c r="A795" s="129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</row>
    <row r="796">
      <c r="A796" s="129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</row>
    <row r="797">
      <c r="A797" s="129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</row>
    <row r="798">
      <c r="A798" s="129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</row>
    <row r="799">
      <c r="A799" s="129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</row>
    <row r="800">
      <c r="A800" s="129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</row>
    <row r="801">
      <c r="A801" s="129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</row>
    <row r="802">
      <c r="A802" s="129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</row>
    <row r="803">
      <c r="A803" s="129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</row>
    <row r="804">
      <c r="A804" s="129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</row>
    <row r="805">
      <c r="A805" s="129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</row>
    <row r="806">
      <c r="A806" s="129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</row>
    <row r="807">
      <c r="A807" s="129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</row>
    <row r="808">
      <c r="A808" s="129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</row>
    <row r="809">
      <c r="A809" s="129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</row>
    <row r="810">
      <c r="A810" s="129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</row>
    <row r="811">
      <c r="A811" s="129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</row>
    <row r="812">
      <c r="A812" s="129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</row>
    <row r="813">
      <c r="A813" s="129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</row>
    <row r="814">
      <c r="A814" s="129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</row>
    <row r="815">
      <c r="A815" s="129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</row>
    <row r="816">
      <c r="A816" s="129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</row>
    <row r="817">
      <c r="A817" s="129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</row>
    <row r="818">
      <c r="A818" s="129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</row>
    <row r="819">
      <c r="A819" s="129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</row>
    <row r="820">
      <c r="A820" s="129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</row>
    <row r="821">
      <c r="A821" s="129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</row>
    <row r="822">
      <c r="A822" s="129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</row>
    <row r="823">
      <c r="A823" s="129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</row>
    <row r="824">
      <c r="A824" s="129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</row>
    <row r="825">
      <c r="A825" s="129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</row>
    <row r="826">
      <c r="A826" s="129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</row>
    <row r="827">
      <c r="A827" s="129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</row>
    <row r="828">
      <c r="A828" s="129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</row>
    <row r="829">
      <c r="A829" s="129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</row>
    <row r="830">
      <c r="A830" s="129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</row>
    <row r="831">
      <c r="A831" s="129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</row>
    <row r="832">
      <c r="A832" s="129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</row>
    <row r="833">
      <c r="A833" s="129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</row>
    <row r="834">
      <c r="A834" s="129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</row>
    <row r="835">
      <c r="A835" s="129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</row>
    <row r="836">
      <c r="A836" s="129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</row>
    <row r="837">
      <c r="A837" s="129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</row>
    <row r="838">
      <c r="A838" s="129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</row>
    <row r="839">
      <c r="A839" s="129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</row>
    <row r="840">
      <c r="A840" s="129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</row>
    <row r="841">
      <c r="A841" s="129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</row>
    <row r="842">
      <c r="A842" s="129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</row>
    <row r="843">
      <c r="A843" s="129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</row>
    <row r="844">
      <c r="A844" s="129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</row>
    <row r="845">
      <c r="A845" s="129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</row>
    <row r="846">
      <c r="A846" s="129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</row>
    <row r="847">
      <c r="A847" s="129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</row>
    <row r="848">
      <c r="A848" s="129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</row>
    <row r="849">
      <c r="A849" s="129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</row>
    <row r="850">
      <c r="A850" s="129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</row>
    <row r="851">
      <c r="A851" s="129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</row>
    <row r="852">
      <c r="A852" s="129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</row>
    <row r="853">
      <c r="A853" s="129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</row>
    <row r="854">
      <c r="A854" s="129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</row>
    <row r="855">
      <c r="A855" s="129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</row>
    <row r="856">
      <c r="A856" s="129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</row>
    <row r="857">
      <c r="A857" s="129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</row>
    <row r="858">
      <c r="A858" s="129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</row>
    <row r="859">
      <c r="A859" s="129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</row>
    <row r="860">
      <c r="A860" s="129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</row>
    <row r="861">
      <c r="A861" s="129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</row>
    <row r="862">
      <c r="A862" s="129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</row>
    <row r="863">
      <c r="A863" s="129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</row>
    <row r="864">
      <c r="A864" s="129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</row>
    <row r="865">
      <c r="A865" s="129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</row>
    <row r="866">
      <c r="A866" s="129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</row>
    <row r="867">
      <c r="A867" s="129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</row>
    <row r="868">
      <c r="A868" s="129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</row>
    <row r="869">
      <c r="A869" s="129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</row>
    <row r="870">
      <c r="A870" s="129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</row>
    <row r="871">
      <c r="A871" s="129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</row>
    <row r="872">
      <c r="A872" s="129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</row>
    <row r="873">
      <c r="A873" s="129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</row>
    <row r="874">
      <c r="A874" s="129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</row>
    <row r="875">
      <c r="A875" s="129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</row>
    <row r="876">
      <c r="A876" s="129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</row>
    <row r="877">
      <c r="A877" s="129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</row>
    <row r="878">
      <c r="A878" s="129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</row>
    <row r="879">
      <c r="A879" s="129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</row>
    <row r="880">
      <c r="A880" s="129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</row>
    <row r="881">
      <c r="A881" s="129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</row>
    <row r="882">
      <c r="A882" s="129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</row>
    <row r="883">
      <c r="A883" s="129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</row>
    <row r="884">
      <c r="A884" s="129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</row>
    <row r="885">
      <c r="A885" s="129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</row>
    <row r="886">
      <c r="A886" s="129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</row>
    <row r="887">
      <c r="A887" s="129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</row>
    <row r="888">
      <c r="A888" s="129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</row>
    <row r="889">
      <c r="A889" s="129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</row>
    <row r="890">
      <c r="A890" s="129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</row>
    <row r="891">
      <c r="A891" s="129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</row>
    <row r="892">
      <c r="A892" s="129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</row>
    <row r="893">
      <c r="A893" s="129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</row>
    <row r="894">
      <c r="A894" s="129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</row>
    <row r="895">
      <c r="A895" s="129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</row>
    <row r="896">
      <c r="A896" s="129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</row>
    <row r="897">
      <c r="A897" s="129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</row>
    <row r="898">
      <c r="A898" s="129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</row>
    <row r="899">
      <c r="A899" s="129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</row>
    <row r="900">
      <c r="A900" s="129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</row>
    <row r="901">
      <c r="A901" s="129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</row>
    <row r="902">
      <c r="A902" s="129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</row>
    <row r="903">
      <c r="A903" s="129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</row>
    <row r="904">
      <c r="A904" s="129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</row>
    <row r="905">
      <c r="A905" s="129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</row>
    <row r="906">
      <c r="A906" s="129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</row>
    <row r="907">
      <c r="A907" s="129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</row>
    <row r="908">
      <c r="A908" s="129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</row>
    <row r="909">
      <c r="A909" s="129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</row>
    <row r="910">
      <c r="A910" s="129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</row>
    <row r="911">
      <c r="A911" s="129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</row>
    <row r="912">
      <c r="A912" s="129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</row>
    <row r="913">
      <c r="A913" s="129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</row>
    <row r="914">
      <c r="A914" s="129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</row>
    <row r="915">
      <c r="A915" s="129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</row>
    <row r="916">
      <c r="A916" s="129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</row>
    <row r="917">
      <c r="A917" s="129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</row>
    <row r="918">
      <c r="A918" s="129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</row>
    <row r="919">
      <c r="A919" s="129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</row>
    <row r="920">
      <c r="A920" s="129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</row>
    <row r="921">
      <c r="A921" s="129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</row>
    <row r="922">
      <c r="A922" s="129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</row>
    <row r="923">
      <c r="A923" s="129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</row>
    <row r="924">
      <c r="A924" s="129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</row>
    <row r="925">
      <c r="A925" s="129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</row>
    <row r="926">
      <c r="A926" s="129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</row>
    <row r="927">
      <c r="A927" s="129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</row>
    <row r="928">
      <c r="A928" s="129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</row>
    <row r="929">
      <c r="A929" s="129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</row>
    <row r="930">
      <c r="A930" s="129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</row>
    <row r="931">
      <c r="A931" s="129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</row>
    <row r="932">
      <c r="A932" s="129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</row>
    <row r="933">
      <c r="A933" s="129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</row>
    <row r="934">
      <c r="A934" s="129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</row>
    <row r="935">
      <c r="A935" s="129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</row>
    <row r="936">
      <c r="A936" s="129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</row>
    <row r="937">
      <c r="A937" s="129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</row>
    <row r="938">
      <c r="A938" s="129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</row>
    <row r="939">
      <c r="A939" s="129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</row>
    <row r="940">
      <c r="A940" s="129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</row>
    <row r="941">
      <c r="A941" s="129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</row>
    <row r="942" ht="15.75" customHeight="1">
      <c r="A942" s="129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</row>
    <row r="943" ht="15.75" customHeight="1">
      <c r="A943" s="129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</row>
    <row r="944" ht="15.75" customHeight="1">
      <c r="A944" s="129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</row>
    <row r="945" ht="15.75" customHeight="1">
      <c r="A945" s="129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</row>
    <row r="946" ht="15.75" customHeight="1">
      <c r="A946" s="129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</row>
    <row r="947" ht="15.75" customHeight="1">
      <c r="A947" s="129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</row>
    <row r="948" ht="15.75" customHeight="1">
      <c r="A948" s="129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</row>
    <row r="949" ht="15.75" customHeight="1">
      <c r="A949" s="129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</row>
    <row r="950" ht="15.75" customHeight="1">
      <c r="A950" s="129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</row>
    <row r="951" ht="15.75" customHeight="1">
      <c r="A951" s="129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</row>
    <row r="952" ht="15.75" customHeight="1">
      <c r="A952" s="129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</row>
    <row r="953" ht="15.75" customHeight="1">
      <c r="A953" s="129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</row>
    <row r="954" ht="15.75" customHeight="1">
      <c r="A954" s="129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</row>
    <row r="955" ht="15.75" customHeight="1">
      <c r="A955" s="129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</row>
    <row r="956" ht="15.75" customHeight="1">
      <c r="A956" s="129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</row>
    <row r="957" ht="15.75" customHeight="1">
      <c r="A957" s="129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</row>
    <row r="958" ht="15.75" customHeight="1">
      <c r="A958" s="129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</row>
    <row r="959" ht="15.75" customHeight="1">
      <c r="A959" s="129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</row>
    <row r="960" ht="15.75" customHeight="1">
      <c r="A960" s="129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</row>
    <row r="961" ht="15.75" customHeight="1">
      <c r="A961" s="129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</row>
    <row r="962" ht="15.75" customHeight="1">
      <c r="A962" s="129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</row>
    <row r="963" ht="15.75" customHeight="1">
      <c r="A963" s="129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</row>
    <row r="964" ht="15.75" customHeight="1">
      <c r="A964" s="129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</row>
    <row r="965" ht="15.75" customHeight="1">
      <c r="A965" s="129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</row>
    <row r="966" ht="15.75" customHeight="1"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</row>
    <row r="967" ht="15.75" customHeight="1"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</row>
    <row r="968" ht="15.75" customHeight="1"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</row>
  </sheetData>
  <mergeCells count="31">
    <mergeCell ref="A1:J1"/>
    <mergeCell ref="A21:J21"/>
    <mergeCell ref="A23:B23"/>
    <mergeCell ref="A33:J33"/>
    <mergeCell ref="A35:B35"/>
    <mergeCell ref="D35:E35"/>
    <mergeCell ref="A42:J42"/>
    <mergeCell ref="J43:K43"/>
    <mergeCell ref="A44:E44"/>
    <mergeCell ref="J44:K44"/>
    <mergeCell ref="M44:N44"/>
    <mergeCell ref="J49:K49"/>
    <mergeCell ref="M50:N50"/>
    <mergeCell ref="A52:J52"/>
    <mergeCell ref="A53:A54"/>
    <mergeCell ref="B53:D53"/>
    <mergeCell ref="E53:G53"/>
    <mergeCell ref="H53:J53"/>
    <mergeCell ref="K53:M53"/>
    <mergeCell ref="I65:K65"/>
    <mergeCell ref="A66:H66"/>
    <mergeCell ref="A113:H113"/>
    <mergeCell ref="A121:J121"/>
    <mergeCell ref="F130:H130"/>
    <mergeCell ref="A67:E67"/>
    <mergeCell ref="A74:H74"/>
    <mergeCell ref="C81:E81"/>
    <mergeCell ref="A93:E93"/>
    <mergeCell ref="A100:E100"/>
    <mergeCell ref="A103:E103"/>
    <mergeCell ref="A106:H106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16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15</v>
      </c>
      <c r="B4" s="14">
        <f t="array" ref="B4">_xlfn.XLOOKUP($A4,Controle!$C:$C,Controle!F:F)</f>
        <v>6</v>
      </c>
      <c r="C4" s="14">
        <f t="array" ref="C4">_xlfn.XLOOKUP($A4,Controle!$C:$C,Controle!G:G)</f>
        <v>8.12</v>
      </c>
      <c r="D4" s="14">
        <f t="array" ref="D4">_xlfn.XLOOKUP($A4,Controle!$C:$C,Controle!D:D)</f>
        <v>3</v>
      </c>
      <c r="E4" s="15">
        <f t="array" ref="E4">_xlfn.XLOOKUP($A4,Controle!$C:$C,Controle!E:E)</f>
        <v>0.8</v>
      </c>
      <c r="F4" s="15">
        <f>D4-E4</f>
        <v>2.2</v>
      </c>
      <c r="G4" s="15" t="str">
        <f t="array" ref="G4">_xlfn.XLOOKUP($A4,Controle!$C:$C,Controle!J:J)</f>
        <v>BRANCO</v>
      </c>
      <c r="H4" s="15" t="str">
        <f t="array" ref="H4">_xlfn.XLOOKUP($A4,Controle!$C:$C,Controle!K:K)</f>
        <v>BEGE</v>
      </c>
      <c r="I4" s="15" t="str">
        <f t="array" ref="I4">_xlfn.XLOOKUP($A4,Controle!$C:$C,Controle!L:L)</f>
        <v>AZULEJO CINZA</v>
      </c>
      <c r="J4" s="16" t="s">
        <v>34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/>
    <row r="8" ht="15.75" customHeight="1">
      <c r="A8" s="21" t="s">
        <v>33</v>
      </c>
      <c r="B8" s="23"/>
    </row>
    <row r="9" ht="15.75" customHeight="1">
      <c r="A9" s="25" t="s">
        <v>36</v>
      </c>
      <c r="B9" s="26" t="s">
        <v>41</v>
      </c>
    </row>
    <row r="10" ht="15.75" customHeight="1">
      <c r="A10" s="19" t="s">
        <v>38</v>
      </c>
      <c r="B10" s="26" t="s">
        <v>44</v>
      </c>
    </row>
    <row r="11" ht="15.75" customHeight="1">
      <c r="A11" s="24"/>
      <c r="B11" s="11"/>
      <c r="C11" s="1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16" t="s">
        <v>49</v>
      </c>
      <c r="D21" s="32" t="s">
        <v>36</v>
      </c>
      <c r="E21" s="33" t="s">
        <v>53</v>
      </c>
    </row>
    <row r="22" ht="15.75" customHeight="1">
      <c r="A22" s="34" t="s">
        <v>38</v>
      </c>
      <c r="B22" s="16" t="s">
        <v>44</v>
      </c>
      <c r="D22" s="35" t="s">
        <v>38</v>
      </c>
      <c r="E22" s="38" t="s">
        <v>59</v>
      </c>
    </row>
    <row r="23" ht="15.75" customHeight="1">
      <c r="A23" s="34" t="s">
        <v>60</v>
      </c>
      <c r="B23" s="16">
        <v>40.0</v>
      </c>
      <c r="D23" s="35" t="s">
        <v>62</v>
      </c>
      <c r="E23" s="16">
        <f>(B23*B25)*5/100</f>
        <v>4</v>
      </c>
    </row>
    <row r="24" ht="15.75" customHeight="1">
      <c r="A24" s="40" t="s">
        <v>64</v>
      </c>
      <c r="B24" s="16">
        <v>3000.0</v>
      </c>
      <c r="D24" s="31" t="s">
        <v>65</v>
      </c>
      <c r="E24" s="43">
        <v>0.97</v>
      </c>
    </row>
    <row r="25" ht="15.75" customHeight="1">
      <c r="A25" s="40" t="s">
        <v>67</v>
      </c>
      <c r="B25" s="16">
        <v>2.0</v>
      </c>
    </row>
    <row r="26" ht="15.75" customHeight="1">
      <c r="D26" s="41"/>
      <c r="E26" s="41"/>
    </row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46" t="s">
        <v>69</v>
      </c>
      <c r="B29" s="5" t="s">
        <v>72</v>
      </c>
    </row>
    <row r="30" ht="15.75" customHeight="1">
      <c r="A30" s="47" t="s">
        <v>71</v>
      </c>
      <c r="B30" s="5">
        <v>10000.0</v>
      </c>
      <c r="K30" s="49"/>
    </row>
    <row r="31" ht="15.75" customHeight="1">
      <c r="A31" s="46" t="s">
        <v>73</v>
      </c>
      <c r="B31" s="50">
        <f>(B30/2)/(14*30)</f>
        <v>11.9047619</v>
      </c>
    </row>
    <row r="32" ht="15.75" customHeight="1">
      <c r="A32" s="46" t="s">
        <v>74</v>
      </c>
      <c r="B32" s="5" t="s">
        <v>75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46">
        <v>0.88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1.568374968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BRANCO</v>
      </c>
    </row>
    <row r="63" ht="15.75" customHeight="1">
      <c r="A63" s="61" t="s">
        <v>8</v>
      </c>
      <c r="B63" s="60" t="str">
        <f>H4</f>
        <v>BEGE</v>
      </c>
    </row>
    <row r="64" ht="15.75" customHeight="1">
      <c r="A64" s="62" t="s">
        <v>9</v>
      </c>
      <c r="B64" s="60" t="str">
        <f>I4</f>
        <v>AZULEJO CINZA</v>
      </c>
    </row>
    <row r="65" ht="15.75" customHeight="1">
      <c r="A65" s="62" t="s">
        <v>88</v>
      </c>
      <c r="B65" s="64">
        <v>0.7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0.45</v>
      </c>
    </row>
    <row r="68" ht="15.75" customHeight="1">
      <c r="A68" s="46" t="s">
        <v>93</v>
      </c>
      <c r="B68" s="67">
        <v>0.61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109</v>
      </c>
      <c r="B93" s="23"/>
    </row>
    <row r="94" ht="15.75" customHeight="1">
      <c r="A94" s="46" t="s">
        <v>110</v>
      </c>
      <c r="B94" s="80">
        <v>200.0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18152.01192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3.02533532</v>
      </c>
      <c r="K122" s="51"/>
    </row>
    <row r="123" ht="15.75" customHeight="1">
      <c r="A123" s="88" t="s">
        <v>117</v>
      </c>
      <c r="B123" s="89">
        <f>ROUNDUP(B122,0)</f>
        <v>4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94">
        <v>1.0</v>
      </c>
    </row>
    <row r="130" ht="15.75" customHeight="1">
      <c r="A130" s="46" t="s">
        <v>128</v>
      </c>
      <c r="B130" s="94">
        <v>4.0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v>3.0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v>3.0</v>
      </c>
      <c r="C134" s="6" t="str">
        <f t="shared" si="1"/>
        <v>SIM</v>
      </c>
    </row>
    <row r="135" ht="15.75" customHeight="1">
      <c r="A135" s="46" t="s">
        <v>123</v>
      </c>
      <c r="B135" s="92">
        <f>C4/B130</f>
        <v>2.03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1.015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3.3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84.12371134</v>
      </c>
    </row>
    <row r="150" ht="15.75" customHeight="1">
      <c r="A150" s="46" t="s">
        <v>131</v>
      </c>
      <c r="B150" s="16">
        <v>90.0</v>
      </c>
    </row>
    <row r="151" ht="15.75" customHeight="1">
      <c r="A151" s="46" t="s">
        <v>132</v>
      </c>
      <c r="B151" s="16">
        <f>B150*B123</f>
        <v>360</v>
      </c>
    </row>
    <row r="152" ht="15.75" customHeight="1">
      <c r="A152" s="46" t="s">
        <v>133</v>
      </c>
      <c r="B152" s="69">
        <f>B151/B148</f>
        <v>1.636363636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16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18</v>
      </c>
      <c r="B4" s="14">
        <f t="array" ref="B4">_xlfn.XLOOKUP($A4,Controle!$C:$C,Controle!F:F)</f>
        <v>6</v>
      </c>
      <c r="C4" s="14">
        <f t="array" ref="C4">_xlfn.XLOOKUP($A4,Controle!$C:$C,Controle!G:G)</f>
        <v>5</v>
      </c>
      <c r="D4" s="14">
        <f t="array" ref="D4">_xlfn.XLOOKUP($A4,Controle!$C:$C,Controle!D:D)</f>
        <v>3</v>
      </c>
      <c r="E4" s="15">
        <f t="array" ref="E4">_xlfn.XLOOKUP($A4,Controle!$C:$C,Controle!E:E)</f>
        <v>0.8</v>
      </c>
      <c r="F4" s="15">
        <f>D4-E4</f>
        <v>2.2</v>
      </c>
      <c r="G4" s="15" t="str">
        <f t="array" ref="G4">_xlfn.XLOOKUP($A4,Controle!$C:$C,Controle!J:J)</f>
        <v>BRANCO</v>
      </c>
      <c r="H4" s="15" t="str">
        <f t="array" ref="H4">_xlfn.XLOOKUP($A4,Controle!$C:$C,Controle!K:K)</f>
        <v>BRANCA</v>
      </c>
      <c r="I4" s="15" t="str">
        <f t="array" ref="I4">_xlfn.XLOOKUP($A4,Controle!$C:$C,Controle!L:L)</f>
        <v>AZULEJO CINZA</v>
      </c>
      <c r="J4" s="16" t="s">
        <v>34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/>
    <row r="8" ht="15.75" customHeight="1">
      <c r="A8" s="21" t="s">
        <v>33</v>
      </c>
      <c r="B8" s="23"/>
    </row>
    <row r="9" ht="15.75" customHeight="1">
      <c r="A9" s="25" t="s">
        <v>36</v>
      </c>
      <c r="B9" s="26" t="s">
        <v>41</v>
      </c>
    </row>
    <row r="10" ht="15.75" customHeight="1">
      <c r="A10" s="19" t="s">
        <v>38</v>
      </c>
      <c r="B10" s="26" t="s">
        <v>44</v>
      </c>
    </row>
    <row r="11" ht="15.75" customHeight="1">
      <c r="A11" s="24"/>
      <c r="B11" s="11"/>
      <c r="C11" s="1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16" t="s">
        <v>49</v>
      </c>
      <c r="D21" s="32" t="s">
        <v>36</v>
      </c>
      <c r="E21" s="33" t="s">
        <v>53</v>
      </c>
    </row>
    <row r="22" ht="15.75" customHeight="1">
      <c r="A22" s="34" t="s">
        <v>38</v>
      </c>
      <c r="B22" s="16" t="s">
        <v>44</v>
      </c>
      <c r="D22" s="35" t="s">
        <v>38</v>
      </c>
      <c r="E22" s="38" t="s">
        <v>59</v>
      </c>
    </row>
    <row r="23" ht="15.75" customHeight="1">
      <c r="A23" s="34" t="s">
        <v>60</v>
      </c>
      <c r="B23" s="16">
        <v>40.0</v>
      </c>
      <c r="D23" s="35" t="s">
        <v>62</v>
      </c>
      <c r="E23" s="16">
        <f>(B23*B25)*5/100</f>
        <v>4</v>
      </c>
    </row>
    <row r="24" ht="15.75" customHeight="1">
      <c r="A24" s="40" t="s">
        <v>64</v>
      </c>
      <c r="B24" s="16">
        <v>3000.0</v>
      </c>
      <c r="D24" s="35" t="s">
        <v>65</v>
      </c>
      <c r="E24" s="16">
        <v>0.97</v>
      </c>
    </row>
    <row r="25" ht="15.75" customHeight="1">
      <c r="A25" s="40" t="s">
        <v>67</v>
      </c>
      <c r="B25" s="16">
        <v>2.0</v>
      </c>
    </row>
    <row r="26" ht="15.75" customHeight="1">
      <c r="D26" s="41"/>
      <c r="E26" s="41"/>
    </row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46" t="s">
        <v>69</v>
      </c>
      <c r="B29" s="5" t="s">
        <v>72</v>
      </c>
    </row>
    <row r="30" ht="15.75" customHeight="1">
      <c r="A30" s="47" t="s">
        <v>71</v>
      </c>
      <c r="B30" s="5">
        <v>10000.0</v>
      </c>
      <c r="K30" s="49"/>
    </row>
    <row r="31" ht="15.75" customHeight="1">
      <c r="A31" s="46" t="s">
        <v>73</v>
      </c>
      <c r="B31" s="50">
        <f>(B30/2)/(14*30)</f>
        <v>11.9047619</v>
      </c>
    </row>
    <row r="32" ht="15.75" customHeight="1">
      <c r="A32" s="46" t="s">
        <v>74</v>
      </c>
      <c r="B32" s="5" t="s">
        <v>75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46">
        <v>0.88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1.239669421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BRANCO</v>
      </c>
    </row>
    <row r="63" ht="15.75" customHeight="1">
      <c r="A63" s="61" t="s">
        <v>8</v>
      </c>
      <c r="B63" s="60" t="str">
        <f>H4</f>
        <v>BRANCA</v>
      </c>
    </row>
    <row r="64" ht="15.75" customHeight="1">
      <c r="A64" s="62" t="s">
        <v>9</v>
      </c>
      <c r="B64" s="60" t="str">
        <f>I4</f>
        <v>AZULEJO CINZA</v>
      </c>
    </row>
    <row r="65" ht="15.75" customHeight="1">
      <c r="A65" s="62" t="s">
        <v>88</v>
      </c>
      <c r="B65" s="64">
        <v>0.7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0.45</v>
      </c>
    </row>
    <row r="68" ht="15.75" customHeight="1">
      <c r="A68" s="46" t="s">
        <v>93</v>
      </c>
      <c r="B68" s="67">
        <v>0.56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111</v>
      </c>
      <c r="B93" s="23"/>
    </row>
    <row r="94" ht="15.75" customHeight="1">
      <c r="A94" s="46" t="s">
        <v>110</v>
      </c>
      <c r="B94" s="80">
        <v>1500.0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91314.93506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15.21915584</v>
      </c>
      <c r="K122" s="51"/>
    </row>
    <row r="123" ht="15.75" customHeight="1">
      <c r="A123" s="88" t="s">
        <v>117</v>
      </c>
      <c r="B123" s="89">
        <f>ROUNDUP(B122,0)</f>
        <v>16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94">
        <v>4.0</v>
      </c>
    </row>
    <row r="130" ht="15.75" customHeight="1">
      <c r="A130" s="46" t="s">
        <v>128</v>
      </c>
      <c r="B130" s="94">
        <v>4.0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f>B4/B129</f>
        <v>1.5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f>B133/2</f>
        <v>0.75</v>
      </c>
      <c r="C134" s="6" t="str">
        <f t="shared" si="1"/>
        <v>SIM</v>
      </c>
    </row>
    <row r="135" ht="15.75" customHeight="1">
      <c r="A135" s="46" t="s">
        <v>123</v>
      </c>
      <c r="B135" s="92">
        <f>C4/B130</f>
        <v>1.25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0.625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3.3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84.12371134</v>
      </c>
    </row>
    <row r="150" ht="15.75" customHeight="1">
      <c r="A150" s="46" t="s">
        <v>131</v>
      </c>
      <c r="B150" s="16">
        <v>90.0</v>
      </c>
    </row>
    <row r="151" ht="15.75" customHeight="1">
      <c r="A151" s="46" t="s">
        <v>132</v>
      </c>
      <c r="B151" s="16">
        <f>B150*B123</f>
        <v>1440</v>
      </c>
    </row>
    <row r="152" ht="15.75" customHeight="1">
      <c r="A152" s="46" t="s">
        <v>133</v>
      </c>
      <c r="B152" s="69">
        <f>B151/B148</f>
        <v>6.545454545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7.13"/>
    <col customWidth="1" min="2" max="2" width="27.25"/>
    <col customWidth="1" min="3" max="3" width="16.38"/>
    <col customWidth="1" min="4" max="4" width="23.0"/>
    <col customWidth="1" min="5" max="5" width="15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19</v>
      </c>
      <c r="B4" s="14">
        <f t="array" ref="B4">_xlfn.XLOOKUP($A4,Controle!$C:$C,Controle!F:F)</f>
        <v>6</v>
      </c>
      <c r="C4" s="14">
        <f t="array" ref="C4">_xlfn.XLOOKUP($A4,Controle!$C:$C,Controle!G:G)</f>
        <v>5</v>
      </c>
      <c r="D4" s="14">
        <f t="array" ref="D4">_xlfn.XLOOKUP($A4,Controle!$C:$C,Controle!D:D)</f>
        <v>3</v>
      </c>
      <c r="E4" s="15">
        <f t="array" ref="E4">_xlfn.XLOOKUP($A4,Controle!$C:$C,Controle!E:E)</f>
        <v>0.8</v>
      </c>
      <c r="F4" s="15">
        <f>D4-E4</f>
        <v>2.2</v>
      </c>
      <c r="G4" s="15" t="str">
        <f t="array" ref="G4">_xlfn.XLOOKUP($A4,Controle!$C:$C,Controle!J:J)</f>
        <v>CLARO</v>
      </c>
      <c r="H4" s="15" t="str">
        <f t="array" ref="H4">_xlfn.XLOOKUP($A4,Controle!$C:$C,Controle!K:K)</f>
        <v>CLARA</v>
      </c>
      <c r="I4" s="15" t="str">
        <f t="array" ref="I4">_xlfn.XLOOKUP($A4,Controle!$C:$C,Controle!L:L)</f>
        <v>AZULEJO CINZA</v>
      </c>
      <c r="J4" s="16" t="s">
        <v>34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/>
    <row r="8" ht="15.75" customHeight="1">
      <c r="A8" s="21" t="s">
        <v>33</v>
      </c>
      <c r="B8" s="23"/>
    </row>
    <row r="9" ht="15.75" customHeight="1">
      <c r="A9" s="25" t="s">
        <v>36</v>
      </c>
      <c r="B9" s="26" t="s">
        <v>41</v>
      </c>
    </row>
    <row r="10" ht="15.75" customHeight="1">
      <c r="A10" s="19" t="s">
        <v>38</v>
      </c>
      <c r="B10" s="26" t="s">
        <v>44</v>
      </c>
    </row>
    <row r="11" ht="15.75" customHeight="1">
      <c r="A11" s="24"/>
      <c r="B11" s="11"/>
      <c r="C11" s="1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16" t="s">
        <v>49</v>
      </c>
      <c r="D21" s="32" t="s">
        <v>36</v>
      </c>
      <c r="E21" s="33" t="s">
        <v>53</v>
      </c>
    </row>
    <row r="22" ht="15.75" customHeight="1">
      <c r="A22" s="34" t="s">
        <v>38</v>
      </c>
      <c r="B22" s="16" t="s">
        <v>44</v>
      </c>
      <c r="D22" s="35" t="s">
        <v>38</v>
      </c>
      <c r="E22" s="38" t="s">
        <v>59</v>
      </c>
    </row>
    <row r="23" ht="15.75" customHeight="1">
      <c r="A23" s="34" t="s">
        <v>60</v>
      </c>
      <c r="B23" s="16">
        <v>40.0</v>
      </c>
      <c r="D23" s="35" t="s">
        <v>62</v>
      </c>
      <c r="E23" s="16">
        <f>(B23*B25)*5/100</f>
        <v>4</v>
      </c>
    </row>
    <row r="24" ht="15.75" customHeight="1">
      <c r="A24" s="40" t="s">
        <v>64</v>
      </c>
      <c r="B24" s="16">
        <v>3000.0</v>
      </c>
      <c r="D24" s="31" t="s">
        <v>65</v>
      </c>
      <c r="E24" s="43">
        <v>0.97</v>
      </c>
    </row>
    <row r="25" ht="15.75" customHeight="1">
      <c r="A25" s="40" t="s">
        <v>206</v>
      </c>
      <c r="B25" s="16">
        <v>2.0</v>
      </c>
    </row>
    <row r="26" ht="15.75" customHeight="1">
      <c r="D26" s="41"/>
      <c r="E26" s="41"/>
    </row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46" t="s">
        <v>69</v>
      </c>
      <c r="B29" s="5" t="s">
        <v>72</v>
      </c>
    </row>
    <row r="30">
      <c r="A30" s="47" t="s">
        <v>71</v>
      </c>
      <c r="B30" s="5">
        <v>10000.0</v>
      </c>
      <c r="K30" s="49"/>
    </row>
    <row r="31" ht="15.75" customHeight="1">
      <c r="A31" s="46" t="s">
        <v>73</v>
      </c>
      <c r="B31" s="50">
        <f>(B30/2)/(14*30)</f>
        <v>11.9047619</v>
      </c>
    </row>
    <row r="32" ht="15.75" customHeight="1">
      <c r="A32" s="46" t="s">
        <v>74</v>
      </c>
      <c r="B32" s="5" t="s">
        <v>208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46">
        <v>0.82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1.239669421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CLARO</v>
      </c>
    </row>
    <row r="63" ht="15.75" customHeight="1">
      <c r="A63" s="61" t="s">
        <v>8</v>
      </c>
      <c r="B63" s="60" t="str">
        <f>H4</f>
        <v>CLARA</v>
      </c>
    </row>
    <row r="64" ht="15.75" customHeight="1">
      <c r="A64" s="62" t="s">
        <v>9</v>
      </c>
      <c r="B64" s="60" t="str">
        <f>I4</f>
        <v>AZULEJO CINZA</v>
      </c>
    </row>
    <row r="65" ht="15.75" customHeight="1">
      <c r="A65" s="62" t="s">
        <v>88</v>
      </c>
      <c r="B65" s="64">
        <v>0.5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0.45</v>
      </c>
    </row>
    <row r="68" ht="15.75" customHeight="1">
      <c r="A68" s="46" t="s">
        <v>93</v>
      </c>
      <c r="B68" s="67">
        <v>0.43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109</v>
      </c>
      <c r="B93" s="23"/>
    </row>
    <row r="94" ht="15.75" customHeight="1">
      <c r="A94" s="46" t="s">
        <v>110</v>
      </c>
      <c r="B94" s="80">
        <v>300.0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25524.67385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95" t="s">
        <v>115</v>
      </c>
      <c r="B122" s="175">
        <f>(B113/(B25*B24))</f>
        <v>4.254112309</v>
      </c>
      <c r="K122" s="51"/>
    </row>
    <row r="123" ht="15.75" customHeight="1">
      <c r="A123" s="88" t="s">
        <v>117</v>
      </c>
      <c r="B123" s="89">
        <v>6.0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94">
        <v>3.0</v>
      </c>
    </row>
    <row r="130" ht="15.75" customHeight="1">
      <c r="A130" s="46" t="s">
        <v>128</v>
      </c>
      <c r="B130" s="94">
        <v>2.0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f>B4/B129</f>
        <v>2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f>B133/2</f>
        <v>1</v>
      </c>
      <c r="C134" s="6" t="str">
        <f t="shared" si="1"/>
        <v>SIM</v>
      </c>
    </row>
    <row r="135" ht="15.75" customHeight="1">
      <c r="A135" s="46" t="s">
        <v>123</v>
      </c>
      <c r="B135" s="92">
        <f>C4/B130</f>
        <v>2.5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1.25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3.3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84.12371134</v>
      </c>
    </row>
    <row r="150" ht="15.75" customHeight="1">
      <c r="A150" s="46" t="s">
        <v>131</v>
      </c>
      <c r="B150" s="16">
        <v>90.0</v>
      </c>
    </row>
    <row r="151" ht="15.75" customHeight="1">
      <c r="A151" s="46" t="s">
        <v>132</v>
      </c>
      <c r="B151" s="16">
        <f>B150*B123</f>
        <v>540</v>
      </c>
    </row>
    <row r="152" ht="15.75" customHeight="1">
      <c r="A152" s="46" t="s">
        <v>133</v>
      </c>
      <c r="B152" s="69">
        <f>B151/B148</f>
        <v>2.454545455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  <c r="D158" s="51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  <c r="C168" s="51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" width="27.25"/>
    <col customWidth="1" min="3" max="3" width="16.38"/>
    <col customWidth="1" min="4" max="4" width="23.0"/>
    <col customWidth="1" min="5" max="5" width="16.0"/>
    <col customWidth="1" min="6" max="6" width="6.88"/>
    <col customWidth="1" min="9" max="9" width="15.13"/>
    <col customWidth="1" min="10" max="10" width="18.38"/>
  </cols>
  <sheetData>
    <row r="1" ht="15.75" customHeight="1">
      <c r="A1" s="8" t="s">
        <v>12</v>
      </c>
      <c r="B1" s="9"/>
      <c r="C1" s="9"/>
      <c r="D1" s="9"/>
      <c r="E1" s="9"/>
      <c r="F1" s="9"/>
      <c r="G1" s="9"/>
      <c r="H1" s="9"/>
      <c r="I1" s="9"/>
      <c r="J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</row>
    <row r="3">
      <c r="A3" s="12" t="s">
        <v>0</v>
      </c>
      <c r="B3" s="13" t="s">
        <v>3</v>
      </c>
      <c r="C3" s="13" t="s">
        <v>4</v>
      </c>
      <c r="D3" s="13" t="s">
        <v>1</v>
      </c>
      <c r="E3" s="12" t="s">
        <v>2</v>
      </c>
      <c r="F3" s="12" t="s">
        <v>23</v>
      </c>
      <c r="G3" s="12" t="s">
        <v>24</v>
      </c>
      <c r="H3" s="12" t="s">
        <v>8</v>
      </c>
      <c r="I3" s="12" t="s">
        <v>9</v>
      </c>
      <c r="J3" s="12" t="s">
        <v>25</v>
      </c>
    </row>
    <row r="4">
      <c r="A4" s="5" t="s">
        <v>22</v>
      </c>
      <c r="B4" s="14">
        <f t="array" ref="B4">_xlfn.XLOOKUP($A4,Controle!$C:$C,Controle!F:F)</f>
        <v>3.5</v>
      </c>
      <c r="C4" s="14">
        <f t="array" ref="C4">_xlfn.XLOOKUP($A4,Controle!$C:$C,Controle!G:G)</f>
        <v>5.23</v>
      </c>
      <c r="D4" s="14">
        <f t="array" ref="D4">_xlfn.XLOOKUP($A4,Controle!$C:$C,Controle!D:D)</f>
        <v>3</v>
      </c>
      <c r="E4" s="15">
        <f t="array" ref="E4">_xlfn.XLOOKUP($A4,Controle!$C:$C,Controle!E:E)</f>
        <v>0.8</v>
      </c>
      <c r="F4" s="15">
        <f>D4-E4</f>
        <v>2.2</v>
      </c>
      <c r="G4" s="15" t="str">
        <f t="array" ref="G4">_xlfn.XLOOKUP($A4,Controle!$C:$C,Controle!J:J)</f>
        <v>CLARO</v>
      </c>
      <c r="H4" s="15" t="str">
        <f t="array" ref="H4">_xlfn.XLOOKUP($A4,Controle!$C:$C,Controle!K:K)</f>
        <v>CLARA</v>
      </c>
      <c r="I4" s="15" t="str">
        <f t="array" ref="I4">_xlfn.XLOOKUP($A4,Controle!$C:$C,Controle!L:L)</f>
        <v>AZULEJO CINZA</v>
      </c>
      <c r="J4" s="16" t="s">
        <v>34</v>
      </c>
    </row>
    <row r="5" ht="15.75" customHeight="1"/>
    <row r="6" ht="15.75" customHeight="1">
      <c r="A6" s="8" t="s">
        <v>31</v>
      </c>
      <c r="B6" s="9"/>
      <c r="C6" s="9"/>
      <c r="D6" s="9"/>
      <c r="E6" s="9"/>
      <c r="F6" s="9"/>
      <c r="G6" s="9"/>
      <c r="H6" s="9"/>
      <c r="I6" s="9"/>
      <c r="J6" s="10"/>
    </row>
    <row r="7" ht="15.75" customHeight="1"/>
    <row r="8" ht="15.75" customHeight="1">
      <c r="A8" s="21" t="s">
        <v>33</v>
      </c>
      <c r="B8" s="23"/>
    </row>
    <row r="9" ht="15.75" customHeight="1">
      <c r="A9" s="25" t="s">
        <v>36</v>
      </c>
      <c r="B9" s="26" t="s">
        <v>41</v>
      </c>
    </row>
    <row r="10" ht="15.75" customHeight="1">
      <c r="A10" s="19" t="s">
        <v>38</v>
      </c>
      <c r="B10" s="26" t="s">
        <v>44</v>
      </c>
    </row>
    <row r="11" ht="15.75" customHeight="1">
      <c r="A11" s="24"/>
      <c r="B11" s="11"/>
      <c r="C11" s="1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A18" s="8" t="s">
        <v>42</v>
      </c>
      <c r="B18" s="9"/>
      <c r="C18" s="9"/>
      <c r="D18" s="9"/>
      <c r="E18" s="9"/>
      <c r="F18" s="9"/>
      <c r="G18" s="9"/>
      <c r="H18" s="9"/>
      <c r="I18" s="9"/>
      <c r="J18" s="10"/>
    </row>
    <row r="19" ht="15.75" customHeight="1">
      <c r="B19" s="11"/>
    </row>
    <row r="20" ht="15.75" customHeight="1">
      <c r="A20" s="27" t="s">
        <v>45</v>
      </c>
      <c r="B20" s="23"/>
      <c r="D20" s="28" t="s">
        <v>46</v>
      </c>
      <c r="E20" s="23"/>
    </row>
    <row r="21" ht="15.75" customHeight="1">
      <c r="A21" s="30" t="s">
        <v>36</v>
      </c>
      <c r="B21" s="16" t="s">
        <v>49</v>
      </c>
      <c r="D21" s="32" t="s">
        <v>36</v>
      </c>
      <c r="E21" s="33" t="s">
        <v>53</v>
      </c>
    </row>
    <row r="22" ht="15.75" customHeight="1">
      <c r="A22" s="34" t="s">
        <v>38</v>
      </c>
      <c r="B22" s="16" t="s">
        <v>44</v>
      </c>
      <c r="D22" s="35" t="s">
        <v>38</v>
      </c>
      <c r="E22" s="38" t="s">
        <v>59</v>
      </c>
    </row>
    <row r="23" ht="15.75" customHeight="1">
      <c r="A23" s="34" t="s">
        <v>60</v>
      </c>
      <c r="B23" s="16">
        <v>40.0</v>
      </c>
      <c r="D23" s="35" t="s">
        <v>62</v>
      </c>
      <c r="E23" s="16">
        <f>(B23*B25)*5/100</f>
        <v>4</v>
      </c>
    </row>
    <row r="24" ht="15.75" customHeight="1">
      <c r="A24" s="40" t="s">
        <v>64</v>
      </c>
      <c r="B24" s="16">
        <v>3000.0</v>
      </c>
      <c r="D24" s="35" t="s">
        <v>65</v>
      </c>
      <c r="E24" s="16">
        <v>0.97</v>
      </c>
    </row>
    <row r="25" ht="15.75" customHeight="1">
      <c r="A25" s="40" t="s">
        <v>67</v>
      </c>
      <c r="B25" s="16">
        <v>2.0</v>
      </c>
    </row>
    <row r="26" ht="15.75" customHeight="1">
      <c r="D26" s="41"/>
      <c r="E26" s="41"/>
    </row>
    <row r="27" ht="15.75" customHeight="1">
      <c r="A27" s="42" t="s">
        <v>68</v>
      </c>
      <c r="B27" s="44"/>
      <c r="C27" s="44"/>
      <c r="D27" s="44"/>
      <c r="E27" s="44"/>
      <c r="F27" s="44"/>
      <c r="G27" s="44"/>
      <c r="H27" s="44"/>
      <c r="I27" s="44"/>
      <c r="J27" s="45"/>
    </row>
    <row r="28" ht="15.75" customHeight="1"/>
    <row r="29" ht="15.75" customHeight="1">
      <c r="A29" s="46" t="s">
        <v>69</v>
      </c>
      <c r="B29" s="5" t="s">
        <v>72</v>
      </c>
    </row>
    <row r="30" ht="15.75" customHeight="1">
      <c r="A30" s="47" t="s">
        <v>71</v>
      </c>
      <c r="B30" s="5">
        <v>10000.0</v>
      </c>
      <c r="K30" s="49"/>
    </row>
    <row r="31" ht="15.75" customHeight="1">
      <c r="A31" s="46" t="s">
        <v>73</v>
      </c>
      <c r="B31" s="50">
        <f>(B30/2)/(14*30)</f>
        <v>11.9047619</v>
      </c>
    </row>
    <row r="32" ht="15.75" customHeight="1">
      <c r="A32" s="46" t="s">
        <v>74</v>
      </c>
      <c r="B32" s="5" t="s">
        <v>232</v>
      </c>
    </row>
    <row r="33" ht="15.75" customHeight="1">
      <c r="A33" s="24"/>
    </row>
    <row r="34" ht="15.75" customHeight="1">
      <c r="A34" s="24"/>
      <c r="M34" s="51"/>
    </row>
    <row r="35" ht="15.75" customHeight="1">
      <c r="A35" s="24"/>
    </row>
    <row r="36" ht="15.75" customHeight="1">
      <c r="A36" s="24"/>
    </row>
    <row r="37" ht="15.75" customHeight="1">
      <c r="A37" s="52"/>
    </row>
    <row r="38" ht="15.75" customHeight="1">
      <c r="A38" s="24"/>
    </row>
    <row r="39" ht="15.75" customHeight="1">
      <c r="A39" s="52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54" t="s">
        <v>77</v>
      </c>
      <c r="B45" s="46">
        <v>0.96</v>
      </c>
    </row>
    <row r="46" ht="15.75" customHeight="1">
      <c r="A46" s="55"/>
      <c r="B46" s="56"/>
    </row>
    <row r="47" ht="15.75" customHeight="1">
      <c r="A47" s="42" t="s">
        <v>78</v>
      </c>
      <c r="B47" s="44"/>
      <c r="C47" s="44"/>
      <c r="D47" s="44"/>
      <c r="E47" s="44"/>
      <c r="F47" s="44"/>
      <c r="G47" s="44"/>
      <c r="H47" s="44"/>
      <c r="I47" s="44"/>
      <c r="J47" s="45"/>
    </row>
    <row r="48" ht="15.75" customHeight="1">
      <c r="A48" s="24"/>
    </row>
    <row r="49" ht="15.75" customHeight="1"/>
    <row r="50" ht="15.75" customHeight="1"/>
    <row r="51" ht="15.75" customHeight="1">
      <c r="K51" s="52"/>
    </row>
    <row r="52" ht="15.75" customHeight="1">
      <c r="A52" s="46" t="s">
        <v>80</v>
      </c>
      <c r="B52" s="57">
        <f>(C4*B4)/(F4*(C4+B4))</f>
        <v>0.9530875768</v>
      </c>
    </row>
    <row r="53" ht="15.75" customHeight="1"/>
    <row r="54" ht="15.75" customHeight="1">
      <c r="A54" s="24"/>
    </row>
    <row r="55" ht="15.75" customHeight="1">
      <c r="A55" s="24"/>
    </row>
    <row r="56" ht="15.75" customHeight="1">
      <c r="A56" s="24" t="s">
        <v>84</v>
      </c>
    </row>
    <row r="57" ht="15.75" customHeight="1">
      <c r="A57" s="24"/>
    </row>
    <row r="58" ht="15.75" customHeight="1">
      <c r="A58" s="24"/>
    </row>
    <row r="59" ht="15.75" customHeight="1">
      <c r="A59" s="24"/>
      <c r="E59" s="52"/>
    </row>
    <row r="60" ht="15.75" customHeight="1">
      <c r="A60" s="24"/>
    </row>
    <row r="61" ht="15.75" customHeight="1">
      <c r="A61" s="24"/>
    </row>
    <row r="62" ht="15.75" customHeight="1">
      <c r="A62" s="46" t="s">
        <v>7</v>
      </c>
      <c r="B62" s="60" t="str">
        <f>G4</f>
        <v>CLARO</v>
      </c>
    </row>
    <row r="63" ht="15.75" customHeight="1">
      <c r="A63" s="61" t="s">
        <v>8</v>
      </c>
      <c r="B63" s="60" t="str">
        <f>H4</f>
        <v>CLARA</v>
      </c>
    </row>
    <row r="64" ht="15.75" customHeight="1">
      <c r="A64" s="62" t="s">
        <v>9</v>
      </c>
      <c r="B64" s="60" t="str">
        <f>I4</f>
        <v>AZULEJO CINZA</v>
      </c>
    </row>
    <row r="65" ht="15.75" customHeight="1">
      <c r="A65" s="62" t="s">
        <v>88</v>
      </c>
      <c r="B65" s="64">
        <v>0.5</v>
      </c>
    </row>
    <row r="66" ht="15.75" customHeight="1">
      <c r="A66" s="46" t="s">
        <v>90</v>
      </c>
      <c r="B66" s="64">
        <v>0.5</v>
      </c>
    </row>
    <row r="67" ht="15.75" customHeight="1">
      <c r="A67" s="46" t="s">
        <v>91</v>
      </c>
      <c r="B67" s="64">
        <v>0.45</v>
      </c>
    </row>
    <row r="68" ht="15.75" customHeight="1">
      <c r="A68" s="46" t="s">
        <v>93</v>
      </c>
      <c r="B68" s="67">
        <v>0.36</v>
      </c>
    </row>
    <row r="69" ht="15.75" customHeight="1">
      <c r="A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4"/>
    </row>
    <row r="76" ht="15.75" customHeight="1">
      <c r="A76" s="8" t="s">
        <v>95</v>
      </c>
      <c r="B76" s="9"/>
      <c r="C76" s="9"/>
      <c r="D76" s="9"/>
      <c r="E76" s="9"/>
      <c r="F76" s="9"/>
      <c r="G76" s="9"/>
      <c r="H76" s="9"/>
      <c r="I76" s="9"/>
      <c r="J76" s="10"/>
    </row>
    <row r="77" ht="15.75" customHeight="1">
      <c r="A77" s="24"/>
    </row>
    <row r="78" ht="15.75" customHeight="1">
      <c r="A78" s="71" t="s">
        <v>97</v>
      </c>
      <c r="B78" s="5" t="s">
        <v>98</v>
      </c>
    </row>
    <row r="79" ht="15.75" customHeight="1">
      <c r="A79" s="71" t="s">
        <v>100</v>
      </c>
      <c r="B79" s="5" t="s">
        <v>101</v>
      </c>
    </row>
    <row r="80" ht="15.75" customHeight="1">
      <c r="A80" s="73" t="s">
        <v>102</v>
      </c>
      <c r="B80" s="74">
        <v>0.4</v>
      </c>
    </row>
    <row r="81" ht="15.75" customHeight="1">
      <c r="A81" s="71" t="s">
        <v>103</v>
      </c>
      <c r="B81" s="75">
        <v>0.0</v>
      </c>
    </row>
    <row r="82" ht="15.75" customHeight="1">
      <c r="A82" s="24"/>
    </row>
    <row r="83" ht="15.75" customHeight="1"/>
    <row r="84" ht="15.75" customHeight="1"/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79" t="s">
        <v>111</v>
      </c>
      <c r="B93" s="23"/>
    </row>
    <row r="94" ht="15.75" customHeight="1">
      <c r="A94" s="46" t="s">
        <v>110</v>
      </c>
      <c r="B94" s="80">
        <v>200.0</v>
      </c>
    </row>
    <row r="95" ht="15.75" customHeight="1">
      <c r="A95" s="24"/>
      <c r="B95" s="81"/>
    </row>
    <row r="96" ht="15.75" customHeight="1">
      <c r="A96" s="24"/>
      <c r="B96" s="11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11"/>
    </row>
    <row r="107" ht="15.75" customHeight="1">
      <c r="A107" s="11"/>
      <c r="B107" s="11"/>
    </row>
    <row r="108" ht="15.75" customHeight="1">
      <c r="A108" s="8" t="s">
        <v>112</v>
      </c>
      <c r="B108" s="9"/>
      <c r="C108" s="9"/>
      <c r="D108" s="9"/>
      <c r="E108" s="9"/>
      <c r="F108" s="9"/>
      <c r="G108" s="9"/>
      <c r="H108" s="9"/>
      <c r="I108" s="9"/>
      <c r="J108" s="10"/>
    </row>
    <row r="109" ht="15.75" customHeight="1">
      <c r="A109" s="24"/>
    </row>
    <row r="110" ht="15.75" customHeight="1"/>
    <row r="111" ht="15.75" customHeight="1">
      <c r="A111" s="24"/>
    </row>
    <row r="112" ht="15.75" customHeight="1">
      <c r="A112" s="24"/>
    </row>
    <row r="113" ht="15.75" customHeight="1">
      <c r="A113" s="46" t="s">
        <v>113</v>
      </c>
      <c r="B113" s="84">
        <f>(B94*(B4*C4))/(B45*B68)</f>
        <v>10593.1713</v>
      </c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/>
    <row r="118" ht="15.75" customHeight="1"/>
    <row r="119" ht="15.75" customHeight="1">
      <c r="A119" s="8" t="s">
        <v>114</v>
      </c>
      <c r="B119" s="9"/>
      <c r="C119" s="9"/>
      <c r="D119" s="9"/>
      <c r="E119" s="9"/>
      <c r="F119" s="9"/>
      <c r="G119" s="9"/>
      <c r="H119" s="9"/>
      <c r="I119" s="9"/>
      <c r="J119" s="10"/>
    </row>
    <row r="120" ht="15.75" customHeight="1">
      <c r="A120" s="24"/>
      <c r="K120" s="11"/>
    </row>
    <row r="121" ht="15.75" customHeight="1">
      <c r="A121" s="24"/>
      <c r="K121" s="11"/>
    </row>
    <row r="122" ht="15.75" customHeight="1">
      <c r="A122" s="46" t="s">
        <v>115</v>
      </c>
      <c r="B122" s="87">
        <f>(B113/(B25*B24))</f>
        <v>1.765528549</v>
      </c>
      <c r="K122" s="51"/>
    </row>
    <row r="123" ht="15.75" customHeight="1">
      <c r="A123" s="88" t="s">
        <v>117</v>
      </c>
      <c r="B123" s="89">
        <f>ROUNDUP(B122,0)</f>
        <v>2</v>
      </c>
    </row>
    <row r="124" ht="15.75" customHeight="1">
      <c r="A124" s="24"/>
    </row>
    <row r="125" ht="15.75" customHeight="1">
      <c r="A125" s="24"/>
      <c r="L125" s="11"/>
    </row>
    <row r="126" ht="15.75" customHeight="1">
      <c r="A126" s="8" t="s">
        <v>118</v>
      </c>
      <c r="B126" s="9"/>
      <c r="C126" s="9"/>
      <c r="D126" s="9"/>
      <c r="E126" s="9"/>
      <c r="F126" s="9"/>
      <c r="G126" s="9"/>
      <c r="H126" s="9"/>
      <c r="I126" s="9"/>
      <c r="J126" s="10"/>
    </row>
    <row r="127" ht="15.75" customHeight="1"/>
    <row r="128" ht="15.75" customHeight="1"/>
    <row r="129" ht="15.75" customHeight="1">
      <c r="A129" s="61" t="s">
        <v>127</v>
      </c>
      <c r="B129" s="94">
        <v>1.0</v>
      </c>
    </row>
    <row r="130" ht="15.75" customHeight="1">
      <c r="A130" s="46" t="s">
        <v>128</v>
      </c>
      <c r="B130" s="94">
        <v>2.0</v>
      </c>
    </row>
    <row r="131" ht="15.75" customHeight="1">
      <c r="A131" s="24"/>
    </row>
    <row r="132" ht="15.75" customHeight="1">
      <c r="A132" s="90" t="s">
        <v>119</v>
      </c>
      <c r="B132" s="23"/>
      <c r="C132" s="4" t="s">
        <v>120</v>
      </c>
    </row>
    <row r="133" ht="15.75" customHeight="1">
      <c r="A133" s="46" t="s">
        <v>121</v>
      </c>
      <c r="B133" s="91">
        <v>1.75</v>
      </c>
      <c r="C133" s="6" t="str">
        <f t="shared" ref="C133:C136" si="1">IF(B133&lt;=$B$137,"SIM","NÃO")</f>
        <v>SIM</v>
      </c>
    </row>
    <row r="134" ht="15.75" customHeight="1">
      <c r="A134" s="46" t="s">
        <v>122</v>
      </c>
      <c r="B134" s="92">
        <v>1.75</v>
      </c>
      <c r="C134" s="6" t="str">
        <f t="shared" si="1"/>
        <v>SIM</v>
      </c>
    </row>
    <row r="135" ht="15.75" customHeight="1">
      <c r="A135" s="46" t="s">
        <v>123</v>
      </c>
      <c r="B135" s="92">
        <f>C4/B130</f>
        <v>2.615</v>
      </c>
      <c r="C135" s="6" t="str">
        <f t="shared" si="1"/>
        <v>SIM</v>
      </c>
    </row>
    <row r="136" ht="15.75" customHeight="1">
      <c r="A136" s="46" t="s">
        <v>124</v>
      </c>
      <c r="B136" s="92">
        <f>B135/2</f>
        <v>1.3075</v>
      </c>
      <c r="C136" s="6" t="str">
        <f t="shared" si="1"/>
        <v>SIM</v>
      </c>
    </row>
    <row r="137" ht="15.75" customHeight="1">
      <c r="A137" s="26" t="s">
        <v>125</v>
      </c>
      <c r="B137" s="93">
        <f>F4*1.5</f>
        <v>3.3</v>
      </c>
      <c r="C137" s="6" t="s">
        <v>43</v>
      </c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/>
    <row r="146" ht="15.75" customHeight="1">
      <c r="A146" s="8" t="s">
        <v>126</v>
      </c>
      <c r="B146" s="9"/>
      <c r="C146" s="9"/>
      <c r="D146" s="9"/>
      <c r="E146" s="9"/>
      <c r="F146" s="9"/>
      <c r="G146" s="9"/>
      <c r="H146" s="9"/>
      <c r="I146" s="9"/>
      <c r="J146" s="10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95" t="s">
        <v>129</v>
      </c>
      <c r="B148" s="5">
        <v>220.0</v>
      </c>
    </row>
    <row r="149" ht="15.75" customHeight="1">
      <c r="A149" s="46" t="s">
        <v>130</v>
      </c>
      <c r="B149" s="69">
        <f>(B25*B23)+E23/E24</f>
        <v>84.12371134</v>
      </c>
    </row>
    <row r="150" ht="15.75" customHeight="1">
      <c r="A150" s="46" t="s">
        <v>131</v>
      </c>
      <c r="B150" s="16">
        <v>90.0</v>
      </c>
    </row>
    <row r="151" ht="15.75" customHeight="1">
      <c r="A151" s="46" t="s">
        <v>132</v>
      </c>
      <c r="B151" s="16">
        <f>B150*B123</f>
        <v>180</v>
      </c>
    </row>
    <row r="152" ht="15.75" customHeight="1">
      <c r="A152" s="46" t="s">
        <v>133</v>
      </c>
      <c r="B152" s="69">
        <f>B151/B148</f>
        <v>0.8181818182</v>
      </c>
    </row>
    <row r="153" ht="15.75" customHeight="1"/>
    <row r="154" ht="15.75" customHeight="1">
      <c r="A154" s="8" t="s">
        <v>134</v>
      </c>
      <c r="B154" s="9"/>
      <c r="C154" s="9"/>
      <c r="D154" s="9"/>
      <c r="E154" s="9"/>
      <c r="F154" s="9"/>
      <c r="G154" s="9"/>
      <c r="H154" s="9"/>
      <c r="I154" s="9"/>
      <c r="J154" s="10"/>
    </row>
    <row r="155" ht="15.75" customHeight="1">
      <c r="A155" s="24"/>
    </row>
    <row r="156" ht="15.75" customHeight="1">
      <c r="A156" s="24"/>
    </row>
    <row r="157" ht="15.75" customHeight="1">
      <c r="A157" s="24"/>
      <c r="D157" s="51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  <c r="C167" s="51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6:J6"/>
    <mergeCell ref="A8:B8"/>
    <mergeCell ref="A18:J18"/>
    <mergeCell ref="A20:B20"/>
    <mergeCell ref="D20:E20"/>
    <mergeCell ref="A27:J27"/>
    <mergeCell ref="A146:J146"/>
    <mergeCell ref="A154:J154"/>
    <mergeCell ref="A47:J47"/>
    <mergeCell ref="A76:J76"/>
    <mergeCell ref="A93:B93"/>
    <mergeCell ref="A108:J108"/>
    <mergeCell ref="A119:J119"/>
    <mergeCell ref="A126:J126"/>
    <mergeCell ref="A132:B13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2025-09-06T22:55:33Z</dcterms:created>
  <dc:creator>Gabriel Fraga</dc:creator>
</cp:coreProperties>
</file>