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leand\Documents\GitHub\pijersi-certu\docs\"/>
    </mc:Choice>
  </mc:AlternateContent>
  <xr:revisionPtr revIDLastSave="0" documentId="13_ncr:1_{299F2D53-ECF5-4B79-A1C9-6EDB9FCD8670}" xr6:coauthVersionLast="47" xr6:coauthVersionMax="47" xr10:uidLastSave="{00000000-0000-0000-0000-000000000000}"/>
  <bookViews>
    <workbookView xWindow="28680" yWindow="-9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N2" i="1"/>
  <c r="M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B86" i="1"/>
  <c r="B98" i="1"/>
  <c r="B151" i="1"/>
  <c r="B43" i="1"/>
  <c r="B175" i="1"/>
  <c r="B9" i="1"/>
  <c r="B133" i="1"/>
  <c r="B75" i="1"/>
  <c r="B162" i="1"/>
  <c r="B163" i="1"/>
  <c r="B34" i="1"/>
  <c r="B16" i="1"/>
  <c r="B63" i="1"/>
  <c r="B44" i="1"/>
  <c r="B102" i="1"/>
  <c r="B114" i="1"/>
  <c r="B160" i="1"/>
  <c r="B67" i="1"/>
  <c r="B103" i="1"/>
  <c r="B120" i="1"/>
  <c r="B31" i="1"/>
  <c r="B17" i="1"/>
  <c r="B128" i="1"/>
  <c r="B76" i="1"/>
  <c r="B169" i="1"/>
  <c r="B152" i="1"/>
  <c r="B25" i="1"/>
  <c r="B28" i="1"/>
  <c r="B87" i="1"/>
  <c r="B91" i="1"/>
  <c r="B77" i="1"/>
  <c r="B116" i="1"/>
  <c r="B136" i="1"/>
  <c r="B68" i="1"/>
  <c r="B112" i="1"/>
  <c r="B113" i="1"/>
  <c r="B24" i="1"/>
  <c r="B23" i="1"/>
  <c r="B92" i="1"/>
  <c r="B94" i="1"/>
  <c r="B42" i="1"/>
  <c r="B54" i="1"/>
  <c r="B137" i="1"/>
  <c r="B45" i="1"/>
  <c r="B156" i="1"/>
  <c r="B180" i="1"/>
  <c r="B15" i="1"/>
  <c r="B26" i="1"/>
  <c r="B79" i="1"/>
  <c r="B82" i="1"/>
  <c r="B64" i="1"/>
  <c r="B95" i="1"/>
  <c r="B149" i="1"/>
  <c r="B65" i="1"/>
  <c r="B109" i="1"/>
  <c r="B129" i="1"/>
  <c r="B29" i="1"/>
  <c r="B30" i="1"/>
  <c r="B143" i="1"/>
  <c r="B83" i="1"/>
  <c r="B145" i="1"/>
  <c r="B157" i="1"/>
  <c r="B150" i="1"/>
  <c r="B161" i="1"/>
  <c r="B51" i="1"/>
  <c r="B46" i="1"/>
  <c r="B80" i="1"/>
  <c r="B55" i="1"/>
  <c r="B81" i="1"/>
  <c r="B88" i="1"/>
  <c r="B11" i="1"/>
  <c r="B27" i="1"/>
  <c r="B124" i="1"/>
  <c r="B38" i="1"/>
  <c r="B134" i="1"/>
  <c r="B7" i="1"/>
  <c r="B66" i="1"/>
  <c r="B140" i="1"/>
  <c r="B59" i="1"/>
  <c r="B93" i="1"/>
  <c r="B99" i="1"/>
  <c r="B104" i="1"/>
  <c r="B32" i="1"/>
  <c r="B18" i="1"/>
  <c r="B100" i="1"/>
  <c r="B69" i="1"/>
  <c r="B144" i="1"/>
  <c r="B190" i="1"/>
  <c r="B84" i="1"/>
  <c r="B117" i="1"/>
  <c r="B118" i="1"/>
  <c r="B96" i="1"/>
  <c r="B89" i="1"/>
  <c r="B101" i="1"/>
  <c r="B19" i="1"/>
  <c r="B119" i="1"/>
  <c r="B35" i="1"/>
  <c r="B36" i="1"/>
  <c r="B37" i="1"/>
  <c r="B20" i="1"/>
  <c r="B12" i="1"/>
  <c r="B155" i="1"/>
  <c r="B146" i="1"/>
  <c r="B70" i="1"/>
  <c r="B126" i="1"/>
  <c r="B90" i="1"/>
  <c r="B78" i="1"/>
  <c r="B153" i="1"/>
  <c r="B181" i="1"/>
  <c r="B47" i="1"/>
  <c r="B97" i="1"/>
  <c r="B48" i="1"/>
  <c r="B62" i="1"/>
  <c r="B13" i="1"/>
  <c r="B21" i="1"/>
  <c r="B147" i="1"/>
  <c r="B49" i="1"/>
  <c r="B176" i="1"/>
  <c r="B166" i="1"/>
  <c r="B154" i="1"/>
  <c r="B177" i="1"/>
  <c r="B183" i="1"/>
  <c r="B185" i="1"/>
  <c r="B178" i="1"/>
  <c r="B187" i="1"/>
  <c r="B138" i="1"/>
  <c r="B167" i="1"/>
  <c r="B186" i="1"/>
  <c r="B182" i="1"/>
  <c r="B170" i="1"/>
  <c r="B171" i="1"/>
  <c r="B148" i="1"/>
  <c r="B174" i="1"/>
  <c r="B179" i="1"/>
  <c r="B172" i="1"/>
  <c r="B184" i="1"/>
  <c r="B188" i="1"/>
  <c r="B191" i="1"/>
  <c r="B164" i="1"/>
  <c r="B173" i="1"/>
  <c r="B165" i="1"/>
  <c r="B189" i="1"/>
  <c r="B158" i="1"/>
  <c r="B192" i="1"/>
  <c r="B168" i="1"/>
  <c r="B50" i="1"/>
  <c r="B139" i="1"/>
  <c r="B130" i="1"/>
  <c r="B61" i="1"/>
  <c r="B131" i="1"/>
  <c r="B159" i="1"/>
  <c r="B39" i="1"/>
  <c r="B56" i="1"/>
  <c r="B40" i="1"/>
  <c r="B41" i="1"/>
  <c r="B10" i="1"/>
  <c r="B14" i="1"/>
  <c r="B121" i="1"/>
  <c r="B132" i="1"/>
  <c r="B71" i="1"/>
  <c r="B125" i="1"/>
  <c r="B141" i="1"/>
  <c r="B72" i="1"/>
  <c r="B127" i="1"/>
  <c r="B142" i="1"/>
  <c r="B57" i="1"/>
  <c r="B58" i="1"/>
  <c r="B115" i="1"/>
  <c r="B74" i="1"/>
  <c r="B8" i="1"/>
  <c r="B33" i="1"/>
  <c r="B52" i="1"/>
  <c r="B53" i="1"/>
  <c r="B106" i="1"/>
  <c r="B22" i="1"/>
  <c r="B110" i="1"/>
  <c r="B85" i="1"/>
  <c r="B73" i="1"/>
  <c r="B135" i="1"/>
  <c r="B60" i="1"/>
  <c r="B107" i="1"/>
  <c r="B122" i="1"/>
  <c r="B108" i="1"/>
  <c r="B123" i="1"/>
  <c r="B111" i="1"/>
  <c r="B105" i="1"/>
  <c r="C2" i="1" l="1"/>
  <c r="D2" i="1"/>
  <c r="E128" i="1" l="1"/>
  <c r="F128" i="1" s="1"/>
  <c r="E48" i="1"/>
  <c r="F48" i="1" s="1"/>
  <c r="E8" i="1"/>
  <c r="F8" i="1" s="1"/>
  <c r="E42" i="1"/>
  <c r="F42" i="1" s="1"/>
  <c r="E129" i="1"/>
  <c r="F129" i="1" s="1"/>
  <c r="E104" i="1"/>
  <c r="F104" i="1" s="1"/>
  <c r="E62" i="1"/>
  <c r="F62" i="1" s="1"/>
  <c r="E43" i="1"/>
  <c r="F43" i="1" s="1"/>
  <c r="E186" i="1"/>
  <c r="F186" i="1" s="1"/>
  <c r="E30" i="1"/>
  <c r="F30" i="1" s="1"/>
  <c r="E93" i="1"/>
  <c r="F93" i="1" s="1"/>
  <c r="E133" i="1"/>
  <c r="F133" i="1" s="1"/>
  <c r="E156" i="1"/>
  <c r="F156" i="1" s="1"/>
  <c r="E141" i="1"/>
  <c r="F141" i="1" s="1"/>
  <c r="E22" i="1"/>
  <c r="F22" i="1" s="1"/>
  <c r="E113" i="1"/>
  <c r="F113" i="1" s="1"/>
  <c r="E136" i="1"/>
  <c r="F136" i="1" s="1"/>
  <c r="E176" i="1"/>
  <c r="F176" i="1" s="1"/>
  <c r="E17" i="1"/>
  <c r="F17" i="1" s="1"/>
  <c r="E73" i="1"/>
  <c r="F73" i="1" s="1"/>
  <c r="E153" i="1"/>
  <c r="F153" i="1" s="1"/>
  <c r="E37" i="1"/>
  <c r="F37" i="1" s="1"/>
  <c r="E82" i="1"/>
  <c r="F82" i="1" s="1"/>
  <c r="E45" i="1"/>
  <c r="F45" i="1" s="1"/>
  <c r="E44" i="1"/>
  <c r="F44" i="1" s="1"/>
  <c r="E46" i="1"/>
  <c r="F46" i="1" s="1"/>
  <c r="E150" i="1"/>
  <c r="F150" i="1" s="1"/>
  <c r="E49" i="1"/>
  <c r="F49" i="1" s="1"/>
  <c r="E125" i="1"/>
  <c r="F125" i="1" s="1"/>
  <c r="E145" i="1"/>
  <c r="F145" i="1" s="1"/>
  <c r="E21" i="1"/>
  <c r="F21" i="1" s="1"/>
  <c r="E78" i="1"/>
  <c r="F78" i="1" s="1"/>
  <c r="E36" i="1"/>
  <c r="F36" i="1" s="1"/>
  <c r="E154" i="1"/>
  <c r="F154" i="1" s="1"/>
  <c r="E132" i="1"/>
  <c r="F132" i="1" s="1"/>
  <c r="E63" i="1"/>
  <c r="F63" i="1" s="1"/>
  <c r="E105" i="1"/>
  <c r="F105" i="1" s="1"/>
  <c r="E169" i="1"/>
  <c r="F169" i="1" s="1"/>
  <c r="E144" i="1"/>
  <c r="F144" i="1" s="1"/>
  <c r="E180" i="1"/>
  <c r="F180" i="1" s="1"/>
  <c r="E58" i="1"/>
  <c r="F58" i="1" s="1"/>
  <c r="E16" i="1"/>
  <c r="F16" i="1" s="1"/>
  <c r="E134" i="1"/>
  <c r="F134" i="1" s="1"/>
  <c r="E112" i="1"/>
  <c r="F112" i="1" s="1"/>
  <c r="E107" i="1"/>
  <c r="F107" i="1" s="1"/>
  <c r="E149" i="1"/>
  <c r="F149" i="1" s="1"/>
  <c r="E26" i="1"/>
  <c r="F26" i="1" s="1"/>
  <c r="E103" i="1"/>
  <c r="F103" i="1" s="1"/>
  <c r="E120" i="1"/>
  <c r="F120" i="1" s="1"/>
  <c r="E38" i="1"/>
  <c r="F38" i="1" s="1"/>
  <c r="E175" i="1"/>
  <c r="F175" i="1" s="1"/>
  <c r="E114" i="1"/>
  <c r="F114" i="1" s="1"/>
  <c r="E92" i="1"/>
  <c r="F92" i="1" s="1"/>
  <c r="E163" i="1"/>
  <c r="F163" i="1" s="1"/>
  <c r="E106" i="1"/>
  <c r="F106" i="1" s="1"/>
  <c r="E70" i="1"/>
  <c r="F70" i="1" s="1"/>
  <c r="E90" i="1"/>
  <c r="F90" i="1" s="1"/>
  <c r="E80" i="1"/>
  <c r="F80" i="1" s="1"/>
  <c r="E18" i="1"/>
  <c r="F18" i="1" s="1"/>
  <c r="E155" i="1"/>
  <c r="F155" i="1" s="1"/>
  <c r="E94" i="1"/>
  <c r="F94" i="1" s="1"/>
  <c r="E72" i="1"/>
  <c r="F72" i="1" s="1"/>
  <c r="E64" i="1"/>
  <c r="F64" i="1" s="1"/>
  <c r="E108" i="1"/>
  <c r="F108" i="1" s="1"/>
  <c r="E126" i="1"/>
  <c r="F126" i="1" s="1"/>
  <c r="E89" i="1"/>
  <c r="F89" i="1" s="1"/>
  <c r="E60" i="1"/>
  <c r="F60" i="1" s="1"/>
  <c r="E177" i="1"/>
  <c r="F177" i="1" s="1"/>
  <c r="E135" i="1"/>
  <c r="F135" i="1" s="1"/>
  <c r="E74" i="1"/>
  <c r="F74" i="1" s="1"/>
  <c r="E52" i="1"/>
  <c r="F52" i="1" s="1"/>
  <c r="E164" i="1"/>
  <c r="F164" i="1" s="1"/>
  <c r="E65" i="1"/>
  <c r="F65" i="1" s="1"/>
  <c r="E170" i="1"/>
  <c r="F170" i="1" s="1"/>
  <c r="E88" i="1"/>
  <c r="F88" i="1" s="1"/>
  <c r="E20" i="1"/>
  <c r="F20" i="1" s="1"/>
  <c r="E157" i="1"/>
  <c r="F157" i="1" s="1"/>
  <c r="E115" i="1"/>
  <c r="F115" i="1" s="1"/>
  <c r="E54" i="1"/>
  <c r="F54" i="1" s="1"/>
  <c r="E32" i="1"/>
  <c r="F32" i="1" s="1"/>
  <c r="E7" i="1"/>
  <c r="F7" i="1" s="1"/>
  <c r="E165" i="1"/>
  <c r="F165" i="1" s="1"/>
  <c r="E27" i="1"/>
  <c r="F27" i="1" s="1"/>
  <c r="E47" i="1"/>
  <c r="F47" i="1" s="1"/>
  <c r="E179" i="1"/>
  <c r="F179" i="1" s="1"/>
  <c r="E137" i="1"/>
  <c r="F137" i="1" s="1"/>
  <c r="E95" i="1"/>
  <c r="F95" i="1" s="1"/>
  <c r="E34" i="1"/>
  <c r="F34" i="1" s="1"/>
  <c r="E12" i="1"/>
  <c r="F12" i="1" s="1"/>
  <c r="E109" i="1"/>
  <c r="F109" i="1" s="1"/>
  <c r="E10" i="1"/>
  <c r="F10" i="1" s="1"/>
  <c r="E83" i="1"/>
  <c r="F83" i="1" s="1"/>
  <c r="E160" i="1"/>
  <c r="F160" i="1" s="1"/>
  <c r="E159" i="1"/>
  <c r="F159" i="1" s="1"/>
  <c r="E117" i="1"/>
  <c r="F117" i="1" s="1"/>
  <c r="E75" i="1"/>
  <c r="F75" i="1" s="1"/>
  <c r="E14" i="1"/>
  <c r="F14" i="1" s="1"/>
  <c r="E191" i="1"/>
  <c r="F191" i="1" s="1"/>
  <c r="E66" i="1"/>
  <c r="F66" i="1" s="1"/>
  <c r="E166" i="1"/>
  <c r="F166" i="1" s="1"/>
  <c r="E127" i="1"/>
  <c r="F127" i="1" s="1"/>
  <c r="E182" i="1"/>
  <c r="F182" i="1" s="1"/>
  <c r="E139" i="1"/>
  <c r="F139" i="1" s="1"/>
  <c r="E97" i="1"/>
  <c r="F97" i="1" s="1"/>
  <c r="E55" i="1"/>
  <c r="F55" i="1" s="1"/>
  <c r="E173" i="1"/>
  <c r="F173" i="1" s="1"/>
  <c r="E171" i="1"/>
  <c r="F171" i="1" s="1"/>
  <c r="E110" i="1"/>
  <c r="F110" i="1" s="1"/>
  <c r="E67" i="1"/>
  <c r="F67" i="1" s="1"/>
  <c r="E183" i="1"/>
  <c r="F183" i="1" s="1"/>
  <c r="E162" i="1"/>
  <c r="F162" i="1" s="1"/>
  <c r="E9" i="1"/>
  <c r="F9" i="1" s="1"/>
  <c r="E174" i="1"/>
  <c r="F174" i="1" s="1"/>
  <c r="E57" i="1"/>
  <c r="F57" i="1" s="1"/>
  <c r="E102" i="1"/>
  <c r="F102" i="1" s="1"/>
  <c r="E168" i="1"/>
  <c r="F168" i="1" s="1"/>
  <c r="E11" i="1"/>
  <c r="F11" i="1" s="1"/>
  <c r="E40" i="1"/>
  <c r="F40" i="1" s="1"/>
  <c r="E77" i="1"/>
  <c r="F77" i="1" s="1"/>
  <c r="E122" i="1"/>
  <c r="F122" i="1" s="1"/>
  <c r="E68" i="1"/>
  <c r="F68" i="1" s="1"/>
  <c r="E31" i="1"/>
  <c r="F31" i="1" s="1"/>
  <c r="E100" i="1"/>
  <c r="F100" i="1" s="1"/>
  <c r="E98" i="1"/>
  <c r="F98" i="1" s="1"/>
  <c r="E142" i="1"/>
  <c r="F142" i="1" s="1"/>
  <c r="E167" i="1"/>
  <c r="F167" i="1" s="1"/>
  <c r="E51" i="1"/>
  <c r="F51" i="1" s="1"/>
  <c r="E140" i="1"/>
  <c r="F140" i="1" s="1"/>
  <c r="E118" i="1"/>
  <c r="F118" i="1" s="1"/>
  <c r="E146" i="1"/>
  <c r="F146" i="1" s="1"/>
  <c r="E187" i="1"/>
  <c r="F187" i="1" s="1"/>
  <c r="E71" i="1"/>
  <c r="F71" i="1" s="1"/>
  <c r="E41" i="1"/>
  <c r="F41" i="1" s="1"/>
  <c r="E138" i="1"/>
  <c r="F138" i="1" s="1"/>
  <c r="E189" i="1"/>
  <c r="F189" i="1" s="1"/>
  <c r="E87" i="1"/>
  <c r="F87" i="1" s="1"/>
  <c r="E91" i="1"/>
  <c r="F91" i="1" s="1"/>
  <c r="E81" i="1"/>
  <c r="F81" i="1" s="1"/>
  <c r="E158" i="1"/>
  <c r="F158" i="1" s="1"/>
  <c r="E147" i="1"/>
  <c r="F147" i="1" s="1"/>
  <c r="E130" i="1"/>
  <c r="F130" i="1" s="1"/>
  <c r="E111" i="1"/>
  <c r="F111" i="1" s="1"/>
  <c r="E121" i="1"/>
  <c r="F121" i="1" s="1"/>
  <c r="E178" i="1"/>
  <c r="F178" i="1" s="1"/>
  <c r="E188" i="1"/>
  <c r="F188" i="1" s="1"/>
  <c r="E85" i="1"/>
  <c r="F85" i="1" s="1"/>
  <c r="E131" i="1"/>
  <c r="F131" i="1" s="1"/>
  <c r="E161" i="1"/>
  <c r="F161" i="1" s="1"/>
  <c r="E19" i="1"/>
  <c r="F19" i="1" s="1"/>
  <c r="E190" i="1"/>
  <c r="F190" i="1" s="1"/>
  <c r="E184" i="1"/>
  <c r="F184" i="1" s="1"/>
  <c r="E151" i="1"/>
  <c r="F151" i="1" s="1"/>
  <c r="E181" i="1"/>
  <c r="F181" i="1" s="1"/>
  <c r="E39" i="1"/>
  <c r="F39" i="1" s="1"/>
  <c r="E143" i="1"/>
  <c r="F143" i="1" s="1"/>
  <c r="E28" i="1"/>
  <c r="F28" i="1" s="1"/>
  <c r="E152" i="1"/>
  <c r="F152" i="1" s="1"/>
  <c r="E15" i="1"/>
  <c r="F15" i="1" s="1"/>
  <c r="E59" i="1"/>
  <c r="F59" i="1" s="1"/>
  <c r="E86" i="1"/>
  <c r="F86" i="1" s="1"/>
  <c r="E124" i="1"/>
  <c r="F124" i="1" s="1"/>
  <c r="E172" i="1"/>
  <c r="F172" i="1" s="1"/>
  <c r="E35" i="1"/>
  <c r="F35" i="1" s="1"/>
  <c r="E79" i="1"/>
  <c r="F79" i="1" s="1"/>
  <c r="E185" i="1"/>
  <c r="F185" i="1" s="1"/>
  <c r="E24" i="1"/>
  <c r="F24" i="1" s="1"/>
  <c r="E192" i="1"/>
  <c r="F192" i="1" s="1"/>
  <c r="E56" i="1"/>
  <c r="F56" i="1" s="1"/>
  <c r="E99" i="1"/>
  <c r="F99" i="1" s="1"/>
  <c r="E29" i="1"/>
  <c r="F29" i="1" s="1"/>
  <c r="E123" i="1"/>
  <c r="F123" i="1" s="1"/>
  <c r="E13" i="1"/>
  <c r="F13" i="1" s="1"/>
  <c r="E76" i="1"/>
  <c r="F76" i="1" s="1"/>
  <c r="E119" i="1"/>
  <c r="F119" i="1" s="1"/>
  <c r="E84" i="1"/>
  <c r="F84" i="1" s="1"/>
  <c r="E23" i="1"/>
  <c r="F23" i="1" s="1"/>
  <c r="E33" i="1"/>
  <c r="F33" i="1" s="1"/>
  <c r="E96" i="1"/>
  <c r="F96" i="1" s="1"/>
  <c r="E61" i="1"/>
  <c r="F61" i="1" s="1"/>
  <c r="E69" i="1"/>
  <c r="F69" i="1" s="1"/>
  <c r="E50" i="1"/>
  <c r="F50" i="1" s="1"/>
  <c r="E53" i="1"/>
  <c r="F53" i="1" s="1"/>
  <c r="E116" i="1"/>
  <c r="F116" i="1" s="1"/>
  <c r="E101" i="1"/>
  <c r="F101" i="1" s="1"/>
  <c r="E25" i="1"/>
  <c r="F25" i="1" s="1"/>
  <c r="E148" i="1"/>
  <c r="F148" i="1" s="1"/>
  <c r="K7" i="1" l="1"/>
  <c r="K10" i="1" s="1"/>
  <c r="J7" i="1"/>
</calcChain>
</file>

<file path=xl/sharedStrings.xml><?xml version="1.0" encoding="utf-8"?>
<sst xmlns="http://schemas.openxmlformats.org/spreadsheetml/2006/main" count="23" uniqueCount="23">
  <si>
    <t>b1</t>
  </si>
  <si>
    <t>b2</t>
  </si>
  <si>
    <t>a1</t>
  </si>
  <si>
    <t>a2</t>
  </si>
  <si>
    <t>n</t>
  </si>
  <si>
    <t>x</t>
  </si>
  <si>
    <t>fx</t>
  </si>
  <si>
    <t>ifx</t>
  </si>
  <si>
    <t>ws</t>
  </si>
  <si>
    <t>ss</t>
  </si>
  <si>
    <t>wt</t>
  </si>
  <si>
    <t>st</t>
  </si>
  <si>
    <t>w1</t>
  </si>
  <si>
    <t>w2</t>
  </si>
  <si>
    <t>s1</t>
  </si>
  <si>
    <t>s2</t>
  </si>
  <si>
    <t>gx</t>
  </si>
  <si>
    <t>igx</t>
  </si>
  <si>
    <t>igx_min</t>
  </si>
  <si>
    <t>igx_max</t>
  </si>
  <si>
    <t>nb_igx_max</t>
  </si>
  <si>
    <t>1st try</t>
  </si>
  <si>
    <t>From 1st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</si>
</sst>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2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0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Feuil1!$D$6</c:f>
              <c:strCache>
                <c:ptCount val="1"/>
                <c:pt idx="0">
                  <c:v>ifx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Feuil1!$A$7:$A$192</c:f>
              <c:numCache>
                <c:formatCode>General</c:formatCode>
                <c:ptCount val="1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</c:numCache>
            </c:numRef>
          </c:xVal>
          <c:yVal>
            <c:numRef>
              <c:f>Feuil1!$D$7:$D$192</c:f>
              <c:numCache>
                <c:formatCode>General</c:formatCode>
                <c:ptCount val="186"/>
                <c:pt idx="0">
                  <c:v>-10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B-49E0-B51B-75C5CCFB4E47}"/>
            </c:ext>
          </c:extLst>
        </c:ser>
        <c:ser>
          <c:idx val="1"/>
          <c:order val="1"/>
          <c:tx>
            <c:strRef>
              <c:f>Feuil1!$F$6</c:f>
              <c:strCache>
                <c:ptCount val="1"/>
                <c:pt idx="0">
                  <c:v>igx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Feuil1!$A$7:$A$192</c:f>
              <c:numCache>
                <c:formatCode>General</c:formatCode>
                <c:ptCount val="1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</c:numCache>
            </c:numRef>
          </c:xVal>
          <c:yVal>
            <c:numRef>
              <c:f>Feuil1!$F$7:$F$192</c:f>
              <c:numCache>
                <c:formatCode>General</c:formatCode>
                <c:ptCount val="186"/>
                <c:pt idx="0">
                  <c:v>-10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-3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B-49E0-B51B-75C5CCFB4E47}"/>
            </c:ext>
          </c:extLst>
        </c:ser>
        <c:ser>
          <c:idx val="2"/>
          <c:order val="2"/>
          <c:tx>
            <c:strRef>
              <c:f>Feuil1!$C$6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Feuil1!$A$7:$A$192</c:f>
              <c:numCache>
                <c:formatCode>General</c:formatCode>
                <c:ptCount val="1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</c:numCache>
            </c:numRef>
          </c:xVal>
          <c:yVal>
            <c:numRef>
              <c:f>Feuil1!$C$7:$C$192</c:f>
              <c:numCache>
                <c:formatCode>0.000</c:formatCode>
                <c:ptCount val="186"/>
                <c:pt idx="0">
                  <c:v>-9.9999999999999893</c:v>
                </c:pt>
                <c:pt idx="1">
                  <c:v>-4.1718478582470997</c:v>
                </c:pt>
                <c:pt idx="2">
                  <c:v>-4.1465905903145801</c:v>
                </c:pt>
                <c:pt idx="3">
                  <c:v>-4.1300914447100903</c:v>
                </c:pt>
                <c:pt idx="4">
                  <c:v>-4.0960334161917498</c:v>
                </c:pt>
                <c:pt idx="5">
                  <c:v>-4.0935441794073402</c:v>
                </c:pt>
                <c:pt idx="6">
                  <c:v>-4.0885422971371401</c:v>
                </c:pt>
                <c:pt idx="7">
                  <c:v>-4.0682153319351402</c:v>
                </c:pt>
                <c:pt idx="8">
                  <c:v>-4.0447112023635796</c:v>
                </c:pt>
                <c:pt idx="9">
                  <c:v>-4.0340385876187996</c:v>
                </c:pt>
                <c:pt idx="10">
                  <c:v>-4.0340385876187996</c:v>
                </c:pt>
                <c:pt idx="11">
                  <c:v>-4.0259394330282898</c:v>
                </c:pt>
                <c:pt idx="12">
                  <c:v>-4.0232213511819799</c:v>
                </c:pt>
                <c:pt idx="13">
                  <c:v>-4.0232213511819799</c:v>
                </c:pt>
                <c:pt idx="14">
                  <c:v>-4.0011369593853701</c:v>
                </c:pt>
                <c:pt idx="15">
                  <c:v>-4.0011369593853701</c:v>
                </c:pt>
                <c:pt idx="16">
                  <c:v>-3.99551906349964</c:v>
                </c:pt>
                <c:pt idx="17">
                  <c:v>-3.9898613530975</c:v>
                </c:pt>
                <c:pt idx="18">
                  <c:v>-3.97842420386915</c:v>
                </c:pt>
                <c:pt idx="19">
                  <c:v>-3.9580062436382799</c:v>
                </c:pt>
                <c:pt idx="20">
                  <c:v>-3.9580062436382799</c:v>
                </c:pt>
                <c:pt idx="21">
                  <c:v>-3.9279009728980001</c:v>
                </c:pt>
                <c:pt idx="22">
                  <c:v>-3.9279009728980001</c:v>
                </c:pt>
                <c:pt idx="23">
                  <c:v>-3.8573799591031901</c:v>
                </c:pt>
                <c:pt idx="24">
                  <c:v>-3.8301088692871601</c:v>
                </c:pt>
                <c:pt idx="25">
                  <c:v>-3.8301088692871601</c:v>
                </c:pt>
                <c:pt idx="26">
                  <c:v>-3.7499232313694399</c:v>
                </c:pt>
                <c:pt idx="27">
                  <c:v>-3.73051896036909</c:v>
                </c:pt>
                <c:pt idx="28">
                  <c:v>-3.6076043760852099</c:v>
                </c:pt>
                <c:pt idx="29">
                  <c:v>-3.6076043760852099</c:v>
                </c:pt>
                <c:pt idx="30">
                  <c:v>-3.6076043760852099</c:v>
                </c:pt>
                <c:pt idx="31">
                  <c:v>-3.5890630333287201</c:v>
                </c:pt>
                <c:pt idx="32">
                  <c:v>-3.5748690253837698</c:v>
                </c:pt>
                <c:pt idx="33">
                  <c:v>-3.5748690253837698</c:v>
                </c:pt>
                <c:pt idx="34">
                  <c:v>-3.56526427799463</c:v>
                </c:pt>
                <c:pt idx="35">
                  <c:v>-3.5407347253810402</c:v>
                </c:pt>
                <c:pt idx="36">
                  <c:v>-3.51542812207733</c:v>
                </c:pt>
                <c:pt idx="37">
                  <c:v>-3.51542812207733</c:v>
                </c:pt>
                <c:pt idx="38">
                  <c:v>-3.51542812207733</c:v>
                </c:pt>
                <c:pt idx="39">
                  <c:v>-3.51542812207733</c:v>
                </c:pt>
                <c:pt idx="40">
                  <c:v>-3.51542812207733</c:v>
                </c:pt>
                <c:pt idx="41">
                  <c:v>-3.51542812207733</c:v>
                </c:pt>
                <c:pt idx="42">
                  <c:v>-3.51542812207733</c:v>
                </c:pt>
                <c:pt idx="43">
                  <c:v>-3.51542812207733</c:v>
                </c:pt>
                <c:pt idx="44">
                  <c:v>-3.50507669674026</c:v>
                </c:pt>
                <c:pt idx="45">
                  <c:v>-3.50507669674026</c:v>
                </c:pt>
                <c:pt idx="46">
                  <c:v>-3.50507669674026</c:v>
                </c:pt>
                <c:pt idx="47">
                  <c:v>-3.4998502561122899</c:v>
                </c:pt>
                <c:pt idx="48">
                  <c:v>-3.4998502561122899</c:v>
                </c:pt>
                <c:pt idx="49">
                  <c:v>-3.4998502561122899</c:v>
                </c:pt>
                <c:pt idx="50">
                  <c:v>-3.4998502561122899</c:v>
                </c:pt>
                <c:pt idx="51">
                  <c:v>-3.4998502561122899</c:v>
                </c:pt>
                <c:pt idx="52">
                  <c:v>-3.4945894041238499</c:v>
                </c:pt>
                <c:pt idx="53">
                  <c:v>-3.4945894041238499</c:v>
                </c:pt>
                <c:pt idx="54">
                  <c:v>-3.4892936852169698</c:v>
                </c:pt>
                <c:pt idx="55">
                  <c:v>-3.4839626347387398</c:v>
                </c:pt>
                <c:pt idx="56">
                  <c:v>-3.4785957786978399</c:v>
                </c:pt>
                <c:pt idx="57">
                  <c:v>-3.4731926335129901</c:v>
                </c:pt>
                <c:pt idx="58">
                  <c:v>-3.4731926335129901</c:v>
                </c:pt>
                <c:pt idx="59">
                  <c:v>-3.4731926335129901</c:v>
                </c:pt>
                <c:pt idx="60">
                  <c:v>-3.4622754918669001</c:v>
                </c:pt>
                <c:pt idx="61">
                  <c:v>-3.4622754918669001</c:v>
                </c:pt>
                <c:pt idx="62">
                  <c:v>-3.4622754918669001</c:v>
                </c:pt>
                <c:pt idx="63">
                  <c:v>-3.4622754918669001</c:v>
                </c:pt>
                <c:pt idx="64">
                  <c:v>-3.4622754918669001</c:v>
                </c:pt>
                <c:pt idx="65">
                  <c:v>-3.4622754918669001</c:v>
                </c:pt>
                <c:pt idx="66">
                  <c:v>-3.4622754918669001</c:v>
                </c:pt>
                <c:pt idx="67">
                  <c:v>-3.4567604779074999</c:v>
                </c:pt>
                <c:pt idx="68">
                  <c:v>-3.4512071392418102</c:v>
                </c:pt>
                <c:pt idx="69">
                  <c:v>-3.4512071392418102</c:v>
                </c:pt>
                <c:pt idx="70">
                  <c:v>-3.4512071392418102</c:v>
                </c:pt>
                <c:pt idx="71">
                  <c:v>-3.4512071392418102</c:v>
                </c:pt>
                <c:pt idx="72">
                  <c:v>-3.4456149402540701</c:v>
                </c:pt>
                <c:pt idx="73">
                  <c:v>-3.4456149402540701</c:v>
                </c:pt>
                <c:pt idx="74">
                  <c:v>-3.4456149402540701</c:v>
                </c:pt>
                <c:pt idx="75">
                  <c:v>-3.4399833340372901</c:v>
                </c:pt>
                <c:pt idx="76">
                  <c:v>-3.4399833340372901</c:v>
                </c:pt>
                <c:pt idx="77">
                  <c:v>-3.4399833340372901</c:v>
                </c:pt>
                <c:pt idx="78">
                  <c:v>-3.4399833340372901</c:v>
                </c:pt>
                <c:pt idx="79">
                  <c:v>-3.4343117620741199</c:v>
                </c:pt>
                <c:pt idx="80">
                  <c:v>-3.4343117620741199</c:v>
                </c:pt>
                <c:pt idx="81">
                  <c:v>-3.4343117620741199</c:v>
                </c:pt>
                <c:pt idx="82">
                  <c:v>-3.4343117620741199</c:v>
                </c:pt>
                <c:pt idx="83">
                  <c:v>-3.4343117620741199</c:v>
                </c:pt>
                <c:pt idx="84">
                  <c:v>-3.42284642679261</c:v>
                </c:pt>
                <c:pt idx="85">
                  <c:v>-3.42284642679261</c:v>
                </c:pt>
                <c:pt idx="86">
                  <c:v>-3.42284642679261</c:v>
                </c:pt>
                <c:pt idx="87">
                  <c:v>-3.41705148535365</c:v>
                </c:pt>
                <c:pt idx="88">
                  <c:v>-3.41705148535365</c:v>
                </c:pt>
                <c:pt idx="89">
                  <c:v>-3.41705148535365</c:v>
                </c:pt>
                <c:pt idx="90">
                  <c:v>-3.4112142212048799</c:v>
                </c:pt>
                <c:pt idx="91">
                  <c:v>-3.4053340125753899</c:v>
                </c:pt>
                <c:pt idx="92">
                  <c:v>-3.4053340125753899</c:v>
                </c:pt>
                <c:pt idx="93">
                  <c:v>-3.4053340125753899</c:v>
                </c:pt>
                <c:pt idx="94">
                  <c:v>-3.4053340125753899</c:v>
                </c:pt>
                <c:pt idx="95">
                  <c:v>-3.3994102239129398</c:v>
                </c:pt>
                <c:pt idx="96">
                  <c:v>-3.3934422054743201</c:v>
                </c:pt>
                <c:pt idx="97">
                  <c:v>-3.3934422054743201</c:v>
                </c:pt>
                <c:pt idx="98">
                  <c:v>-3.3934422054743201</c:v>
                </c:pt>
                <c:pt idx="99">
                  <c:v>-3.3874292929004</c:v>
                </c:pt>
                <c:pt idx="100">
                  <c:v>-3.3874292929004</c:v>
                </c:pt>
                <c:pt idx="101">
                  <c:v>-3.3813708067751298</c:v>
                </c:pt>
                <c:pt idx="102">
                  <c:v>-3.3752660521679099</c:v>
                </c:pt>
                <c:pt idx="103">
                  <c:v>-3.3752660521679099</c:v>
                </c:pt>
                <c:pt idx="104">
                  <c:v>-3.3752660521679099</c:v>
                </c:pt>
                <c:pt idx="105">
                  <c:v>-3.36911431815839</c:v>
                </c:pt>
                <c:pt idx="106">
                  <c:v>-3.36911431815839</c:v>
                </c:pt>
                <c:pt idx="107">
                  <c:v>-3.35666698532212</c:v>
                </c:pt>
                <c:pt idx="108">
                  <c:v>-3.35666698532212</c:v>
                </c:pt>
                <c:pt idx="109">
                  <c:v>-3.3503698801678601</c:v>
                </c:pt>
                <c:pt idx="110">
                  <c:v>-3.3503698801678601</c:v>
                </c:pt>
                <c:pt idx="111">
                  <c:v>-3.3503698801678601</c:v>
                </c:pt>
                <c:pt idx="112">
                  <c:v>-3.3503698801678601</c:v>
                </c:pt>
                <c:pt idx="113">
                  <c:v>-3.34402278186991</c:v>
                </c:pt>
                <c:pt idx="114">
                  <c:v>-3.34402278186991</c:v>
                </c:pt>
                <c:pt idx="115">
                  <c:v>-3.34402278186991</c:v>
                </c:pt>
                <c:pt idx="116">
                  <c:v>-3.3311753919135798</c:v>
                </c:pt>
                <c:pt idx="117">
                  <c:v>-3.3246734445260602</c:v>
                </c:pt>
                <c:pt idx="118">
                  <c:v>-3.3246734445260602</c:v>
                </c:pt>
                <c:pt idx="119">
                  <c:v>-3.3115087525971401</c:v>
                </c:pt>
                <c:pt idx="120">
                  <c:v>-3.3115087525971401</c:v>
                </c:pt>
                <c:pt idx="121">
                  <c:v>-3.2981236906403502</c:v>
                </c:pt>
                <c:pt idx="122">
                  <c:v>-3.2981236906403502</c:v>
                </c:pt>
                <c:pt idx="123">
                  <c:v>-3.2981236906403502</c:v>
                </c:pt>
                <c:pt idx="124">
                  <c:v>-3.2981236906403502</c:v>
                </c:pt>
                <c:pt idx="125">
                  <c:v>-3.2981236906403502</c:v>
                </c:pt>
                <c:pt idx="126">
                  <c:v>-3.2845107708797001</c:v>
                </c:pt>
                <c:pt idx="127">
                  <c:v>-3.2845107708797001</c:v>
                </c:pt>
                <c:pt idx="128">
                  <c:v>-3.2845107708797001</c:v>
                </c:pt>
                <c:pt idx="129">
                  <c:v>-3.2776164191905601</c:v>
                </c:pt>
                <c:pt idx="130">
                  <c:v>-3.2776164191905601</c:v>
                </c:pt>
                <c:pt idx="131">
                  <c:v>-3.2776164191905601</c:v>
                </c:pt>
                <c:pt idx="132">
                  <c:v>-3.2776164191905601</c:v>
                </c:pt>
                <c:pt idx="133">
                  <c:v>-3.2706621181439499</c:v>
                </c:pt>
                <c:pt idx="134">
                  <c:v>-3.2706621181439499</c:v>
                </c:pt>
                <c:pt idx="135">
                  <c:v>-3.2706621181439499</c:v>
                </c:pt>
                <c:pt idx="136">
                  <c:v>-3.26364681836227</c:v>
                </c:pt>
                <c:pt idx="137">
                  <c:v>-3.2565694427342602</c:v>
                </c:pt>
                <c:pt idx="138">
                  <c:v>-3.2494288854312998</c:v>
                </c:pt>
                <c:pt idx="139">
                  <c:v>-3.2494288854312998</c:v>
                </c:pt>
                <c:pt idx="140">
                  <c:v>-3.2494288854312998</c:v>
                </c:pt>
                <c:pt idx="141">
                  <c:v>-3.24222401087976</c:v>
                </c:pt>
                <c:pt idx="142">
                  <c:v>-3.2349536526871798</c:v>
                </c:pt>
                <c:pt idx="143">
                  <c:v>-3.2349536526871798</c:v>
                </c:pt>
                <c:pt idx="144">
                  <c:v>-3.22761661251953</c:v>
                </c:pt>
                <c:pt idx="145">
                  <c:v>-3.22761661251953</c:v>
                </c:pt>
                <c:pt idx="146">
                  <c:v>-3.22761661251953</c:v>
                </c:pt>
                <c:pt idx="147">
                  <c:v>-3.22761661251953</c:v>
                </c:pt>
                <c:pt idx="148">
                  <c:v>-3.2202116589271199</c:v>
                </c:pt>
                <c:pt idx="149">
                  <c:v>-3.20519291266281</c:v>
                </c:pt>
                <c:pt idx="150">
                  <c:v>-3.20519291266281</c:v>
                </c:pt>
                <c:pt idx="151">
                  <c:v>-3.20519291266281</c:v>
                </c:pt>
                <c:pt idx="152">
                  <c:v>-3.20519291266281</c:v>
                </c:pt>
                <c:pt idx="153">
                  <c:v>-3.19757648016714</c:v>
                </c:pt>
                <c:pt idx="154">
                  <c:v>-3.19757648016714</c:v>
                </c:pt>
                <c:pt idx="155">
                  <c:v>-3.1898868518423402</c:v>
                </c:pt>
                <c:pt idx="156">
                  <c:v>-3.1898868518423402</c:v>
                </c:pt>
                <c:pt idx="157">
                  <c:v>-3.1821226110367999</c:v>
                </c:pt>
                <c:pt idx="158">
                  <c:v>-3.1821226110367999</c:v>
                </c:pt>
                <c:pt idx="159">
                  <c:v>-3.1742822996842999</c:v>
                </c:pt>
                <c:pt idx="160">
                  <c:v>-3.1742822996842999</c:v>
                </c:pt>
                <c:pt idx="161">
                  <c:v>-3.1742822996842999</c:v>
                </c:pt>
                <c:pt idx="162">
                  <c:v>-3.1663644166783702</c:v>
                </c:pt>
                <c:pt idx="163">
                  <c:v>-3.1663644166783702</c:v>
                </c:pt>
                <c:pt idx="164">
                  <c:v>-3.1583674161664401</c:v>
                </c:pt>
                <c:pt idx="165">
                  <c:v>-3.1583674161664401</c:v>
                </c:pt>
                <c:pt idx="166">
                  <c:v>-3.1583674161664401</c:v>
                </c:pt>
                <c:pt idx="167">
                  <c:v>-3.15028970575871</c:v>
                </c:pt>
                <c:pt idx="168">
                  <c:v>-3.12555565302188</c:v>
                </c:pt>
                <c:pt idx="169">
                  <c:v>-3.1171381804919198</c:v>
                </c:pt>
                <c:pt idx="170">
                  <c:v>-3.1171381804919198</c:v>
                </c:pt>
                <c:pt idx="171">
                  <c:v>-3.1171381804919198</c:v>
                </c:pt>
                <c:pt idx="172">
                  <c:v>-3.1171381804919198</c:v>
                </c:pt>
                <c:pt idx="173">
                  <c:v>-3.1086312687365099</c:v>
                </c:pt>
                <c:pt idx="174">
                  <c:v>-3.1086312687365099</c:v>
                </c:pt>
                <c:pt idx="175">
                  <c:v>-3.1086312687365099</c:v>
                </c:pt>
                <c:pt idx="176">
                  <c:v>-3.0825544388692601</c:v>
                </c:pt>
                <c:pt idx="177">
                  <c:v>-3.0464095983688901</c:v>
                </c:pt>
                <c:pt idx="178">
                  <c:v>-3.0181888273914899</c:v>
                </c:pt>
                <c:pt idx="179">
                  <c:v>-3.0181888273914899</c:v>
                </c:pt>
                <c:pt idx="180">
                  <c:v>-2.9688267980612202</c:v>
                </c:pt>
                <c:pt idx="181">
                  <c:v>-2.88292502717302</c:v>
                </c:pt>
                <c:pt idx="182">
                  <c:v>-2.88292502717302</c:v>
                </c:pt>
                <c:pt idx="183">
                  <c:v>-2.8599316553317302</c:v>
                </c:pt>
                <c:pt idx="184">
                  <c:v>-2.8481832278100501</c:v>
                </c:pt>
                <c:pt idx="185">
                  <c:v>-2.8241578774372802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BB-49E0-B51B-75C5CCFB4E47}"/>
            </c:ext>
          </c:extLst>
        </c:ser>
        <c:ser>
          <c:idx val="3"/>
          <c:order val="3"/>
          <c:tx>
            <c:strRef>
              <c:f>Feuil1!$E$6</c:f>
              <c:strCache>
                <c:ptCount val="1"/>
                <c:pt idx="0">
                  <c:v>gx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Feuil1!$A$7:$A$192</c:f>
              <c:numCache>
                <c:formatCode>General</c:formatCode>
                <c:ptCount val="1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</c:numCache>
            </c:numRef>
          </c:xVal>
          <c:yVal>
            <c:numRef>
              <c:f>Feuil1!$E$7:$E$192</c:f>
              <c:numCache>
                <c:formatCode>0.000</c:formatCode>
                <c:ptCount val="186"/>
                <c:pt idx="0">
                  <c:v>-10</c:v>
                </c:pt>
                <c:pt idx="1">
                  <c:v>-3.7738816232420356</c:v>
                </c:pt>
                <c:pt idx="2">
                  <c:v>-3.7471236380461947</c:v>
                </c:pt>
                <c:pt idx="3">
                  <c:v>-3.729652330058137</c:v>
                </c:pt>
                <c:pt idx="4">
                  <c:v>-3.6936092170009549</c:v>
                </c:pt>
                <c:pt idx="5">
                  <c:v>-3.6909760883211562</c:v>
                </c:pt>
                <c:pt idx="6">
                  <c:v>-3.6856855771365371</c:v>
                </c:pt>
                <c:pt idx="7">
                  <c:v>-3.6641927982439149</c:v>
                </c:pt>
                <c:pt idx="8">
                  <c:v>-3.6393554676476105</c:v>
                </c:pt>
                <c:pt idx="9">
                  <c:v>-3.6280829597161324</c:v>
                </c:pt>
                <c:pt idx="10">
                  <c:v>-3.6280829597161324</c:v>
                </c:pt>
                <c:pt idx="11">
                  <c:v>-3.6195309222065402</c:v>
                </c:pt>
                <c:pt idx="12">
                  <c:v>-3.6166613165035875</c:v>
                </c:pt>
                <c:pt idx="13">
                  <c:v>-3.6166613165035875</c:v>
                </c:pt>
                <c:pt idx="14">
                  <c:v>-3.5933546612609311</c:v>
                </c:pt>
                <c:pt idx="15">
                  <c:v>-3.5933546612609311</c:v>
                </c:pt>
                <c:pt idx="16">
                  <c:v>-3.5874284212833913</c:v>
                </c:pt>
                <c:pt idx="17">
                  <c:v>-3.5814612661380107</c:v>
                </c:pt>
                <c:pt idx="18">
                  <c:v>-3.5694019522592253</c:v>
                </c:pt>
                <c:pt idx="19">
                  <c:v>-3.5478848662796949</c:v>
                </c:pt>
                <c:pt idx="20">
                  <c:v>-3.5478848662796949</c:v>
                </c:pt>
                <c:pt idx="21">
                  <c:v>-3.5161873915641086</c:v>
                </c:pt>
                <c:pt idx="22">
                  <c:v>-3.5161873915641086</c:v>
                </c:pt>
                <c:pt idx="23">
                  <c:v>-3.4420820359202455</c:v>
                </c:pt>
                <c:pt idx="24">
                  <c:v>-3.4134849803616065</c:v>
                </c:pt>
                <c:pt idx="25">
                  <c:v>-3.4134849803616065</c:v>
                </c:pt>
                <c:pt idx="26">
                  <c:v>-3.3296222379173308</c:v>
                </c:pt>
                <c:pt idx="27">
                  <c:v>-3.309382650591207</c:v>
                </c:pt>
                <c:pt idx="28">
                  <c:v>-3.1817555852585842</c:v>
                </c:pt>
                <c:pt idx="29">
                  <c:v>-3.1817555852585842</c:v>
                </c:pt>
                <c:pt idx="30">
                  <c:v>-3.1817555852585842</c:v>
                </c:pt>
                <c:pt idx="31">
                  <c:v>-3.1626003799522984</c:v>
                </c:pt>
                <c:pt idx="32">
                  <c:v>-3.1479555032673225</c:v>
                </c:pt>
                <c:pt idx="33">
                  <c:v>-3.1479555032673225</c:v>
                </c:pt>
                <c:pt idx="34">
                  <c:v>-3.1380553090764347</c:v>
                </c:pt>
                <c:pt idx="35">
                  <c:v>-3.1128076905014614</c:v>
                </c:pt>
                <c:pt idx="36">
                  <c:v>-3.0868173887238242</c:v>
                </c:pt>
                <c:pt idx="37">
                  <c:v>-3.0868173887238242</c:v>
                </c:pt>
                <c:pt idx="38">
                  <c:v>-3.0868173887238242</c:v>
                </c:pt>
                <c:pt idx="39">
                  <c:v>-3.0868173887238242</c:v>
                </c:pt>
                <c:pt idx="40">
                  <c:v>-3.0868173887238242</c:v>
                </c:pt>
                <c:pt idx="41">
                  <c:v>-3.0868173887238242</c:v>
                </c:pt>
                <c:pt idx="42">
                  <c:v>-3.0868173887238242</c:v>
                </c:pt>
                <c:pt idx="43">
                  <c:v>-3.0868173887238242</c:v>
                </c:pt>
                <c:pt idx="44">
                  <c:v>-3.0762036778842679</c:v>
                </c:pt>
                <c:pt idx="45">
                  <c:v>-3.0762036778842679</c:v>
                </c:pt>
                <c:pt idx="46">
                  <c:v>-3.0762036778842679</c:v>
                </c:pt>
                <c:pt idx="47">
                  <c:v>-3.0708487424553699</c:v>
                </c:pt>
                <c:pt idx="48">
                  <c:v>-3.0708487424553699</c:v>
                </c:pt>
                <c:pt idx="49">
                  <c:v>-3.0708487424553699</c:v>
                </c:pt>
                <c:pt idx="50">
                  <c:v>-3.0708487424553699</c:v>
                </c:pt>
                <c:pt idx="51">
                  <c:v>-3.0708487424553699</c:v>
                </c:pt>
                <c:pt idx="52">
                  <c:v>-3.0654612503761625</c:v>
                </c:pt>
                <c:pt idx="53">
                  <c:v>-3.0654612503761625</c:v>
                </c:pt>
                <c:pt idx="54">
                  <c:v>-3.0600408159753121</c:v>
                </c:pt>
                <c:pt idx="55">
                  <c:v>-3.054587046850219</c:v>
                </c:pt>
                <c:pt idx="56">
                  <c:v>-3.0490995437112995</c:v>
                </c:pt>
                <c:pt idx="57">
                  <c:v>-3.043577900221714</c:v>
                </c:pt>
                <c:pt idx="58">
                  <c:v>-3.043577900221714</c:v>
                </c:pt>
                <c:pt idx="59">
                  <c:v>-3.043577900221714</c:v>
                </c:pt>
                <c:pt idx="60">
                  <c:v>-3.0324305306121051</c:v>
                </c:pt>
                <c:pt idx="61">
                  <c:v>-3.0324305306121051</c:v>
                </c:pt>
                <c:pt idx="62">
                  <c:v>-3.0324305306121051</c:v>
                </c:pt>
                <c:pt idx="63">
                  <c:v>-3.0324305306121051</c:v>
                </c:pt>
                <c:pt idx="64">
                  <c:v>-3.0324305306121051</c:v>
                </c:pt>
                <c:pt idx="65">
                  <c:v>-3.0324305306121051</c:v>
                </c:pt>
                <c:pt idx="66">
                  <c:v>-3.0324305306121051</c:v>
                </c:pt>
                <c:pt idx="67">
                  <c:v>-3.026803955072622</c:v>
                </c:pt>
                <c:pt idx="68">
                  <c:v>-3.0211415399884047</c:v>
                </c:pt>
                <c:pt idx="69">
                  <c:v>-3.0211415399884047</c:v>
                </c:pt>
                <c:pt idx="70">
                  <c:v>-3.0211415399884047</c:v>
                </c:pt>
                <c:pt idx="71">
                  <c:v>-3.0211415399884047</c:v>
                </c:pt>
                <c:pt idx="72">
                  <c:v>-3.0154428412110033</c:v>
                </c:pt>
                <c:pt idx="73">
                  <c:v>-3.0154428412110033</c:v>
                </c:pt>
                <c:pt idx="74">
                  <c:v>-3.0154428412110033</c:v>
                </c:pt>
                <c:pt idx="75">
                  <c:v>-3.0097074064777316</c:v>
                </c:pt>
                <c:pt idx="76">
                  <c:v>-3.0097074064777316</c:v>
                </c:pt>
                <c:pt idx="77">
                  <c:v>-3.0097074064777316</c:v>
                </c:pt>
                <c:pt idx="78">
                  <c:v>-3.0097074064777316</c:v>
                </c:pt>
                <c:pt idx="79">
                  <c:v>-3.0039347752144741</c:v>
                </c:pt>
                <c:pt idx="80">
                  <c:v>-3.0039347752144741</c:v>
                </c:pt>
                <c:pt idx="81">
                  <c:v>-3.0039347752144741</c:v>
                </c:pt>
                <c:pt idx="82">
                  <c:v>-3.0039347752144741</c:v>
                </c:pt>
                <c:pt idx="83">
                  <c:v>-3.0039347752144741</c:v>
                </c:pt>
                <c:pt idx="84">
                  <c:v>-2.9922760380183338</c:v>
                </c:pt>
                <c:pt idx="85">
                  <c:v>-2.9922760380183338</c:v>
                </c:pt>
                <c:pt idx="86">
                  <c:v>-2.9922760380183338</c:v>
                </c:pt>
                <c:pt idx="87">
                  <c:v>-2.9863889675185553</c:v>
                </c:pt>
                <c:pt idx="88">
                  <c:v>-2.9863889675185553</c:v>
                </c:pt>
                <c:pt idx="89">
                  <c:v>-2.9863889675185553</c:v>
                </c:pt>
                <c:pt idx="90">
                  <c:v>-2.9804627709157416</c:v>
                </c:pt>
                <c:pt idx="91">
                  <c:v>-2.9744969428988068</c:v>
                </c:pt>
                <c:pt idx="92">
                  <c:v>-2.9744969428988068</c:v>
                </c:pt>
                <c:pt idx="93">
                  <c:v>-2.9744969428988068</c:v>
                </c:pt>
                <c:pt idx="94">
                  <c:v>-2.9744969428988068</c:v>
                </c:pt>
                <c:pt idx="95">
                  <c:v>-2.9684909685253418</c:v>
                </c:pt>
                <c:pt idx="96">
                  <c:v>-2.9624443229763511</c:v>
                </c:pt>
                <c:pt idx="97">
                  <c:v>-2.9624443229763511</c:v>
                </c:pt>
                <c:pt idx="98">
                  <c:v>-2.9624443229763511</c:v>
                </c:pt>
                <c:pt idx="99">
                  <c:v>-2.9563564713029797</c:v>
                </c:pt>
                <c:pt idx="100">
                  <c:v>-2.9563564713029797</c:v>
                </c:pt>
                <c:pt idx="101">
                  <c:v>-2.9502268681648975</c:v>
                </c:pt>
                <c:pt idx="102">
                  <c:v>-2.9440549575599904</c:v>
                </c:pt>
                <c:pt idx="103">
                  <c:v>-2.9440549575599904</c:v>
                </c:pt>
                <c:pt idx="104">
                  <c:v>-2.9440549575599904</c:v>
                </c:pt>
                <c:pt idx="105">
                  <c:v>-2.9378401725449992</c:v>
                </c:pt>
                <c:pt idx="106">
                  <c:v>-2.9378401725449992</c:v>
                </c:pt>
                <c:pt idx="107">
                  <c:v>-2.9252796550633251</c:v>
                </c:pt>
                <c:pt idx="108">
                  <c:v>-2.9252796550633251</c:v>
                </c:pt>
                <c:pt idx="109">
                  <c:v>-2.9189327313555027</c:v>
                </c:pt>
                <c:pt idx="110">
                  <c:v>-2.9189327313555027</c:v>
                </c:pt>
                <c:pt idx="111">
                  <c:v>-2.9189327313555027</c:v>
                </c:pt>
                <c:pt idx="112">
                  <c:v>-2.9189327313555027</c:v>
                </c:pt>
                <c:pt idx="113">
                  <c:v>-2.9125405501267512</c:v>
                </c:pt>
                <c:pt idx="114">
                  <c:v>-2.9125405501267512</c:v>
                </c:pt>
                <c:pt idx="115">
                  <c:v>-2.9125405501267512</c:v>
                </c:pt>
                <c:pt idx="116">
                  <c:v>-2.8996178975379219</c:v>
                </c:pt>
                <c:pt idx="117">
                  <c:v>-2.8930861349624593</c:v>
                </c:pt>
                <c:pt idx="118">
                  <c:v>-2.8930861349624593</c:v>
                </c:pt>
                <c:pt idx="119">
                  <c:v>-2.8798784081025453</c:v>
                </c:pt>
                <c:pt idx="120">
                  <c:v>-2.8798784081025453</c:v>
                </c:pt>
                <c:pt idx="121">
                  <c:v>-2.8664738089978492</c:v>
                </c:pt>
                <c:pt idx="122">
                  <c:v>-2.8664738089978492</c:v>
                </c:pt>
                <c:pt idx="123">
                  <c:v>-2.8664738089978492</c:v>
                </c:pt>
                <c:pt idx="124">
                  <c:v>-2.8664738089978492</c:v>
                </c:pt>
                <c:pt idx="125">
                  <c:v>-2.8664738089978492</c:v>
                </c:pt>
                <c:pt idx="126">
                  <c:v>-2.8528666060981349</c:v>
                </c:pt>
                <c:pt idx="127">
                  <c:v>-2.8528666060981349</c:v>
                </c:pt>
                <c:pt idx="128">
                  <c:v>-2.8528666060981349</c:v>
                </c:pt>
                <c:pt idx="129">
                  <c:v>-2.8459851692110738</c:v>
                </c:pt>
                <c:pt idx="130">
                  <c:v>-2.8459851692110738</c:v>
                </c:pt>
                <c:pt idx="131">
                  <c:v>-2.8459851692110738</c:v>
                </c:pt>
                <c:pt idx="132">
                  <c:v>-2.8459851692110738</c:v>
                </c:pt>
                <c:pt idx="133">
                  <c:v>-2.839050818049925</c:v>
                </c:pt>
                <c:pt idx="134">
                  <c:v>-2.839050818049925</c:v>
                </c:pt>
                <c:pt idx="135">
                  <c:v>-2.839050818049925</c:v>
                </c:pt>
                <c:pt idx="136">
                  <c:v>-2.8320627634611459</c:v>
                </c:pt>
                <c:pt idx="137">
                  <c:v>-2.8250201987452535</c:v>
                </c:pt>
                <c:pt idx="138">
                  <c:v>-2.8179222991224404</c:v>
                </c:pt>
                <c:pt idx="139">
                  <c:v>-2.8179222991224404</c:v>
                </c:pt>
                <c:pt idx="140">
                  <c:v>-2.8179222991224404</c:v>
                </c:pt>
                <c:pt idx="141">
                  <c:v>-2.8107682211765708</c:v>
                </c:pt>
                <c:pt idx="142">
                  <c:v>-2.8035571022764127</c:v>
                </c:pt>
                <c:pt idx="143">
                  <c:v>-2.8035571022764127</c:v>
                </c:pt>
                <c:pt idx="144">
                  <c:v>-2.7962880599729063</c:v>
                </c:pt>
                <c:pt idx="145">
                  <c:v>-2.7962880599729063</c:v>
                </c:pt>
                <c:pt idx="146">
                  <c:v>-2.7962880599729063</c:v>
                </c:pt>
                <c:pt idx="147">
                  <c:v>-2.7962880599729063</c:v>
                </c:pt>
                <c:pt idx="148">
                  <c:v>-2.7889601913711632</c:v>
                </c:pt>
                <c:pt idx="149">
                  <c:v>-2.7741242575083787</c:v>
                </c:pt>
                <c:pt idx="150">
                  <c:v>-2.7741242575083787</c:v>
                </c:pt>
                <c:pt idx="151">
                  <c:v>-2.7741242575083787</c:v>
                </c:pt>
                <c:pt idx="152">
                  <c:v>-2.7741242575083787</c:v>
                </c:pt>
                <c:pt idx="153">
                  <c:v>-2.7666142781946106</c:v>
                </c:pt>
                <c:pt idx="154">
                  <c:v>-2.7666142781946106</c:v>
                </c:pt>
                <c:pt idx="155">
                  <c:v>-2.759041643020939</c:v>
                </c:pt>
                <c:pt idx="156">
                  <c:v>-2.759041643020939</c:v>
                </c:pt>
                <c:pt idx="157">
                  <c:v>-2.7514053364574051</c:v>
                </c:pt>
                <c:pt idx="158">
                  <c:v>-2.7514053364574051</c:v>
                </c:pt>
                <c:pt idx="159">
                  <c:v>-2.7437043181456389</c:v>
                </c:pt>
                <c:pt idx="160">
                  <c:v>-2.7437043181456389</c:v>
                </c:pt>
                <c:pt idx="161">
                  <c:v>-2.7437043181456389</c:v>
                </c:pt>
                <c:pt idx="162">
                  <c:v>-2.7359375220496576</c:v>
                </c:pt>
                <c:pt idx="163">
                  <c:v>-2.7359375220496576</c:v>
                </c:pt>
                <c:pt idx="164">
                  <c:v>-2.7281038555672854</c:v>
                </c:pt>
                <c:pt idx="165">
                  <c:v>-2.7281038555672854</c:v>
                </c:pt>
                <c:pt idx="166">
                  <c:v>-2.7281038555672854</c:v>
                </c:pt>
                <c:pt idx="167">
                  <c:v>-2.7202021985998188</c:v>
                </c:pt>
                <c:pt idx="168">
                  <c:v>-2.6960776505515205</c:v>
                </c:pt>
                <c:pt idx="169">
                  <c:v>-2.687892245603456</c:v>
                </c:pt>
                <c:pt idx="170">
                  <c:v>-2.687892245603456</c:v>
                </c:pt>
                <c:pt idx="171">
                  <c:v>-2.687892245603456</c:v>
                </c:pt>
                <c:pt idx="172">
                  <c:v>-2.687892245603456</c:v>
                </c:pt>
                <c:pt idx="173">
                  <c:v>-2.6796328014043698</c:v>
                </c:pt>
                <c:pt idx="174">
                  <c:v>-2.6796328014043698</c:v>
                </c:pt>
                <c:pt idx="175">
                  <c:v>-2.6796328014043698</c:v>
                </c:pt>
                <c:pt idx="176">
                  <c:v>-2.6543969818072357</c:v>
                </c:pt>
                <c:pt idx="177">
                  <c:v>-2.6196291370898055</c:v>
                </c:pt>
                <c:pt idx="178">
                  <c:v>-2.5926599001098207</c:v>
                </c:pt>
                <c:pt idx="179">
                  <c:v>-2.5926599001098207</c:v>
                </c:pt>
                <c:pt idx="180">
                  <c:v>-2.5458736349651057</c:v>
                </c:pt>
                <c:pt idx="181">
                  <c:v>-2.4656868212609093</c:v>
                </c:pt>
                <c:pt idx="182">
                  <c:v>-2.4656868212609093</c:v>
                </c:pt>
                <c:pt idx="183">
                  <c:v>-2.4445000080307167</c:v>
                </c:pt>
                <c:pt idx="184">
                  <c:v>-2.4337210132237432</c:v>
                </c:pt>
                <c:pt idx="185">
                  <c:v>-2.4117769223188255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BB-49E0-B51B-75C5CCFB4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82736"/>
        <c:axId val="454978416"/>
      </c:scatterChart>
      <c:valAx>
        <c:axId val="45498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978416"/>
        <c:crosses val="autoZero"/>
        <c:crossBetween val="midCat"/>
      </c:valAx>
      <c:valAx>
        <c:axId val="454978416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982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Zoom</a:t>
            </a:r>
            <a:r>
              <a:rPr lang="en-US" baseline="0"/>
              <a:t> sur les hauts scores bruts</a:t>
            </a:r>
            <a:endParaRPr lang="en-US"/>
          </a:p>
        </c:rich>
      </c:tx>
      <c:layout>
        <c:manualLayout>
          <c:xMode val="edge"/>
          <c:yMode val="edge"/>
          <c:x val="5.1305062770768114E-2"/>
          <c:y val="5.32268907281271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Feuil1!$A$7:$A$192</c:f>
              <c:numCache>
                <c:formatCode>General</c:formatCode>
                <c:ptCount val="1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</c:numCache>
            </c:numRef>
          </c:xVal>
          <c:yVal>
            <c:numRef>
              <c:f>Feuil1!$B$7:$B$192</c:f>
              <c:numCache>
                <c:formatCode>General</c:formatCode>
                <c:ptCount val="186"/>
                <c:pt idx="0">
                  <c:v>-524288</c:v>
                </c:pt>
                <c:pt idx="1">
                  <c:v>-353</c:v>
                </c:pt>
                <c:pt idx="2">
                  <c:v>-342</c:v>
                </c:pt>
                <c:pt idx="3">
                  <c:v>-335</c:v>
                </c:pt>
                <c:pt idx="4">
                  <c:v>-321</c:v>
                </c:pt>
                <c:pt idx="5">
                  <c:v>-320</c:v>
                </c:pt>
                <c:pt idx="6">
                  <c:v>-318</c:v>
                </c:pt>
                <c:pt idx="7">
                  <c:v>-310</c:v>
                </c:pt>
                <c:pt idx="8">
                  <c:v>-301</c:v>
                </c:pt>
                <c:pt idx="9">
                  <c:v>-297</c:v>
                </c:pt>
                <c:pt idx="10">
                  <c:v>-297</c:v>
                </c:pt>
                <c:pt idx="11">
                  <c:v>-294</c:v>
                </c:pt>
                <c:pt idx="12">
                  <c:v>-293</c:v>
                </c:pt>
                <c:pt idx="13">
                  <c:v>-293</c:v>
                </c:pt>
                <c:pt idx="14">
                  <c:v>-285</c:v>
                </c:pt>
                <c:pt idx="15">
                  <c:v>-285</c:v>
                </c:pt>
                <c:pt idx="16">
                  <c:v>-283</c:v>
                </c:pt>
                <c:pt idx="17">
                  <c:v>-281</c:v>
                </c:pt>
                <c:pt idx="18">
                  <c:v>-277</c:v>
                </c:pt>
                <c:pt idx="19">
                  <c:v>-270</c:v>
                </c:pt>
                <c:pt idx="20">
                  <c:v>-270</c:v>
                </c:pt>
                <c:pt idx="21">
                  <c:v>-260</c:v>
                </c:pt>
                <c:pt idx="22">
                  <c:v>-260</c:v>
                </c:pt>
                <c:pt idx="23">
                  <c:v>-238</c:v>
                </c:pt>
                <c:pt idx="24">
                  <c:v>-230</c:v>
                </c:pt>
                <c:pt idx="25">
                  <c:v>-230</c:v>
                </c:pt>
                <c:pt idx="26">
                  <c:v>-208</c:v>
                </c:pt>
                <c:pt idx="27">
                  <c:v>-203</c:v>
                </c:pt>
                <c:pt idx="28">
                  <c:v>-174</c:v>
                </c:pt>
                <c:pt idx="29">
                  <c:v>-174</c:v>
                </c:pt>
                <c:pt idx="30">
                  <c:v>-174</c:v>
                </c:pt>
                <c:pt idx="31">
                  <c:v>-170</c:v>
                </c:pt>
                <c:pt idx="32">
                  <c:v>-167</c:v>
                </c:pt>
                <c:pt idx="33">
                  <c:v>-167</c:v>
                </c:pt>
                <c:pt idx="34">
                  <c:v>-165</c:v>
                </c:pt>
                <c:pt idx="35">
                  <c:v>-160</c:v>
                </c:pt>
                <c:pt idx="36">
                  <c:v>-155</c:v>
                </c:pt>
                <c:pt idx="37">
                  <c:v>-155</c:v>
                </c:pt>
                <c:pt idx="38">
                  <c:v>-155</c:v>
                </c:pt>
                <c:pt idx="39">
                  <c:v>-155</c:v>
                </c:pt>
                <c:pt idx="40">
                  <c:v>-155</c:v>
                </c:pt>
                <c:pt idx="41">
                  <c:v>-155</c:v>
                </c:pt>
                <c:pt idx="42">
                  <c:v>-155</c:v>
                </c:pt>
                <c:pt idx="43">
                  <c:v>-155</c:v>
                </c:pt>
                <c:pt idx="44">
                  <c:v>-153</c:v>
                </c:pt>
                <c:pt idx="45">
                  <c:v>-153</c:v>
                </c:pt>
                <c:pt idx="46">
                  <c:v>-153</c:v>
                </c:pt>
                <c:pt idx="47">
                  <c:v>-152</c:v>
                </c:pt>
                <c:pt idx="48">
                  <c:v>-152</c:v>
                </c:pt>
                <c:pt idx="49">
                  <c:v>-152</c:v>
                </c:pt>
                <c:pt idx="50">
                  <c:v>-152</c:v>
                </c:pt>
                <c:pt idx="51">
                  <c:v>-152</c:v>
                </c:pt>
                <c:pt idx="52">
                  <c:v>-151</c:v>
                </c:pt>
                <c:pt idx="53">
                  <c:v>-151</c:v>
                </c:pt>
                <c:pt idx="54">
                  <c:v>-150</c:v>
                </c:pt>
                <c:pt idx="55">
                  <c:v>-149</c:v>
                </c:pt>
                <c:pt idx="56">
                  <c:v>-148</c:v>
                </c:pt>
                <c:pt idx="57">
                  <c:v>-147</c:v>
                </c:pt>
                <c:pt idx="58">
                  <c:v>-147</c:v>
                </c:pt>
                <c:pt idx="59">
                  <c:v>-147</c:v>
                </c:pt>
                <c:pt idx="60">
                  <c:v>-145</c:v>
                </c:pt>
                <c:pt idx="61">
                  <c:v>-145</c:v>
                </c:pt>
                <c:pt idx="62">
                  <c:v>-145</c:v>
                </c:pt>
                <c:pt idx="63">
                  <c:v>-145</c:v>
                </c:pt>
                <c:pt idx="64">
                  <c:v>-145</c:v>
                </c:pt>
                <c:pt idx="65">
                  <c:v>-145</c:v>
                </c:pt>
                <c:pt idx="66">
                  <c:v>-145</c:v>
                </c:pt>
                <c:pt idx="67">
                  <c:v>-144</c:v>
                </c:pt>
                <c:pt idx="68">
                  <c:v>-143</c:v>
                </c:pt>
                <c:pt idx="69">
                  <c:v>-143</c:v>
                </c:pt>
                <c:pt idx="70">
                  <c:v>-143</c:v>
                </c:pt>
                <c:pt idx="71">
                  <c:v>-143</c:v>
                </c:pt>
                <c:pt idx="72">
                  <c:v>-142</c:v>
                </c:pt>
                <c:pt idx="73">
                  <c:v>-142</c:v>
                </c:pt>
                <c:pt idx="74">
                  <c:v>-142</c:v>
                </c:pt>
                <c:pt idx="75">
                  <c:v>-141</c:v>
                </c:pt>
                <c:pt idx="76">
                  <c:v>-141</c:v>
                </c:pt>
                <c:pt idx="77">
                  <c:v>-141</c:v>
                </c:pt>
                <c:pt idx="78">
                  <c:v>-141</c:v>
                </c:pt>
                <c:pt idx="79">
                  <c:v>-140</c:v>
                </c:pt>
                <c:pt idx="80">
                  <c:v>-140</c:v>
                </c:pt>
                <c:pt idx="81">
                  <c:v>-140</c:v>
                </c:pt>
                <c:pt idx="82">
                  <c:v>-140</c:v>
                </c:pt>
                <c:pt idx="83">
                  <c:v>-140</c:v>
                </c:pt>
                <c:pt idx="84">
                  <c:v>-138</c:v>
                </c:pt>
                <c:pt idx="85">
                  <c:v>-138</c:v>
                </c:pt>
                <c:pt idx="86">
                  <c:v>-138</c:v>
                </c:pt>
                <c:pt idx="87">
                  <c:v>-137</c:v>
                </c:pt>
                <c:pt idx="88">
                  <c:v>-137</c:v>
                </c:pt>
                <c:pt idx="89">
                  <c:v>-137</c:v>
                </c:pt>
                <c:pt idx="90">
                  <c:v>-136</c:v>
                </c:pt>
                <c:pt idx="91">
                  <c:v>-135</c:v>
                </c:pt>
                <c:pt idx="92">
                  <c:v>-135</c:v>
                </c:pt>
                <c:pt idx="93">
                  <c:v>-135</c:v>
                </c:pt>
                <c:pt idx="94">
                  <c:v>-135</c:v>
                </c:pt>
                <c:pt idx="95">
                  <c:v>-134</c:v>
                </c:pt>
                <c:pt idx="96">
                  <c:v>-133</c:v>
                </c:pt>
                <c:pt idx="97">
                  <c:v>-133</c:v>
                </c:pt>
                <c:pt idx="98">
                  <c:v>-133</c:v>
                </c:pt>
                <c:pt idx="99">
                  <c:v>-132</c:v>
                </c:pt>
                <c:pt idx="100">
                  <c:v>-132</c:v>
                </c:pt>
                <c:pt idx="101">
                  <c:v>-131</c:v>
                </c:pt>
                <c:pt idx="102">
                  <c:v>-130</c:v>
                </c:pt>
                <c:pt idx="103">
                  <c:v>-130</c:v>
                </c:pt>
                <c:pt idx="104">
                  <c:v>-130</c:v>
                </c:pt>
                <c:pt idx="105">
                  <c:v>-129</c:v>
                </c:pt>
                <c:pt idx="106">
                  <c:v>-129</c:v>
                </c:pt>
                <c:pt idx="107">
                  <c:v>-127</c:v>
                </c:pt>
                <c:pt idx="108">
                  <c:v>-127</c:v>
                </c:pt>
                <c:pt idx="109">
                  <c:v>-126</c:v>
                </c:pt>
                <c:pt idx="110">
                  <c:v>-126</c:v>
                </c:pt>
                <c:pt idx="111">
                  <c:v>-126</c:v>
                </c:pt>
                <c:pt idx="112">
                  <c:v>-126</c:v>
                </c:pt>
                <c:pt idx="113">
                  <c:v>-125</c:v>
                </c:pt>
                <c:pt idx="114">
                  <c:v>-125</c:v>
                </c:pt>
                <c:pt idx="115">
                  <c:v>-125</c:v>
                </c:pt>
                <c:pt idx="116">
                  <c:v>-123</c:v>
                </c:pt>
                <c:pt idx="117">
                  <c:v>-122</c:v>
                </c:pt>
                <c:pt idx="118">
                  <c:v>-122</c:v>
                </c:pt>
                <c:pt idx="119">
                  <c:v>-120</c:v>
                </c:pt>
                <c:pt idx="120">
                  <c:v>-120</c:v>
                </c:pt>
                <c:pt idx="121">
                  <c:v>-118</c:v>
                </c:pt>
                <c:pt idx="122">
                  <c:v>-118</c:v>
                </c:pt>
                <c:pt idx="123">
                  <c:v>-118</c:v>
                </c:pt>
                <c:pt idx="124">
                  <c:v>-118</c:v>
                </c:pt>
                <c:pt idx="125">
                  <c:v>-118</c:v>
                </c:pt>
                <c:pt idx="126">
                  <c:v>-116</c:v>
                </c:pt>
                <c:pt idx="127">
                  <c:v>-116</c:v>
                </c:pt>
                <c:pt idx="128">
                  <c:v>-116</c:v>
                </c:pt>
                <c:pt idx="129">
                  <c:v>-115</c:v>
                </c:pt>
                <c:pt idx="130">
                  <c:v>-115</c:v>
                </c:pt>
                <c:pt idx="131">
                  <c:v>-115</c:v>
                </c:pt>
                <c:pt idx="132">
                  <c:v>-115</c:v>
                </c:pt>
                <c:pt idx="133">
                  <c:v>-114</c:v>
                </c:pt>
                <c:pt idx="134">
                  <c:v>-114</c:v>
                </c:pt>
                <c:pt idx="135">
                  <c:v>-114</c:v>
                </c:pt>
                <c:pt idx="136">
                  <c:v>-113</c:v>
                </c:pt>
                <c:pt idx="137">
                  <c:v>-112</c:v>
                </c:pt>
                <c:pt idx="138">
                  <c:v>-111</c:v>
                </c:pt>
                <c:pt idx="139">
                  <c:v>-111</c:v>
                </c:pt>
                <c:pt idx="140">
                  <c:v>-111</c:v>
                </c:pt>
                <c:pt idx="141">
                  <c:v>-110</c:v>
                </c:pt>
                <c:pt idx="142">
                  <c:v>-109</c:v>
                </c:pt>
                <c:pt idx="143">
                  <c:v>-109</c:v>
                </c:pt>
                <c:pt idx="144">
                  <c:v>-108</c:v>
                </c:pt>
                <c:pt idx="145">
                  <c:v>-108</c:v>
                </c:pt>
                <c:pt idx="146">
                  <c:v>-108</c:v>
                </c:pt>
                <c:pt idx="147">
                  <c:v>-108</c:v>
                </c:pt>
                <c:pt idx="148">
                  <c:v>-107</c:v>
                </c:pt>
                <c:pt idx="149">
                  <c:v>-105</c:v>
                </c:pt>
                <c:pt idx="150">
                  <c:v>-105</c:v>
                </c:pt>
                <c:pt idx="151">
                  <c:v>-105</c:v>
                </c:pt>
                <c:pt idx="152">
                  <c:v>-105</c:v>
                </c:pt>
                <c:pt idx="153">
                  <c:v>-104</c:v>
                </c:pt>
                <c:pt idx="154">
                  <c:v>-104</c:v>
                </c:pt>
                <c:pt idx="155">
                  <c:v>-103</c:v>
                </c:pt>
                <c:pt idx="156">
                  <c:v>-103</c:v>
                </c:pt>
                <c:pt idx="157">
                  <c:v>-102</c:v>
                </c:pt>
                <c:pt idx="158">
                  <c:v>-102</c:v>
                </c:pt>
                <c:pt idx="159">
                  <c:v>-101</c:v>
                </c:pt>
                <c:pt idx="160">
                  <c:v>-101</c:v>
                </c:pt>
                <c:pt idx="161">
                  <c:v>-101</c:v>
                </c:pt>
                <c:pt idx="162">
                  <c:v>-100</c:v>
                </c:pt>
                <c:pt idx="163">
                  <c:v>-100</c:v>
                </c:pt>
                <c:pt idx="164">
                  <c:v>-99</c:v>
                </c:pt>
                <c:pt idx="165">
                  <c:v>-99</c:v>
                </c:pt>
                <c:pt idx="166">
                  <c:v>-99</c:v>
                </c:pt>
                <c:pt idx="167">
                  <c:v>-98</c:v>
                </c:pt>
                <c:pt idx="168">
                  <c:v>-95</c:v>
                </c:pt>
                <c:pt idx="169">
                  <c:v>-94</c:v>
                </c:pt>
                <c:pt idx="170">
                  <c:v>-94</c:v>
                </c:pt>
                <c:pt idx="171">
                  <c:v>-94</c:v>
                </c:pt>
                <c:pt idx="172">
                  <c:v>-94</c:v>
                </c:pt>
                <c:pt idx="173">
                  <c:v>-93</c:v>
                </c:pt>
                <c:pt idx="174">
                  <c:v>-93</c:v>
                </c:pt>
                <c:pt idx="175">
                  <c:v>-93</c:v>
                </c:pt>
                <c:pt idx="176">
                  <c:v>-90</c:v>
                </c:pt>
                <c:pt idx="177">
                  <c:v>-86</c:v>
                </c:pt>
                <c:pt idx="178">
                  <c:v>-83</c:v>
                </c:pt>
                <c:pt idx="179">
                  <c:v>-83</c:v>
                </c:pt>
                <c:pt idx="180">
                  <c:v>-78</c:v>
                </c:pt>
                <c:pt idx="181">
                  <c:v>-70</c:v>
                </c:pt>
                <c:pt idx="182">
                  <c:v>-70</c:v>
                </c:pt>
                <c:pt idx="183">
                  <c:v>-68</c:v>
                </c:pt>
                <c:pt idx="184">
                  <c:v>-67</c:v>
                </c:pt>
                <c:pt idx="185">
                  <c:v>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4-4430-B35A-F930DA45A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4751"/>
        <c:axId val="38199391"/>
      </c:scatterChart>
      <c:valAx>
        <c:axId val="38214751"/>
        <c:scaling>
          <c:orientation val="minMax"/>
          <c:max val="200"/>
          <c:min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99391"/>
        <c:crosses val="autoZero"/>
        <c:crossBetween val="midCat"/>
      </c:valAx>
      <c:valAx>
        <c:axId val="38199391"/>
        <c:scaling>
          <c:orientation val="minMax"/>
          <c:max val="-4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4</xdr:row>
      <xdr:rowOff>4761</xdr:rowOff>
    </xdr:from>
    <xdr:to>
      <xdr:col>26</xdr:col>
      <xdr:colOff>409575</xdr:colOff>
      <xdr:row>35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0A95B28-7117-BEFA-29BE-F141BFB77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10</xdr:row>
      <xdr:rowOff>161925</xdr:rowOff>
    </xdr:from>
    <xdr:to>
      <xdr:col>11</xdr:col>
      <xdr:colOff>152400</xdr:colOff>
      <xdr:row>23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5BFC2C-C9BF-338F-CE73-D99B77CF8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B90BD-FB1C-4AE5-9F0B-C5852C7E0A07}" name="Tableau1" displayName="Tableau1" ref="A6:F192" totalsRowShown="0" headerRowDxfId="9" headerRowBorderDxfId="8" tableBorderDxfId="7" totalsRowBorderDxfId="6">
  <autoFilter ref="A6:F192" xr:uid="{913B90BD-FB1C-4AE5-9F0B-C5852C7E0A07}"/>
  <sortState xmlns:xlrd2="http://schemas.microsoft.com/office/spreadsheetml/2017/richdata2" ref="A7:C192">
    <sortCondition ref="B6:B192"/>
  </sortState>
  <tableColumns count="6">
    <tableColumn id="1" xr3:uid="{1F2F29FC-151E-42E6-98C5-C4E32D14AE14}" name="n" dataDxfId="5"/>
    <tableColumn id="2" xr3:uid="{E74AE5DC-3B95-42AE-84F8-4C3F1BB8C5DF}" name="x" dataDxfId="4"/>
    <tableColumn id="3" xr3:uid="{E3E0E70F-B9DF-4631-B114-83F5CA5567EE}" name="fx" dataDxfId="3"/>
    <tableColumn id="4" xr3:uid="{68331C7B-1E0C-4284-9898-381AE65A0B5D}" name="ifx" dataDxfId="2">
      <calculatedColumnFormula>ROUND(Tableau1[[#This Row],[fx]],0)</calculatedColumnFormula>
    </tableColumn>
    <tableColumn id="5" xr3:uid="{63C2B0DC-6E32-48D6-9FEF-9F6ADCD10DEF}" name="gx" dataDxfId="1">
      <calculatedColumnFormula>$C$2*ASINH($A$2*Tableau1[[#This Row],[x]])+$D$2*ASINH($B$2*Tableau1[[#This Row],[x]])</calculatedColumnFormula>
    </tableColumn>
    <tableColumn id="6" xr3:uid="{C2E59B58-FF70-42B2-9D23-6C3DF60F6769}" name="igx" dataDxfId="0">
      <calculatedColumnFormula>ROUND(Tableau1[[#This Row],[gx]],0)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2"/>
  <sheetViews>
    <sheetView tabSelected="1" workbookViewId="0">
      <selection activeCell="K32" sqref="K32"/>
    </sheetView>
  </sheetViews>
  <sheetFormatPr baseColWidth="10" defaultColWidth="9.140625" defaultRowHeight="15" x14ac:dyDescent="0.25"/>
  <cols>
    <col min="3" max="3" width="9.7109375" customWidth="1"/>
    <col min="4" max="4" width="8.140625" customWidth="1"/>
    <col min="11" max="11" width="12.42578125" customWidth="1"/>
    <col min="13" max="13" width="13.28515625" customWidth="1"/>
    <col min="14" max="14" width="10.5703125" bestFit="1" customWidth="1"/>
  </cols>
  <sheetData>
    <row r="1" spans="1:17" x14ac:dyDescent="0.25">
      <c r="A1" s="13" t="s">
        <v>0</v>
      </c>
      <c r="B1" s="13" t="s">
        <v>1</v>
      </c>
      <c r="C1" s="14" t="s">
        <v>2</v>
      </c>
      <c r="D1" s="14" t="s">
        <v>3</v>
      </c>
      <c r="G1" s="13" t="s">
        <v>8</v>
      </c>
      <c r="H1" s="13" t="s">
        <v>9</v>
      </c>
      <c r="J1" s="13" t="s">
        <v>10</v>
      </c>
      <c r="K1" s="13" t="s">
        <v>11</v>
      </c>
      <c r="M1" s="1" t="s">
        <v>12</v>
      </c>
      <c r="N1" s="1" t="s">
        <v>13</v>
      </c>
      <c r="P1" s="1" t="s">
        <v>14</v>
      </c>
      <c r="Q1" s="1" t="s">
        <v>15</v>
      </c>
    </row>
    <row r="2" spans="1:17" x14ac:dyDescent="0.25">
      <c r="A2" s="3">
        <v>1</v>
      </c>
      <c r="B2" s="3">
        <v>1.4999999999999999E-2</v>
      </c>
      <c r="C2" s="3">
        <f>(Q2*J2-N2*K2)/(M2*Q2-N2*P2)</f>
        <v>0.41835940764452267</v>
      </c>
      <c r="D2" s="3">
        <f>(M2*K2-P2*J2)/(M2*Q2-N2*P2)</f>
        <v>0.43466867824583777</v>
      </c>
      <c r="F2" s="2"/>
      <c r="G2" s="1">
        <v>524288</v>
      </c>
      <c r="H2" s="1">
        <v>5</v>
      </c>
      <c r="J2" s="1">
        <v>10</v>
      </c>
      <c r="K2" s="1">
        <v>1</v>
      </c>
      <c r="M2" s="4">
        <f>ASINH(A2*G2)</f>
        <v>13.862943611199816</v>
      </c>
      <c r="N2" s="4">
        <f>ASINH(B2*G2)</f>
        <v>9.6632385373611775</v>
      </c>
      <c r="P2" s="4">
        <f>ASINH(A2*H2)</f>
        <v>2.3124383412727525</v>
      </c>
      <c r="Q2" s="4">
        <f>ASINH(B2*H2)</f>
        <v>7.4929864884877156E-2</v>
      </c>
    </row>
    <row r="3" spans="1:17" x14ac:dyDescent="0.25">
      <c r="A3" s="12">
        <v>1</v>
      </c>
      <c r="B3" s="12">
        <v>0.1</v>
      </c>
      <c r="C3" s="12">
        <v>0.33637591031214897</v>
      </c>
      <c r="D3" s="12">
        <v>0.46165001844280101</v>
      </c>
      <c r="E3" s="15" t="s">
        <v>21</v>
      </c>
    </row>
    <row r="5" spans="1:17" x14ac:dyDescent="0.25">
      <c r="A5" t="s">
        <v>22</v>
      </c>
    </row>
    <row r="6" spans="1:17" x14ac:dyDescent="0.25">
      <c r="A6" s="6" t="s">
        <v>4</v>
      </c>
      <c r="B6" s="7" t="s">
        <v>5</v>
      </c>
      <c r="C6" s="8" t="s">
        <v>6</v>
      </c>
      <c r="D6" s="7" t="s">
        <v>7</v>
      </c>
      <c r="E6" s="7" t="s">
        <v>16</v>
      </c>
      <c r="F6" s="7" t="s">
        <v>17</v>
      </c>
      <c r="J6" s="1" t="s">
        <v>18</v>
      </c>
      <c r="K6" s="1" t="s">
        <v>19</v>
      </c>
    </row>
    <row r="7" spans="1:17" x14ac:dyDescent="0.25">
      <c r="A7" s="5">
        <v>1</v>
      </c>
      <c r="B7" s="1">
        <f>-524288</f>
        <v>-524288</v>
      </c>
      <c r="C7" s="10">
        <v>-9.9999999999999893</v>
      </c>
      <c r="D7" s="1">
        <f>ROUND(Tableau1[[#This Row],[fx]],0)</f>
        <v>-10</v>
      </c>
      <c r="E7" s="3">
        <f>$C$2*ASINH($A$2*Tableau1[[#This Row],[x]])+$D$2*ASINH($B$2*Tableau1[[#This Row],[x]])</f>
        <v>-10</v>
      </c>
      <c r="F7" s="1">
        <f>ROUND(Tableau1[[#This Row],[gx]],0)</f>
        <v>-10</v>
      </c>
      <c r="J7" s="1">
        <f>MIN(Tableau1[igx])</f>
        <v>-10</v>
      </c>
      <c r="K7" s="1">
        <f>MAX(Tableau1[igx])</f>
        <v>-2</v>
      </c>
    </row>
    <row r="8" spans="1:17" x14ac:dyDescent="0.25">
      <c r="A8" s="5">
        <v>2</v>
      </c>
      <c r="B8" s="1">
        <f>-353</f>
        <v>-353</v>
      </c>
      <c r="C8" s="10">
        <v>-4.1718478582470997</v>
      </c>
      <c r="D8" s="1">
        <f>ROUND(Tableau1[[#This Row],[fx]],0)</f>
        <v>-4</v>
      </c>
      <c r="E8" s="3">
        <f>$C$2*ASINH($A$2*Tableau1[[#This Row],[x]])+$D$2*ASINH($B$2*Tableau1[[#This Row],[x]])</f>
        <v>-3.7738816232420356</v>
      </c>
      <c r="F8" s="1">
        <f>ROUND(Tableau1[[#This Row],[gx]],0)</f>
        <v>-4</v>
      </c>
    </row>
    <row r="9" spans="1:17" x14ac:dyDescent="0.25">
      <c r="A9" s="5">
        <v>3</v>
      </c>
      <c r="B9" s="1">
        <f>-342</f>
        <v>-342</v>
      </c>
      <c r="C9" s="10">
        <v>-4.1465905903145801</v>
      </c>
      <c r="D9" s="1">
        <f>ROUND(Tableau1[[#This Row],[fx]],0)</f>
        <v>-4</v>
      </c>
      <c r="E9" s="3">
        <f>$C$2*ASINH($A$2*Tableau1[[#This Row],[x]])+$D$2*ASINH($B$2*Tableau1[[#This Row],[x]])</f>
        <v>-3.7471236380461947</v>
      </c>
      <c r="F9" s="1">
        <f>ROUND(Tableau1[[#This Row],[gx]],0)</f>
        <v>-4</v>
      </c>
      <c r="K9" s="1" t="s">
        <v>20</v>
      </c>
    </row>
    <row r="10" spans="1:17" x14ac:dyDescent="0.25">
      <c r="A10" s="5">
        <v>4</v>
      </c>
      <c r="B10" s="1">
        <f>-335</f>
        <v>-335</v>
      </c>
      <c r="C10" s="10">
        <v>-4.1300914447100903</v>
      </c>
      <c r="D10" s="1">
        <f>ROUND(Tableau1[[#This Row],[fx]],0)</f>
        <v>-4</v>
      </c>
      <c r="E10" s="3">
        <f>$C$2*ASINH($A$2*Tableau1[[#This Row],[x]])+$D$2*ASINH($B$2*Tableau1[[#This Row],[x]])</f>
        <v>-3.729652330058137</v>
      </c>
      <c r="F10" s="1">
        <f>ROUND(Tableau1[[#This Row],[gx]],0)</f>
        <v>-4</v>
      </c>
      <c r="K10" s="1">
        <f>COUNTIF(Tableau1[igx],K7)</f>
        <v>5</v>
      </c>
    </row>
    <row r="11" spans="1:17" x14ac:dyDescent="0.25">
      <c r="A11" s="5">
        <v>5</v>
      </c>
      <c r="B11" s="1">
        <f>-321</f>
        <v>-321</v>
      </c>
      <c r="C11" s="10">
        <v>-4.0960334161917498</v>
      </c>
      <c r="D11" s="1">
        <f>ROUND(Tableau1[[#This Row],[fx]],0)</f>
        <v>-4</v>
      </c>
      <c r="E11" s="3">
        <f>$C$2*ASINH($A$2*Tableau1[[#This Row],[x]])+$D$2*ASINH($B$2*Tableau1[[#This Row],[x]])</f>
        <v>-3.6936092170009549</v>
      </c>
      <c r="F11" s="1">
        <f>ROUND(Tableau1[[#This Row],[gx]],0)</f>
        <v>-4</v>
      </c>
    </row>
    <row r="12" spans="1:17" x14ac:dyDescent="0.25">
      <c r="A12" s="5">
        <v>6</v>
      </c>
      <c r="B12" s="1">
        <f>-320</f>
        <v>-320</v>
      </c>
      <c r="C12" s="10">
        <v>-4.0935441794073402</v>
      </c>
      <c r="D12" s="1">
        <f>ROUND(Tableau1[[#This Row],[fx]],0)</f>
        <v>-4</v>
      </c>
      <c r="E12" s="3">
        <f>$C$2*ASINH($A$2*Tableau1[[#This Row],[x]])+$D$2*ASINH($B$2*Tableau1[[#This Row],[x]])</f>
        <v>-3.6909760883211562</v>
      </c>
      <c r="F12" s="1">
        <f>ROUND(Tableau1[[#This Row],[gx]],0)</f>
        <v>-4</v>
      </c>
    </row>
    <row r="13" spans="1:17" x14ac:dyDescent="0.25">
      <c r="A13" s="5">
        <v>7</v>
      </c>
      <c r="B13" s="1">
        <f>-318</f>
        <v>-318</v>
      </c>
      <c r="C13" s="10">
        <v>-4.0885422971371401</v>
      </c>
      <c r="D13" s="1">
        <f>ROUND(Tableau1[[#This Row],[fx]],0)</f>
        <v>-4</v>
      </c>
      <c r="E13" s="3">
        <f>$C$2*ASINH($A$2*Tableau1[[#This Row],[x]])+$D$2*ASINH($B$2*Tableau1[[#This Row],[x]])</f>
        <v>-3.6856855771365371</v>
      </c>
      <c r="F13" s="1">
        <f>ROUND(Tableau1[[#This Row],[gx]],0)</f>
        <v>-4</v>
      </c>
    </row>
    <row r="14" spans="1:17" x14ac:dyDescent="0.25">
      <c r="A14" s="5">
        <v>8</v>
      </c>
      <c r="B14" s="1">
        <f>-310</f>
        <v>-310</v>
      </c>
      <c r="C14" s="10">
        <v>-4.0682153319351402</v>
      </c>
      <c r="D14" s="1">
        <f>ROUND(Tableau1[[#This Row],[fx]],0)</f>
        <v>-4</v>
      </c>
      <c r="E14" s="3">
        <f>$C$2*ASINH($A$2*Tableau1[[#This Row],[x]])+$D$2*ASINH($B$2*Tableau1[[#This Row],[x]])</f>
        <v>-3.6641927982439149</v>
      </c>
      <c r="F14" s="1">
        <f>ROUND(Tableau1[[#This Row],[gx]],0)</f>
        <v>-4</v>
      </c>
    </row>
    <row r="15" spans="1:17" x14ac:dyDescent="0.25">
      <c r="A15" s="5">
        <v>9</v>
      </c>
      <c r="B15" s="1">
        <f>-301</f>
        <v>-301</v>
      </c>
      <c r="C15" s="10">
        <v>-4.0447112023635796</v>
      </c>
      <c r="D15" s="1">
        <f>ROUND(Tableau1[[#This Row],[fx]],0)</f>
        <v>-4</v>
      </c>
      <c r="E15" s="3">
        <f>$C$2*ASINH($A$2*Tableau1[[#This Row],[x]])+$D$2*ASINH($B$2*Tableau1[[#This Row],[x]])</f>
        <v>-3.6393554676476105</v>
      </c>
      <c r="F15" s="1">
        <f>ROUND(Tableau1[[#This Row],[gx]],0)</f>
        <v>-4</v>
      </c>
    </row>
    <row r="16" spans="1:17" x14ac:dyDescent="0.25">
      <c r="A16" s="5">
        <v>10</v>
      </c>
      <c r="B16" s="1">
        <f>-297</f>
        <v>-297</v>
      </c>
      <c r="C16" s="10">
        <v>-4.0340385876187996</v>
      </c>
      <c r="D16" s="1">
        <f>ROUND(Tableau1[[#This Row],[fx]],0)</f>
        <v>-4</v>
      </c>
      <c r="E16" s="3">
        <f>$C$2*ASINH($A$2*Tableau1[[#This Row],[x]])+$D$2*ASINH($B$2*Tableau1[[#This Row],[x]])</f>
        <v>-3.6280829597161324</v>
      </c>
      <c r="F16" s="1">
        <f>ROUND(Tableau1[[#This Row],[gx]],0)</f>
        <v>-4</v>
      </c>
    </row>
    <row r="17" spans="1:6" x14ac:dyDescent="0.25">
      <c r="A17" s="5">
        <v>11</v>
      </c>
      <c r="B17" s="1">
        <f>-297</f>
        <v>-297</v>
      </c>
      <c r="C17" s="10">
        <v>-4.0340385876187996</v>
      </c>
      <c r="D17" s="1">
        <f>ROUND(Tableau1[[#This Row],[fx]],0)</f>
        <v>-4</v>
      </c>
      <c r="E17" s="3">
        <f>$C$2*ASINH($A$2*Tableau1[[#This Row],[x]])+$D$2*ASINH($B$2*Tableau1[[#This Row],[x]])</f>
        <v>-3.6280829597161324</v>
      </c>
      <c r="F17" s="1">
        <f>ROUND(Tableau1[[#This Row],[gx]],0)</f>
        <v>-4</v>
      </c>
    </row>
    <row r="18" spans="1:6" x14ac:dyDescent="0.25">
      <c r="A18" s="5">
        <v>12</v>
      </c>
      <c r="B18" s="1">
        <f>-294</f>
        <v>-294</v>
      </c>
      <c r="C18" s="10">
        <v>-4.0259394330282898</v>
      </c>
      <c r="D18" s="1">
        <f>ROUND(Tableau1[[#This Row],[fx]],0)</f>
        <v>-4</v>
      </c>
      <c r="E18" s="3">
        <f>$C$2*ASINH($A$2*Tableau1[[#This Row],[x]])+$D$2*ASINH($B$2*Tableau1[[#This Row],[x]])</f>
        <v>-3.6195309222065402</v>
      </c>
      <c r="F18" s="1">
        <f>ROUND(Tableau1[[#This Row],[gx]],0)</f>
        <v>-4</v>
      </c>
    </row>
    <row r="19" spans="1:6" x14ac:dyDescent="0.25">
      <c r="A19" s="5">
        <v>13</v>
      </c>
      <c r="B19" s="1">
        <f>-293</f>
        <v>-293</v>
      </c>
      <c r="C19" s="10">
        <v>-4.0232213511819799</v>
      </c>
      <c r="D19" s="1">
        <f>ROUND(Tableau1[[#This Row],[fx]],0)</f>
        <v>-4</v>
      </c>
      <c r="E19" s="3">
        <f>$C$2*ASINH($A$2*Tableau1[[#This Row],[x]])+$D$2*ASINH($B$2*Tableau1[[#This Row],[x]])</f>
        <v>-3.6166613165035875</v>
      </c>
      <c r="F19" s="1">
        <f>ROUND(Tableau1[[#This Row],[gx]],0)</f>
        <v>-4</v>
      </c>
    </row>
    <row r="20" spans="1:6" x14ac:dyDescent="0.25">
      <c r="A20" s="5">
        <v>14</v>
      </c>
      <c r="B20" s="1">
        <f>-293</f>
        <v>-293</v>
      </c>
      <c r="C20" s="10">
        <v>-4.0232213511819799</v>
      </c>
      <c r="D20" s="1">
        <f>ROUND(Tableau1[[#This Row],[fx]],0)</f>
        <v>-4</v>
      </c>
      <c r="E20" s="3">
        <f>$C$2*ASINH($A$2*Tableau1[[#This Row],[x]])+$D$2*ASINH($B$2*Tableau1[[#This Row],[x]])</f>
        <v>-3.6166613165035875</v>
      </c>
      <c r="F20" s="1">
        <f>ROUND(Tableau1[[#This Row],[gx]],0)</f>
        <v>-4</v>
      </c>
    </row>
    <row r="21" spans="1:6" x14ac:dyDescent="0.25">
      <c r="A21" s="5">
        <v>15</v>
      </c>
      <c r="B21" s="1">
        <f>-285</f>
        <v>-285</v>
      </c>
      <c r="C21" s="10">
        <v>-4.0011369593853701</v>
      </c>
      <c r="D21" s="1">
        <f>ROUND(Tableau1[[#This Row],[fx]],0)</f>
        <v>-4</v>
      </c>
      <c r="E21" s="3">
        <f>$C$2*ASINH($A$2*Tableau1[[#This Row],[x]])+$D$2*ASINH($B$2*Tableau1[[#This Row],[x]])</f>
        <v>-3.5933546612609311</v>
      </c>
      <c r="F21" s="1">
        <f>ROUND(Tableau1[[#This Row],[gx]],0)</f>
        <v>-4</v>
      </c>
    </row>
    <row r="22" spans="1:6" x14ac:dyDescent="0.25">
      <c r="A22" s="5">
        <v>16</v>
      </c>
      <c r="B22" s="1">
        <f>-285</f>
        <v>-285</v>
      </c>
      <c r="C22" s="10">
        <v>-4.0011369593853701</v>
      </c>
      <c r="D22" s="1">
        <f>ROUND(Tableau1[[#This Row],[fx]],0)</f>
        <v>-4</v>
      </c>
      <c r="E22" s="3">
        <f>$C$2*ASINH($A$2*Tableau1[[#This Row],[x]])+$D$2*ASINH($B$2*Tableau1[[#This Row],[x]])</f>
        <v>-3.5933546612609311</v>
      </c>
      <c r="F22" s="1">
        <f>ROUND(Tableau1[[#This Row],[gx]],0)</f>
        <v>-4</v>
      </c>
    </row>
    <row r="23" spans="1:6" x14ac:dyDescent="0.25">
      <c r="A23" s="5">
        <v>17</v>
      </c>
      <c r="B23" s="1">
        <f>-283</f>
        <v>-283</v>
      </c>
      <c r="C23" s="10">
        <v>-3.99551906349964</v>
      </c>
      <c r="D23" s="1">
        <f>ROUND(Tableau1[[#This Row],[fx]],0)</f>
        <v>-4</v>
      </c>
      <c r="E23" s="3">
        <f>$C$2*ASINH($A$2*Tableau1[[#This Row],[x]])+$D$2*ASINH($B$2*Tableau1[[#This Row],[x]])</f>
        <v>-3.5874284212833913</v>
      </c>
      <c r="F23" s="1">
        <f>ROUND(Tableau1[[#This Row],[gx]],0)</f>
        <v>-4</v>
      </c>
    </row>
    <row r="24" spans="1:6" x14ac:dyDescent="0.25">
      <c r="A24" s="5">
        <v>18</v>
      </c>
      <c r="B24" s="1">
        <f>-281</f>
        <v>-281</v>
      </c>
      <c r="C24" s="10">
        <v>-3.9898613530975</v>
      </c>
      <c r="D24" s="1">
        <f>ROUND(Tableau1[[#This Row],[fx]],0)</f>
        <v>-4</v>
      </c>
      <c r="E24" s="3">
        <f>$C$2*ASINH($A$2*Tableau1[[#This Row],[x]])+$D$2*ASINH($B$2*Tableau1[[#This Row],[x]])</f>
        <v>-3.5814612661380107</v>
      </c>
      <c r="F24" s="1">
        <f>ROUND(Tableau1[[#This Row],[gx]],0)</f>
        <v>-4</v>
      </c>
    </row>
    <row r="25" spans="1:6" x14ac:dyDescent="0.25">
      <c r="A25" s="5">
        <v>19</v>
      </c>
      <c r="B25" s="1">
        <f>-277</f>
        <v>-277</v>
      </c>
      <c r="C25" s="10">
        <v>-3.97842420386915</v>
      </c>
      <c r="D25" s="1">
        <f>ROUND(Tableau1[[#This Row],[fx]],0)</f>
        <v>-4</v>
      </c>
      <c r="E25" s="3">
        <f>$C$2*ASINH($A$2*Tableau1[[#This Row],[x]])+$D$2*ASINH($B$2*Tableau1[[#This Row],[x]])</f>
        <v>-3.5694019522592253</v>
      </c>
      <c r="F25" s="1">
        <f>ROUND(Tableau1[[#This Row],[gx]],0)</f>
        <v>-4</v>
      </c>
    </row>
    <row r="26" spans="1:6" x14ac:dyDescent="0.25">
      <c r="A26" s="5">
        <v>20</v>
      </c>
      <c r="B26" s="1">
        <f>-270</f>
        <v>-270</v>
      </c>
      <c r="C26" s="10">
        <v>-3.9580062436382799</v>
      </c>
      <c r="D26" s="1">
        <f>ROUND(Tableau1[[#This Row],[fx]],0)</f>
        <v>-4</v>
      </c>
      <c r="E26" s="3">
        <f>$C$2*ASINH($A$2*Tableau1[[#This Row],[x]])+$D$2*ASINH($B$2*Tableau1[[#This Row],[x]])</f>
        <v>-3.5478848662796949</v>
      </c>
      <c r="F26" s="1">
        <f>ROUND(Tableau1[[#This Row],[gx]],0)</f>
        <v>-4</v>
      </c>
    </row>
    <row r="27" spans="1:6" x14ac:dyDescent="0.25">
      <c r="A27" s="5">
        <v>21</v>
      </c>
      <c r="B27" s="1">
        <f>-270</f>
        <v>-270</v>
      </c>
      <c r="C27" s="10">
        <v>-3.9580062436382799</v>
      </c>
      <c r="D27" s="1">
        <f>ROUND(Tableau1[[#This Row],[fx]],0)</f>
        <v>-4</v>
      </c>
      <c r="E27" s="3">
        <f>$C$2*ASINH($A$2*Tableau1[[#This Row],[x]])+$D$2*ASINH($B$2*Tableau1[[#This Row],[x]])</f>
        <v>-3.5478848662796949</v>
      </c>
      <c r="F27" s="1">
        <f>ROUND(Tableau1[[#This Row],[gx]],0)</f>
        <v>-4</v>
      </c>
    </row>
    <row r="28" spans="1:6" x14ac:dyDescent="0.25">
      <c r="A28" s="5">
        <v>22</v>
      </c>
      <c r="B28" s="1">
        <f>-260</f>
        <v>-260</v>
      </c>
      <c r="C28" s="10">
        <v>-3.9279009728980001</v>
      </c>
      <c r="D28" s="1">
        <f>ROUND(Tableau1[[#This Row],[fx]],0)</f>
        <v>-4</v>
      </c>
      <c r="E28" s="3">
        <f>$C$2*ASINH($A$2*Tableau1[[#This Row],[x]])+$D$2*ASINH($B$2*Tableau1[[#This Row],[x]])</f>
        <v>-3.5161873915641086</v>
      </c>
      <c r="F28" s="1">
        <f>ROUND(Tableau1[[#This Row],[gx]],0)</f>
        <v>-4</v>
      </c>
    </row>
    <row r="29" spans="1:6" x14ac:dyDescent="0.25">
      <c r="A29" s="5">
        <v>23</v>
      </c>
      <c r="B29" s="1">
        <f>-260</f>
        <v>-260</v>
      </c>
      <c r="C29" s="10">
        <v>-3.9279009728980001</v>
      </c>
      <c r="D29" s="1">
        <f>ROUND(Tableau1[[#This Row],[fx]],0)</f>
        <v>-4</v>
      </c>
      <c r="E29" s="3">
        <f>$C$2*ASINH($A$2*Tableau1[[#This Row],[x]])+$D$2*ASINH($B$2*Tableau1[[#This Row],[x]])</f>
        <v>-3.5161873915641086</v>
      </c>
      <c r="F29" s="1">
        <f>ROUND(Tableau1[[#This Row],[gx]],0)</f>
        <v>-4</v>
      </c>
    </row>
    <row r="30" spans="1:6" x14ac:dyDescent="0.25">
      <c r="A30" s="5">
        <v>24</v>
      </c>
      <c r="B30" s="1">
        <f>-238</f>
        <v>-238</v>
      </c>
      <c r="C30" s="10">
        <v>-3.8573799591031901</v>
      </c>
      <c r="D30" s="1">
        <f>ROUND(Tableau1[[#This Row],[fx]],0)</f>
        <v>-4</v>
      </c>
      <c r="E30" s="3">
        <f>$C$2*ASINH($A$2*Tableau1[[#This Row],[x]])+$D$2*ASINH($B$2*Tableau1[[#This Row],[x]])</f>
        <v>-3.4420820359202455</v>
      </c>
      <c r="F30" s="1">
        <f>ROUND(Tableau1[[#This Row],[gx]],0)</f>
        <v>-3</v>
      </c>
    </row>
    <row r="31" spans="1:6" x14ac:dyDescent="0.25">
      <c r="A31" s="5">
        <v>25</v>
      </c>
      <c r="B31" s="1">
        <f>-230</f>
        <v>-230</v>
      </c>
      <c r="C31" s="10">
        <v>-3.8301088692871601</v>
      </c>
      <c r="D31" s="1">
        <f>ROUND(Tableau1[[#This Row],[fx]],0)</f>
        <v>-4</v>
      </c>
      <c r="E31" s="3">
        <f>$C$2*ASINH($A$2*Tableau1[[#This Row],[x]])+$D$2*ASINH($B$2*Tableau1[[#This Row],[x]])</f>
        <v>-3.4134849803616065</v>
      </c>
      <c r="F31" s="1">
        <f>ROUND(Tableau1[[#This Row],[gx]],0)</f>
        <v>-3</v>
      </c>
    </row>
    <row r="32" spans="1:6" x14ac:dyDescent="0.25">
      <c r="A32" s="5">
        <v>26</v>
      </c>
      <c r="B32" s="1">
        <f>-230</f>
        <v>-230</v>
      </c>
      <c r="C32" s="10">
        <v>-3.8301088692871601</v>
      </c>
      <c r="D32" s="1">
        <f>ROUND(Tableau1[[#This Row],[fx]],0)</f>
        <v>-4</v>
      </c>
      <c r="E32" s="3">
        <f>$C$2*ASINH($A$2*Tableau1[[#This Row],[x]])+$D$2*ASINH($B$2*Tableau1[[#This Row],[x]])</f>
        <v>-3.4134849803616065</v>
      </c>
      <c r="F32" s="1">
        <f>ROUND(Tableau1[[#This Row],[gx]],0)</f>
        <v>-3</v>
      </c>
    </row>
    <row r="33" spans="1:6" x14ac:dyDescent="0.25">
      <c r="A33" s="5">
        <v>27</v>
      </c>
      <c r="B33" s="1">
        <f>-208</f>
        <v>-208</v>
      </c>
      <c r="C33" s="10">
        <v>-3.7499232313694399</v>
      </c>
      <c r="D33" s="1">
        <f>ROUND(Tableau1[[#This Row],[fx]],0)</f>
        <v>-4</v>
      </c>
      <c r="E33" s="3">
        <f>$C$2*ASINH($A$2*Tableau1[[#This Row],[x]])+$D$2*ASINH($B$2*Tableau1[[#This Row],[x]])</f>
        <v>-3.3296222379173308</v>
      </c>
      <c r="F33" s="1">
        <f>ROUND(Tableau1[[#This Row],[gx]],0)</f>
        <v>-3</v>
      </c>
    </row>
    <row r="34" spans="1:6" x14ac:dyDescent="0.25">
      <c r="A34" s="5">
        <v>28</v>
      </c>
      <c r="B34" s="1">
        <f>-203</f>
        <v>-203</v>
      </c>
      <c r="C34" s="10">
        <v>-3.73051896036909</v>
      </c>
      <c r="D34" s="1">
        <f>ROUND(Tableau1[[#This Row],[fx]],0)</f>
        <v>-4</v>
      </c>
      <c r="E34" s="3">
        <f>$C$2*ASINH($A$2*Tableau1[[#This Row],[x]])+$D$2*ASINH($B$2*Tableau1[[#This Row],[x]])</f>
        <v>-3.309382650591207</v>
      </c>
      <c r="F34" s="1">
        <f>ROUND(Tableau1[[#This Row],[gx]],0)</f>
        <v>-3</v>
      </c>
    </row>
    <row r="35" spans="1:6" x14ac:dyDescent="0.25">
      <c r="A35" s="5">
        <v>29</v>
      </c>
      <c r="B35" s="1">
        <f>-174</f>
        <v>-174</v>
      </c>
      <c r="C35" s="10">
        <v>-3.6076043760852099</v>
      </c>
      <c r="D35" s="1">
        <f>ROUND(Tableau1[[#This Row],[fx]],0)</f>
        <v>-4</v>
      </c>
      <c r="E35" s="3">
        <f>$C$2*ASINH($A$2*Tableau1[[#This Row],[x]])+$D$2*ASINH($B$2*Tableau1[[#This Row],[x]])</f>
        <v>-3.1817555852585842</v>
      </c>
      <c r="F35" s="1">
        <f>ROUND(Tableau1[[#This Row],[gx]],0)</f>
        <v>-3</v>
      </c>
    </row>
    <row r="36" spans="1:6" x14ac:dyDescent="0.25">
      <c r="A36" s="5">
        <v>30</v>
      </c>
      <c r="B36" s="1">
        <f>-174</f>
        <v>-174</v>
      </c>
      <c r="C36" s="10">
        <v>-3.6076043760852099</v>
      </c>
      <c r="D36" s="1">
        <f>ROUND(Tableau1[[#This Row],[fx]],0)</f>
        <v>-4</v>
      </c>
      <c r="E36" s="3">
        <f>$C$2*ASINH($A$2*Tableau1[[#This Row],[x]])+$D$2*ASINH($B$2*Tableau1[[#This Row],[x]])</f>
        <v>-3.1817555852585842</v>
      </c>
      <c r="F36" s="1">
        <f>ROUND(Tableau1[[#This Row],[gx]],0)</f>
        <v>-3</v>
      </c>
    </row>
    <row r="37" spans="1:6" x14ac:dyDescent="0.25">
      <c r="A37" s="5">
        <v>31</v>
      </c>
      <c r="B37" s="1">
        <f>-174</f>
        <v>-174</v>
      </c>
      <c r="C37" s="10">
        <v>-3.6076043760852099</v>
      </c>
      <c r="D37" s="1">
        <f>ROUND(Tableau1[[#This Row],[fx]],0)</f>
        <v>-4</v>
      </c>
      <c r="E37" s="3">
        <f>$C$2*ASINH($A$2*Tableau1[[#This Row],[x]])+$D$2*ASINH($B$2*Tableau1[[#This Row],[x]])</f>
        <v>-3.1817555852585842</v>
      </c>
      <c r="F37" s="1">
        <f>ROUND(Tableau1[[#This Row],[gx]],0)</f>
        <v>-3</v>
      </c>
    </row>
    <row r="38" spans="1:6" x14ac:dyDescent="0.25">
      <c r="A38" s="5">
        <v>32</v>
      </c>
      <c r="B38" s="1">
        <f>-170</f>
        <v>-170</v>
      </c>
      <c r="C38" s="10">
        <v>-3.5890630333287201</v>
      </c>
      <c r="D38" s="1">
        <f>ROUND(Tableau1[[#This Row],[fx]],0)</f>
        <v>-4</v>
      </c>
      <c r="E38" s="3">
        <f>$C$2*ASINH($A$2*Tableau1[[#This Row],[x]])+$D$2*ASINH($B$2*Tableau1[[#This Row],[x]])</f>
        <v>-3.1626003799522984</v>
      </c>
      <c r="F38" s="1">
        <f>ROUND(Tableau1[[#This Row],[gx]],0)</f>
        <v>-3</v>
      </c>
    </row>
    <row r="39" spans="1:6" x14ac:dyDescent="0.25">
      <c r="A39" s="5">
        <v>33</v>
      </c>
      <c r="B39" s="1">
        <f>-167</f>
        <v>-167</v>
      </c>
      <c r="C39" s="10">
        <v>-3.5748690253837698</v>
      </c>
      <c r="D39" s="1">
        <f>ROUND(Tableau1[[#This Row],[fx]],0)</f>
        <v>-4</v>
      </c>
      <c r="E39" s="3">
        <f>$C$2*ASINH($A$2*Tableau1[[#This Row],[x]])+$D$2*ASINH($B$2*Tableau1[[#This Row],[x]])</f>
        <v>-3.1479555032673225</v>
      </c>
      <c r="F39" s="1">
        <f>ROUND(Tableau1[[#This Row],[gx]],0)</f>
        <v>-3</v>
      </c>
    </row>
    <row r="40" spans="1:6" x14ac:dyDescent="0.25">
      <c r="A40" s="5">
        <v>34</v>
      </c>
      <c r="B40" s="1">
        <f>-167</f>
        <v>-167</v>
      </c>
      <c r="C40" s="10">
        <v>-3.5748690253837698</v>
      </c>
      <c r="D40" s="1">
        <f>ROUND(Tableau1[[#This Row],[fx]],0)</f>
        <v>-4</v>
      </c>
      <c r="E40" s="3">
        <f>$C$2*ASINH($A$2*Tableau1[[#This Row],[x]])+$D$2*ASINH($B$2*Tableau1[[#This Row],[x]])</f>
        <v>-3.1479555032673225</v>
      </c>
      <c r="F40" s="1">
        <f>ROUND(Tableau1[[#This Row],[gx]],0)</f>
        <v>-3</v>
      </c>
    </row>
    <row r="41" spans="1:6" x14ac:dyDescent="0.25">
      <c r="A41" s="5">
        <v>35</v>
      </c>
      <c r="B41" s="1">
        <f>-165</f>
        <v>-165</v>
      </c>
      <c r="C41" s="10">
        <v>-3.56526427799463</v>
      </c>
      <c r="D41" s="1">
        <f>ROUND(Tableau1[[#This Row],[fx]],0)</f>
        <v>-4</v>
      </c>
      <c r="E41" s="3">
        <f>$C$2*ASINH($A$2*Tableau1[[#This Row],[x]])+$D$2*ASINH($B$2*Tableau1[[#This Row],[x]])</f>
        <v>-3.1380553090764347</v>
      </c>
      <c r="F41" s="1">
        <f>ROUND(Tableau1[[#This Row],[gx]],0)</f>
        <v>-3</v>
      </c>
    </row>
    <row r="42" spans="1:6" x14ac:dyDescent="0.25">
      <c r="A42" s="5">
        <v>36</v>
      </c>
      <c r="B42" s="1">
        <f>-160</f>
        <v>-160</v>
      </c>
      <c r="C42" s="10">
        <v>-3.5407347253810402</v>
      </c>
      <c r="D42" s="1">
        <f>ROUND(Tableau1[[#This Row],[fx]],0)</f>
        <v>-4</v>
      </c>
      <c r="E42" s="3">
        <f>$C$2*ASINH($A$2*Tableau1[[#This Row],[x]])+$D$2*ASINH($B$2*Tableau1[[#This Row],[x]])</f>
        <v>-3.1128076905014614</v>
      </c>
      <c r="F42" s="1">
        <f>ROUND(Tableau1[[#This Row],[gx]],0)</f>
        <v>-3</v>
      </c>
    </row>
    <row r="43" spans="1:6" x14ac:dyDescent="0.25">
      <c r="A43" s="5">
        <v>37</v>
      </c>
      <c r="B43" s="1">
        <f t="shared" ref="B43:B50" si="0">-155</f>
        <v>-155</v>
      </c>
      <c r="C43" s="10">
        <v>-3.51542812207733</v>
      </c>
      <c r="D43" s="1">
        <f>ROUND(Tableau1[[#This Row],[fx]],0)</f>
        <v>-4</v>
      </c>
      <c r="E43" s="3">
        <f>$C$2*ASINH($A$2*Tableau1[[#This Row],[x]])+$D$2*ASINH($B$2*Tableau1[[#This Row],[x]])</f>
        <v>-3.0868173887238242</v>
      </c>
      <c r="F43" s="1">
        <f>ROUND(Tableau1[[#This Row],[gx]],0)</f>
        <v>-3</v>
      </c>
    </row>
    <row r="44" spans="1:6" x14ac:dyDescent="0.25">
      <c r="A44" s="5">
        <v>38</v>
      </c>
      <c r="B44" s="1">
        <f t="shared" si="0"/>
        <v>-155</v>
      </c>
      <c r="C44" s="10">
        <v>-3.51542812207733</v>
      </c>
      <c r="D44" s="1">
        <f>ROUND(Tableau1[[#This Row],[fx]],0)</f>
        <v>-4</v>
      </c>
      <c r="E44" s="3">
        <f>$C$2*ASINH($A$2*Tableau1[[#This Row],[x]])+$D$2*ASINH($B$2*Tableau1[[#This Row],[x]])</f>
        <v>-3.0868173887238242</v>
      </c>
      <c r="F44" s="1">
        <f>ROUND(Tableau1[[#This Row],[gx]],0)</f>
        <v>-3</v>
      </c>
    </row>
    <row r="45" spans="1:6" x14ac:dyDescent="0.25">
      <c r="A45" s="5">
        <v>39</v>
      </c>
      <c r="B45" s="1">
        <f t="shared" si="0"/>
        <v>-155</v>
      </c>
      <c r="C45" s="10">
        <v>-3.51542812207733</v>
      </c>
      <c r="D45" s="1">
        <f>ROUND(Tableau1[[#This Row],[fx]],0)</f>
        <v>-4</v>
      </c>
      <c r="E45" s="3">
        <f>$C$2*ASINH($A$2*Tableau1[[#This Row],[x]])+$D$2*ASINH($B$2*Tableau1[[#This Row],[x]])</f>
        <v>-3.0868173887238242</v>
      </c>
      <c r="F45" s="1">
        <f>ROUND(Tableau1[[#This Row],[gx]],0)</f>
        <v>-3</v>
      </c>
    </row>
    <row r="46" spans="1:6" x14ac:dyDescent="0.25">
      <c r="A46" s="5">
        <v>40</v>
      </c>
      <c r="B46" s="1">
        <f t="shared" si="0"/>
        <v>-155</v>
      </c>
      <c r="C46" s="10">
        <v>-3.51542812207733</v>
      </c>
      <c r="D46" s="1">
        <f>ROUND(Tableau1[[#This Row],[fx]],0)</f>
        <v>-4</v>
      </c>
      <c r="E46" s="3">
        <f>$C$2*ASINH($A$2*Tableau1[[#This Row],[x]])+$D$2*ASINH($B$2*Tableau1[[#This Row],[x]])</f>
        <v>-3.0868173887238242</v>
      </c>
      <c r="F46" s="1">
        <f>ROUND(Tableau1[[#This Row],[gx]],0)</f>
        <v>-3</v>
      </c>
    </row>
    <row r="47" spans="1:6" x14ac:dyDescent="0.25">
      <c r="A47" s="5">
        <v>41</v>
      </c>
      <c r="B47" s="1">
        <f t="shared" si="0"/>
        <v>-155</v>
      </c>
      <c r="C47" s="10">
        <v>-3.51542812207733</v>
      </c>
      <c r="D47" s="1">
        <f>ROUND(Tableau1[[#This Row],[fx]],0)</f>
        <v>-4</v>
      </c>
      <c r="E47" s="3">
        <f>$C$2*ASINH($A$2*Tableau1[[#This Row],[x]])+$D$2*ASINH($B$2*Tableau1[[#This Row],[x]])</f>
        <v>-3.0868173887238242</v>
      </c>
      <c r="F47" s="1">
        <f>ROUND(Tableau1[[#This Row],[gx]],0)</f>
        <v>-3</v>
      </c>
    </row>
    <row r="48" spans="1:6" x14ac:dyDescent="0.25">
      <c r="A48" s="5">
        <v>42</v>
      </c>
      <c r="B48" s="1">
        <f t="shared" si="0"/>
        <v>-155</v>
      </c>
      <c r="C48" s="10">
        <v>-3.51542812207733</v>
      </c>
      <c r="D48" s="1">
        <f>ROUND(Tableau1[[#This Row],[fx]],0)</f>
        <v>-4</v>
      </c>
      <c r="E48" s="3">
        <f>$C$2*ASINH($A$2*Tableau1[[#This Row],[x]])+$D$2*ASINH($B$2*Tableau1[[#This Row],[x]])</f>
        <v>-3.0868173887238242</v>
      </c>
      <c r="F48" s="1">
        <f>ROUND(Tableau1[[#This Row],[gx]],0)</f>
        <v>-3</v>
      </c>
    </row>
    <row r="49" spans="1:6" x14ac:dyDescent="0.25">
      <c r="A49" s="5">
        <v>43</v>
      </c>
      <c r="B49" s="1">
        <f t="shared" si="0"/>
        <v>-155</v>
      </c>
      <c r="C49" s="10">
        <v>-3.51542812207733</v>
      </c>
      <c r="D49" s="1">
        <f>ROUND(Tableau1[[#This Row],[fx]],0)</f>
        <v>-4</v>
      </c>
      <c r="E49" s="3">
        <f>$C$2*ASINH($A$2*Tableau1[[#This Row],[x]])+$D$2*ASINH($B$2*Tableau1[[#This Row],[x]])</f>
        <v>-3.0868173887238242</v>
      </c>
      <c r="F49" s="1">
        <f>ROUND(Tableau1[[#This Row],[gx]],0)</f>
        <v>-3</v>
      </c>
    </row>
    <row r="50" spans="1:6" x14ac:dyDescent="0.25">
      <c r="A50" s="5">
        <v>44</v>
      </c>
      <c r="B50" s="1">
        <f t="shared" si="0"/>
        <v>-155</v>
      </c>
      <c r="C50" s="10">
        <v>-3.51542812207733</v>
      </c>
      <c r="D50" s="1">
        <f>ROUND(Tableau1[[#This Row],[fx]],0)</f>
        <v>-4</v>
      </c>
      <c r="E50" s="3">
        <f>$C$2*ASINH($A$2*Tableau1[[#This Row],[x]])+$D$2*ASINH($B$2*Tableau1[[#This Row],[x]])</f>
        <v>-3.0868173887238242</v>
      </c>
      <c r="F50" s="1">
        <f>ROUND(Tableau1[[#This Row],[gx]],0)</f>
        <v>-3</v>
      </c>
    </row>
    <row r="51" spans="1:6" x14ac:dyDescent="0.25">
      <c r="A51" s="5">
        <v>45</v>
      </c>
      <c r="B51" s="1">
        <f>-153</f>
        <v>-153</v>
      </c>
      <c r="C51" s="10">
        <v>-3.50507669674026</v>
      </c>
      <c r="D51" s="1">
        <f>ROUND(Tableau1[[#This Row],[fx]],0)</f>
        <v>-4</v>
      </c>
      <c r="E51" s="3">
        <f>$C$2*ASINH($A$2*Tableau1[[#This Row],[x]])+$D$2*ASINH($B$2*Tableau1[[#This Row],[x]])</f>
        <v>-3.0762036778842679</v>
      </c>
      <c r="F51" s="1">
        <f>ROUND(Tableau1[[#This Row],[gx]],0)</f>
        <v>-3</v>
      </c>
    </row>
    <row r="52" spans="1:6" x14ac:dyDescent="0.25">
      <c r="A52" s="5">
        <v>46</v>
      </c>
      <c r="B52" s="1">
        <f>-153</f>
        <v>-153</v>
      </c>
      <c r="C52" s="10">
        <v>-3.50507669674026</v>
      </c>
      <c r="D52" s="1">
        <f>ROUND(Tableau1[[#This Row],[fx]],0)</f>
        <v>-4</v>
      </c>
      <c r="E52" s="3">
        <f>$C$2*ASINH($A$2*Tableau1[[#This Row],[x]])+$D$2*ASINH($B$2*Tableau1[[#This Row],[x]])</f>
        <v>-3.0762036778842679</v>
      </c>
      <c r="F52" s="1">
        <f>ROUND(Tableau1[[#This Row],[gx]],0)</f>
        <v>-3</v>
      </c>
    </row>
    <row r="53" spans="1:6" x14ac:dyDescent="0.25">
      <c r="A53" s="5">
        <v>47</v>
      </c>
      <c r="B53" s="1">
        <f>-153</f>
        <v>-153</v>
      </c>
      <c r="C53" s="10">
        <v>-3.50507669674026</v>
      </c>
      <c r="D53" s="1">
        <f>ROUND(Tableau1[[#This Row],[fx]],0)</f>
        <v>-4</v>
      </c>
      <c r="E53" s="3">
        <f>$C$2*ASINH($A$2*Tableau1[[#This Row],[x]])+$D$2*ASINH($B$2*Tableau1[[#This Row],[x]])</f>
        <v>-3.0762036778842679</v>
      </c>
      <c r="F53" s="1">
        <f>ROUND(Tableau1[[#This Row],[gx]],0)</f>
        <v>-3</v>
      </c>
    </row>
    <row r="54" spans="1:6" x14ac:dyDescent="0.25">
      <c r="A54" s="5">
        <v>48</v>
      </c>
      <c r="B54" s="1">
        <f>-152</f>
        <v>-152</v>
      </c>
      <c r="C54" s="10">
        <v>-3.4998502561122899</v>
      </c>
      <c r="D54" s="1">
        <f>ROUND(Tableau1[[#This Row],[fx]],0)</f>
        <v>-3</v>
      </c>
      <c r="E54" s="3">
        <f>$C$2*ASINH($A$2*Tableau1[[#This Row],[x]])+$D$2*ASINH($B$2*Tableau1[[#This Row],[x]])</f>
        <v>-3.0708487424553699</v>
      </c>
      <c r="F54" s="1">
        <f>ROUND(Tableau1[[#This Row],[gx]],0)</f>
        <v>-3</v>
      </c>
    </row>
    <row r="55" spans="1:6" x14ac:dyDescent="0.25">
      <c r="A55" s="5">
        <v>49</v>
      </c>
      <c r="B55" s="1">
        <f>-152</f>
        <v>-152</v>
      </c>
      <c r="C55" s="10">
        <v>-3.4998502561122899</v>
      </c>
      <c r="D55" s="1">
        <f>ROUND(Tableau1[[#This Row],[fx]],0)</f>
        <v>-3</v>
      </c>
      <c r="E55" s="3">
        <f>$C$2*ASINH($A$2*Tableau1[[#This Row],[x]])+$D$2*ASINH($B$2*Tableau1[[#This Row],[x]])</f>
        <v>-3.0708487424553699</v>
      </c>
      <c r="F55" s="1">
        <f>ROUND(Tableau1[[#This Row],[gx]],0)</f>
        <v>-3</v>
      </c>
    </row>
    <row r="56" spans="1:6" x14ac:dyDescent="0.25">
      <c r="A56" s="5">
        <v>50</v>
      </c>
      <c r="B56" s="1">
        <f>-152</f>
        <v>-152</v>
      </c>
      <c r="C56" s="10">
        <v>-3.4998502561122899</v>
      </c>
      <c r="D56" s="1">
        <f>ROUND(Tableau1[[#This Row],[fx]],0)</f>
        <v>-3</v>
      </c>
      <c r="E56" s="3">
        <f>$C$2*ASINH($A$2*Tableau1[[#This Row],[x]])+$D$2*ASINH($B$2*Tableau1[[#This Row],[x]])</f>
        <v>-3.0708487424553699</v>
      </c>
      <c r="F56" s="1">
        <f>ROUND(Tableau1[[#This Row],[gx]],0)</f>
        <v>-3</v>
      </c>
    </row>
    <row r="57" spans="1:6" x14ac:dyDescent="0.25">
      <c r="A57" s="5">
        <v>51</v>
      </c>
      <c r="B57" s="1">
        <f>-152</f>
        <v>-152</v>
      </c>
      <c r="C57" s="10">
        <v>-3.4998502561122899</v>
      </c>
      <c r="D57" s="1">
        <f>ROUND(Tableau1[[#This Row],[fx]],0)</f>
        <v>-3</v>
      </c>
      <c r="E57" s="3">
        <f>$C$2*ASINH($A$2*Tableau1[[#This Row],[x]])+$D$2*ASINH($B$2*Tableau1[[#This Row],[x]])</f>
        <v>-3.0708487424553699</v>
      </c>
      <c r="F57" s="1">
        <f>ROUND(Tableau1[[#This Row],[gx]],0)</f>
        <v>-3</v>
      </c>
    </row>
    <row r="58" spans="1:6" x14ac:dyDescent="0.25">
      <c r="A58" s="5">
        <v>52</v>
      </c>
      <c r="B58" s="1">
        <f>-152</f>
        <v>-152</v>
      </c>
      <c r="C58" s="10">
        <v>-3.4998502561122899</v>
      </c>
      <c r="D58" s="1">
        <f>ROUND(Tableau1[[#This Row],[fx]],0)</f>
        <v>-3</v>
      </c>
      <c r="E58" s="3">
        <f>$C$2*ASINH($A$2*Tableau1[[#This Row],[x]])+$D$2*ASINH($B$2*Tableau1[[#This Row],[x]])</f>
        <v>-3.0708487424553699</v>
      </c>
      <c r="F58" s="1">
        <f>ROUND(Tableau1[[#This Row],[gx]],0)</f>
        <v>-3</v>
      </c>
    </row>
    <row r="59" spans="1:6" x14ac:dyDescent="0.25">
      <c r="A59" s="5">
        <v>53</v>
      </c>
      <c r="B59" s="1">
        <f>-151</f>
        <v>-151</v>
      </c>
      <c r="C59" s="10">
        <v>-3.4945894041238499</v>
      </c>
      <c r="D59" s="1">
        <f>ROUND(Tableau1[[#This Row],[fx]],0)</f>
        <v>-3</v>
      </c>
      <c r="E59" s="3">
        <f>$C$2*ASINH($A$2*Tableau1[[#This Row],[x]])+$D$2*ASINH($B$2*Tableau1[[#This Row],[x]])</f>
        <v>-3.0654612503761625</v>
      </c>
      <c r="F59" s="1">
        <f>ROUND(Tableau1[[#This Row],[gx]],0)</f>
        <v>-3</v>
      </c>
    </row>
    <row r="60" spans="1:6" x14ac:dyDescent="0.25">
      <c r="A60" s="5">
        <v>54</v>
      </c>
      <c r="B60" s="1">
        <f>-151</f>
        <v>-151</v>
      </c>
      <c r="C60" s="10">
        <v>-3.4945894041238499</v>
      </c>
      <c r="D60" s="1">
        <f>ROUND(Tableau1[[#This Row],[fx]],0)</f>
        <v>-3</v>
      </c>
      <c r="E60" s="3">
        <f>$C$2*ASINH($A$2*Tableau1[[#This Row],[x]])+$D$2*ASINH($B$2*Tableau1[[#This Row],[x]])</f>
        <v>-3.0654612503761625</v>
      </c>
      <c r="F60" s="1">
        <f>ROUND(Tableau1[[#This Row],[gx]],0)</f>
        <v>-3</v>
      </c>
    </row>
    <row r="61" spans="1:6" x14ac:dyDescent="0.25">
      <c r="A61" s="5">
        <v>55</v>
      </c>
      <c r="B61" s="1">
        <f>-150</f>
        <v>-150</v>
      </c>
      <c r="C61" s="10">
        <v>-3.4892936852169698</v>
      </c>
      <c r="D61" s="1">
        <f>ROUND(Tableau1[[#This Row],[fx]],0)</f>
        <v>-3</v>
      </c>
      <c r="E61" s="3">
        <f>$C$2*ASINH($A$2*Tableau1[[#This Row],[x]])+$D$2*ASINH($B$2*Tableau1[[#This Row],[x]])</f>
        <v>-3.0600408159753121</v>
      </c>
      <c r="F61" s="1">
        <f>ROUND(Tableau1[[#This Row],[gx]],0)</f>
        <v>-3</v>
      </c>
    </row>
    <row r="62" spans="1:6" x14ac:dyDescent="0.25">
      <c r="A62" s="5">
        <v>56</v>
      </c>
      <c r="B62" s="1">
        <f>-149</f>
        <v>-149</v>
      </c>
      <c r="C62" s="10">
        <v>-3.4839626347387398</v>
      </c>
      <c r="D62" s="1">
        <f>ROUND(Tableau1[[#This Row],[fx]],0)</f>
        <v>-3</v>
      </c>
      <c r="E62" s="3">
        <f>$C$2*ASINH($A$2*Tableau1[[#This Row],[x]])+$D$2*ASINH($B$2*Tableau1[[#This Row],[x]])</f>
        <v>-3.054587046850219</v>
      </c>
      <c r="F62" s="1">
        <f>ROUND(Tableau1[[#This Row],[gx]],0)</f>
        <v>-3</v>
      </c>
    </row>
    <row r="63" spans="1:6" x14ac:dyDescent="0.25">
      <c r="A63" s="5">
        <v>57</v>
      </c>
      <c r="B63" s="1">
        <f>-148</f>
        <v>-148</v>
      </c>
      <c r="C63" s="10">
        <v>-3.4785957786978399</v>
      </c>
      <c r="D63" s="1">
        <f>ROUND(Tableau1[[#This Row],[fx]],0)</f>
        <v>-3</v>
      </c>
      <c r="E63" s="3">
        <f>$C$2*ASINH($A$2*Tableau1[[#This Row],[x]])+$D$2*ASINH($B$2*Tableau1[[#This Row],[x]])</f>
        <v>-3.0490995437112995</v>
      </c>
      <c r="F63" s="1">
        <f>ROUND(Tableau1[[#This Row],[gx]],0)</f>
        <v>-3</v>
      </c>
    </row>
    <row r="64" spans="1:6" x14ac:dyDescent="0.25">
      <c r="A64" s="5">
        <v>58</v>
      </c>
      <c r="B64" s="1">
        <f>-147</f>
        <v>-147</v>
      </c>
      <c r="C64" s="10">
        <v>-3.4731926335129901</v>
      </c>
      <c r="D64" s="1">
        <f>ROUND(Tableau1[[#This Row],[fx]],0)</f>
        <v>-3</v>
      </c>
      <c r="E64" s="3">
        <f>$C$2*ASINH($A$2*Tableau1[[#This Row],[x]])+$D$2*ASINH($B$2*Tableau1[[#This Row],[x]])</f>
        <v>-3.043577900221714</v>
      </c>
      <c r="F64" s="1">
        <f>ROUND(Tableau1[[#This Row],[gx]],0)</f>
        <v>-3</v>
      </c>
    </row>
    <row r="65" spans="1:6" x14ac:dyDescent="0.25">
      <c r="A65" s="5">
        <v>59</v>
      </c>
      <c r="B65" s="1">
        <f>-147</f>
        <v>-147</v>
      </c>
      <c r="C65" s="10">
        <v>-3.4731926335129901</v>
      </c>
      <c r="D65" s="1">
        <f>ROUND(Tableau1[[#This Row],[fx]],0)</f>
        <v>-3</v>
      </c>
      <c r="E65" s="3">
        <f>$C$2*ASINH($A$2*Tableau1[[#This Row],[x]])+$D$2*ASINH($B$2*Tableau1[[#This Row],[x]])</f>
        <v>-3.043577900221714</v>
      </c>
      <c r="F65" s="1">
        <f>ROUND(Tableau1[[#This Row],[gx]],0)</f>
        <v>-3</v>
      </c>
    </row>
    <row r="66" spans="1:6" x14ac:dyDescent="0.25">
      <c r="A66" s="5">
        <v>60</v>
      </c>
      <c r="B66" s="1">
        <f>-147</f>
        <v>-147</v>
      </c>
      <c r="C66" s="10">
        <v>-3.4731926335129901</v>
      </c>
      <c r="D66" s="1">
        <f>ROUND(Tableau1[[#This Row],[fx]],0)</f>
        <v>-3</v>
      </c>
      <c r="E66" s="3">
        <f>$C$2*ASINH($A$2*Tableau1[[#This Row],[x]])+$D$2*ASINH($B$2*Tableau1[[#This Row],[x]])</f>
        <v>-3.043577900221714</v>
      </c>
      <c r="F66" s="1">
        <f>ROUND(Tableau1[[#This Row],[gx]],0)</f>
        <v>-3</v>
      </c>
    </row>
    <row r="67" spans="1:6" x14ac:dyDescent="0.25">
      <c r="A67" s="5">
        <v>61</v>
      </c>
      <c r="B67" s="1">
        <f t="shared" ref="B67:B73" si="1">-145</f>
        <v>-145</v>
      </c>
      <c r="C67" s="10">
        <v>-3.4622754918669001</v>
      </c>
      <c r="D67" s="1">
        <f>ROUND(Tableau1[[#This Row],[fx]],0)</f>
        <v>-3</v>
      </c>
      <c r="E67" s="3">
        <f>$C$2*ASINH($A$2*Tableau1[[#This Row],[x]])+$D$2*ASINH($B$2*Tableau1[[#This Row],[x]])</f>
        <v>-3.0324305306121051</v>
      </c>
      <c r="F67" s="1">
        <f>ROUND(Tableau1[[#This Row],[gx]],0)</f>
        <v>-3</v>
      </c>
    </row>
    <row r="68" spans="1:6" x14ac:dyDescent="0.25">
      <c r="A68" s="5">
        <v>62</v>
      </c>
      <c r="B68" s="1">
        <f t="shared" si="1"/>
        <v>-145</v>
      </c>
      <c r="C68" s="10">
        <v>-3.4622754918669001</v>
      </c>
      <c r="D68" s="1">
        <f>ROUND(Tableau1[[#This Row],[fx]],0)</f>
        <v>-3</v>
      </c>
      <c r="E68" s="3">
        <f>$C$2*ASINH($A$2*Tableau1[[#This Row],[x]])+$D$2*ASINH($B$2*Tableau1[[#This Row],[x]])</f>
        <v>-3.0324305306121051</v>
      </c>
      <c r="F68" s="1">
        <f>ROUND(Tableau1[[#This Row],[gx]],0)</f>
        <v>-3</v>
      </c>
    </row>
    <row r="69" spans="1:6" x14ac:dyDescent="0.25">
      <c r="A69" s="5">
        <v>63</v>
      </c>
      <c r="B69" s="1">
        <f t="shared" si="1"/>
        <v>-145</v>
      </c>
      <c r="C69" s="10">
        <v>-3.4622754918669001</v>
      </c>
      <c r="D69" s="1">
        <f>ROUND(Tableau1[[#This Row],[fx]],0)</f>
        <v>-3</v>
      </c>
      <c r="E69" s="3">
        <f>$C$2*ASINH($A$2*Tableau1[[#This Row],[x]])+$D$2*ASINH($B$2*Tableau1[[#This Row],[x]])</f>
        <v>-3.0324305306121051</v>
      </c>
      <c r="F69" s="1">
        <f>ROUND(Tableau1[[#This Row],[gx]],0)</f>
        <v>-3</v>
      </c>
    </row>
    <row r="70" spans="1:6" x14ac:dyDescent="0.25">
      <c r="A70" s="5">
        <v>64</v>
      </c>
      <c r="B70" s="1">
        <f t="shared" si="1"/>
        <v>-145</v>
      </c>
      <c r="C70" s="10">
        <v>-3.4622754918669001</v>
      </c>
      <c r="D70" s="1">
        <f>ROUND(Tableau1[[#This Row],[fx]],0)</f>
        <v>-3</v>
      </c>
      <c r="E70" s="3">
        <f>$C$2*ASINH($A$2*Tableau1[[#This Row],[x]])+$D$2*ASINH($B$2*Tableau1[[#This Row],[x]])</f>
        <v>-3.0324305306121051</v>
      </c>
      <c r="F70" s="1">
        <f>ROUND(Tableau1[[#This Row],[gx]],0)</f>
        <v>-3</v>
      </c>
    </row>
    <row r="71" spans="1:6" x14ac:dyDescent="0.25">
      <c r="A71" s="5">
        <v>65</v>
      </c>
      <c r="B71" s="1">
        <f t="shared" si="1"/>
        <v>-145</v>
      </c>
      <c r="C71" s="10">
        <v>-3.4622754918669001</v>
      </c>
      <c r="D71" s="1">
        <f>ROUND(Tableau1[[#This Row],[fx]],0)</f>
        <v>-3</v>
      </c>
      <c r="E71" s="3">
        <f>$C$2*ASINH($A$2*Tableau1[[#This Row],[x]])+$D$2*ASINH($B$2*Tableau1[[#This Row],[x]])</f>
        <v>-3.0324305306121051</v>
      </c>
      <c r="F71" s="1">
        <f>ROUND(Tableau1[[#This Row],[gx]],0)</f>
        <v>-3</v>
      </c>
    </row>
    <row r="72" spans="1:6" x14ac:dyDescent="0.25">
      <c r="A72" s="5">
        <v>66</v>
      </c>
      <c r="B72" s="1">
        <f t="shared" si="1"/>
        <v>-145</v>
      </c>
      <c r="C72" s="10">
        <v>-3.4622754918669001</v>
      </c>
      <c r="D72" s="1">
        <f>ROUND(Tableau1[[#This Row],[fx]],0)</f>
        <v>-3</v>
      </c>
      <c r="E72" s="3">
        <f>$C$2*ASINH($A$2*Tableau1[[#This Row],[x]])+$D$2*ASINH($B$2*Tableau1[[#This Row],[x]])</f>
        <v>-3.0324305306121051</v>
      </c>
      <c r="F72" s="1">
        <f>ROUND(Tableau1[[#This Row],[gx]],0)</f>
        <v>-3</v>
      </c>
    </row>
    <row r="73" spans="1:6" x14ac:dyDescent="0.25">
      <c r="A73" s="5">
        <v>67</v>
      </c>
      <c r="B73" s="1">
        <f t="shared" si="1"/>
        <v>-145</v>
      </c>
      <c r="C73" s="10">
        <v>-3.4622754918669001</v>
      </c>
      <c r="D73" s="1">
        <f>ROUND(Tableau1[[#This Row],[fx]],0)</f>
        <v>-3</v>
      </c>
      <c r="E73" s="3">
        <f>$C$2*ASINH($A$2*Tableau1[[#This Row],[x]])+$D$2*ASINH($B$2*Tableau1[[#This Row],[x]])</f>
        <v>-3.0324305306121051</v>
      </c>
      <c r="F73" s="1">
        <f>ROUND(Tableau1[[#This Row],[gx]],0)</f>
        <v>-3</v>
      </c>
    </row>
    <row r="74" spans="1:6" x14ac:dyDescent="0.25">
      <c r="A74" s="5">
        <v>68</v>
      </c>
      <c r="B74" s="1">
        <f>-144</f>
        <v>-144</v>
      </c>
      <c r="C74" s="10">
        <v>-3.4567604779074999</v>
      </c>
      <c r="D74" s="1">
        <f>ROUND(Tableau1[[#This Row],[fx]],0)</f>
        <v>-3</v>
      </c>
      <c r="E74" s="3">
        <f>$C$2*ASINH($A$2*Tableau1[[#This Row],[x]])+$D$2*ASINH($B$2*Tableau1[[#This Row],[x]])</f>
        <v>-3.026803955072622</v>
      </c>
      <c r="F74" s="1">
        <f>ROUND(Tableau1[[#This Row],[gx]],0)</f>
        <v>-3</v>
      </c>
    </row>
    <row r="75" spans="1:6" x14ac:dyDescent="0.25">
      <c r="A75" s="5">
        <v>69</v>
      </c>
      <c r="B75" s="1">
        <f>-143</f>
        <v>-143</v>
      </c>
      <c r="C75" s="10">
        <v>-3.4512071392418102</v>
      </c>
      <c r="D75" s="1">
        <f>ROUND(Tableau1[[#This Row],[fx]],0)</f>
        <v>-3</v>
      </c>
      <c r="E75" s="3">
        <f>$C$2*ASINH($A$2*Tableau1[[#This Row],[x]])+$D$2*ASINH($B$2*Tableau1[[#This Row],[x]])</f>
        <v>-3.0211415399884047</v>
      </c>
      <c r="F75" s="1">
        <f>ROUND(Tableau1[[#This Row],[gx]],0)</f>
        <v>-3</v>
      </c>
    </row>
    <row r="76" spans="1:6" x14ac:dyDescent="0.25">
      <c r="A76" s="5">
        <v>70</v>
      </c>
      <c r="B76" s="1">
        <f>-143</f>
        <v>-143</v>
      </c>
      <c r="C76" s="10">
        <v>-3.4512071392418102</v>
      </c>
      <c r="D76" s="1">
        <f>ROUND(Tableau1[[#This Row],[fx]],0)</f>
        <v>-3</v>
      </c>
      <c r="E76" s="3">
        <f>$C$2*ASINH($A$2*Tableau1[[#This Row],[x]])+$D$2*ASINH($B$2*Tableau1[[#This Row],[x]])</f>
        <v>-3.0211415399884047</v>
      </c>
      <c r="F76" s="1">
        <f>ROUND(Tableau1[[#This Row],[gx]],0)</f>
        <v>-3</v>
      </c>
    </row>
    <row r="77" spans="1:6" x14ac:dyDescent="0.25">
      <c r="A77" s="5">
        <v>71</v>
      </c>
      <c r="B77" s="1">
        <f>-143</f>
        <v>-143</v>
      </c>
      <c r="C77" s="10">
        <v>-3.4512071392418102</v>
      </c>
      <c r="D77" s="1">
        <f>ROUND(Tableau1[[#This Row],[fx]],0)</f>
        <v>-3</v>
      </c>
      <c r="E77" s="3">
        <f>$C$2*ASINH($A$2*Tableau1[[#This Row],[x]])+$D$2*ASINH($B$2*Tableau1[[#This Row],[x]])</f>
        <v>-3.0211415399884047</v>
      </c>
      <c r="F77" s="1">
        <f>ROUND(Tableau1[[#This Row],[gx]],0)</f>
        <v>-3</v>
      </c>
    </row>
    <row r="78" spans="1:6" x14ac:dyDescent="0.25">
      <c r="A78" s="5">
        <v>72</v>
      </c>
      <c r="B78" s="1">
        <f>-143</f>
        <v>-143</v>
      </c>
      <c r="C78" s="10">
        <v>-3.4512071392418102</v>
      </c>
      <c r="D78" s="1">
        <f>ROUND(Tableau1[[#This Row],[fx]],0)</f>
        <v>-3</v>
      </c>
      <c r="E78" s="3">
        <f>$C$2*ASINH($A$2*Tableau1[[#This Row],[x]])+$D$2*ASINH($B$2*Tableau1[[#This Row],[x]])</f>
        <v>-3.0211415399884047</v>
      </c>
      <c r="F78" s="1">
        <f>ROUND(Tableau1[[#This Row],[gx]],0)</f>
        <v>-3</v>
      </c>
    </row>
    <row r="79" spans="1:6" x14ac:dyDescent="0.25">
      <c r="A79" s="5">
        <v>73</v>
      </c>
      <c r="B79" s="1">
        <f>-142</f>
        <v>-142</v>
      </c>
      <c r="C79" s="10">
        <v>-3.4456149402540701</v>
      </c>
      <c r="D79" s="1">
        <f>ROUND(Tableau1[[#This Row],[fx]],0)</f>
        <v>-3</v>
      </c>
      <c r="E79" s="3">
        <f>$C$2*ASINH($A$2*Tableau1[[#This Row],[x]])+$D$2*ASINH($B$2*Tableau1[[#This Row],[x]])</f>
        <v>-3.0154428412110033</v>
      </c>
      <c r="F79" s="1">
        <f>ROUND(Tableau1[[#This Row],[gx]],0)</f>
        <v>-3</v>
      </c>
    </row>
    <row r="80" spans="1:6" x14ac:dyDescent="0.25">
      <c r="A80" s="5">
        <v>74</v>
      </c>
      <c r="B80" s="1">
        <f>-142</f>
        <v>-142</v>
      </c>
      <c r="C80" s="10">
        <v>-3.4456149402540701</v>
      </c>
      <c r="D80" s="1">
        <f>ROUND(Tableau1[[#This Row],[fx]],0)</f>
        <v>-3</v>
      </c>
      <c r="E80" s="3">
        <f>$C$2*ASINH($A$2*Tableau1[[#This Row],[x]])+$D$2*ASINH($B$2*Tableau1[[#This Row],[x]])</f>
        <v>-3.0154428412110033</v>
      </c>
      <c r="F80" s="1">
        <f>ROUND(Tableau1[[#This Row],[gx]],0)</f>
        <v>-3</v>
      </c>
    </row>
    <row r="81" spans="1:6" x14ac:dyDescent="0.25">
      <c r="A81" s="5">
        <v>75</v>
      </c>
      <c r="B81" s="1">
        <f>-142</f>
        <v>-142</v>
      </c>
      <c r="C81" s="10">
        <v>-3.4456149402540701</v>
      </c>
      <c r="D81" s="1">
        <f>ROUND(Tableau1[[#This Row],[fx]],0)</f>
        <v>-3</v>
      </c>
      <c r="E81" s="3">
        <f>$C$2*ASINH($A$2*Tableau1[[#This Row],[x]])+$D$2*ASINH($B$2*Tableau1[[#This Row],[x]])</f>
        <v>-3.0154428412110033</v>
      </c>
      <c r="F81" s="1">
        <f>ROUND(Tableau1[[#This Row],[gx]],0)</f>
        <v>-3</v>
      </c>
    </row>
    <row r="82" spans="1:6" x14ac:dyDescent="0.25">
      <c r="A82" s="5">
        <v>76</v>
      </c>
      <c r="B82" s="1">
        <f>-141</f>
        <v>-141</v>
      </c>
      <c r="C82" s="10">
        <v>-3.4399833340372901</v>
      </c>
      <c r="D82" s="1">
        <f>ROUND(Tableau1[[#This Row],[fx]],0)</f>
        <v>-3</v>
      </c>
      <c r="E82" s="3">
        <f>$C$2*ASINH($A$2*Tableau1[[#This Row],[x]])+$D$2*ASINH($B$2*Tableau1[[#This Row],[x]])</f>
        <v>-3.0097074064777316</v>
      </c>
      <c r="F82" s="1">
        <f>ROUND(Tableau1[[#This Row],[gx]],0)</f>
        <v>-3</v>
      </c>
    </row>
    <row r="83" spans="1:6" x14ac:dyDescent="0.25">
      <c r="A83" s="5">
        <v>77</v>
      </c>
      <c r="B83" s="1">
        <f>-141</f>
        <v>-141</v>
      </c>
      <c r="C83" s="10">
        <v>-3.4399833340372901</v>
      </c>
      <c r="D83" s="1">
        <f>ROUND(Tableau1[[#This Row],[fx]],0)</f>
        <v>-3</v>
      </c>
      <c r="E83" s="3">
        <f>$C$2*ASINH($A$2*Tableau1[[#This Row],[x]])+$D$2*ASINH($B$2*Tableau1[[#This Row],[x]])</f>
        <v>-3.0097074064777316</v>
      </c>
      <c r="F83" s="1">
        <f>ROUND(Tableau1[[#This Row],[gx]],0)</f>
        <v>-3</v>
      </c>
    </row>
    <row r="84" spans="1:6" x14ac:dyDescent="0.25">
      <c r="A84" s="5">
        <v>78</v>
      </c>
      <c r="B84" s="1">
        <f>-141</f>
        <v>-141</v>
      </c>
      <c r="C84" s="10">
        <v>-3.4399833340372901</v>
      </c>
      <c r="D84" s="1">
        <f>ROUND(Tableau1[[#This Row],[fx]],0)</f>
        <v>-3</v>
      </c>
      <c r="E84" s="3">
        <f>$C$2*ASINH($A$2*Tableau1[[#This Row],[x]])+$D$2*ASINH($B$2*Tableau1[[#This Row],[x]])</f>
        <v>-3.0097074064777316</v>
      </c>
      <c r="F84" s="1">
        <f>ROUND(Tableau1[[#This Row],[gx]],0)</f>
        <v>-3</v>
      </c>
    </row>
    <row r="85" spans="1:6" x14ac:dyDescent="0.25">
      <c r="A85" s="5">
        <v>79</v>
      </c>
      <c r="B85" s="1">
        <f>-141</f>
        <v>-141</v>
      </c>
      <c r="C85" s="10">
        <v>-3.4399833340372901</v>
      </c>
      <c r="D85" s="1">
        <f>ROUND(Tableau1[[#This Row],[fx]],0)</f>
        <v>-3</v>
      </c>
      <c r="E85" s="3">
        <f>$C$2*ASINH($A$2*Tableau1[[#This Row],[x]])+$D$2*ASINH($B$2*Tableau1[[#This Row],[x]])</f>
        <v>-3.0097074064777316</v>
      </c>
      <c r="F85" s="1">
        <f>ROUND(Tableau1[[#This Row],[gx]],0)</f>
        <v>-3</v>
      </c>
    </row>
    <row r="86" spans="1:6" x14ac:dyDescent="0.25">
      <c r="A86" s="5">
        <v>80</v>
      </c>
      <c r="B86" s="1">
        <f>-140</f>
        <v>-140</v>
      </c>
      <c r="C86" s="10">
        <v>-3.4343117620741199</v>
      </c>
      <c r="D86" s="1">
        <f>ROUND(Tableau1[[#This Row],[fx]],0)</f>
        <v>-3</v>
      </c>
      <c r="E86" s="3">
        <f>$C$2*ASINH($A$2*Tableau1[[#This Row],[x]])+$D$2*ASINH($B$2*Tableau1[[#This Row],[x]])</f>
        <v>-3.0039347752144741</v>
      </c>
      <c r="F86" s="1">
        <f>ROUND(Tableau1[[#This Row],[gx]],0)</f>
        <v>-3</v>
      </c>
    </row>
    <row r="87" spans="1:6" x14ac:dyDescent="0.25">
      <c r="A87" s="5">
        <v>81</v>
      </c>
      <c r="B87" s="1">
        <f>-140</f>
        <v>-140</v>
      </c>
      <c r="C87" s="10">
        <v>-3.4343117620741199</v>
      </c>
      <c r="D87" s="1">
        <f>ROUND(Tableau1[[#This Row],[fx]],0)</f>
        <v>-3</v>
      </c>
      <c r="E87" s="3">
        <f>$C$2*ASINH($A$2*Tableau1[[#This Row],[x]])+$D$2*ASINH($B$2*Tableau1[[#This Row],[x]])</f>
        <v>-3.0039347752144741</v>
      </c>
      <c r="F87" s="1">
        <f>ROUND(Tableau1[[#This Row],[gx]],0)</f>
        <v>-3</v>
      </c>
    </row>
    <row r="88" spans="1:6" x14ac:dyDescent="0.25">
      <c r="A88" s="5">
        <v>82</v>
      </c>
      <c r="B88" s="1">
        <f>-140</f>
        <v>-140</v>
      </c>
      <c r="C88" s="10">
        <v>-3.4343117620741199</v>
      </c>
      <c r="D88" s="1">
        <f>ROUND(Tableau1[[#This Row],[fx]],0)</f>
        <v>-3</v>
      </c>
      <c r="E88" s="3">
        <f>$C$2*ASINH($A$2*Tableau1[[#This Row],[x]])+$D$2*ASINH($B$2*Tableau1[[#This Row],[x]])</f>
        <v>-3.0039347752144741</v>
      </c>
      <c r="F88" s="1">
        <f>ROUND(Tableau1[[#This Row],[gx]],0)</f>
        <v>-3</v>
      </c>
    </row>
    <row r="89" spans="1:6" x14ac:dyDescent="0.25">
      <c r="A89" s="5">
        <v>83</v>
      </c>
      <c r="B89" s="1">
        <f>-140</f>
        <v>-140</v>
      </c>
      <c r="C89" s="10">
        <v>-3.4343117620741199</v>
      </c>
      <c r="D89" s="1">
        <f>ROUND(Tableau1[[#This Row],[fx]],0)</f>
        <v>-3</v>
      </c>
      <c r="E89" s="3">
        <f>$C$2*ASINH($A$2*Tableau1[[#This Row],[x]])+$D$2*ASINH($B$2*Tableau1[[#This Row],[x]])</f>
        <v>-3.0039347752144741</v>
      </c>
      <c r="F89" s="1">
        <f>ROUND(Tableau1[[#This Row],[gx]],0)</f>
        <v>-3</v>
      </c>
    </row>
    <row r="90" spans="1:6" x14ac:dyDescent="0.25">
      <c r="A90" s="5">
        <v>84</v>
      </c>
      <c r="B90" s="1">
        <f>-140</f>
        <v>-140</v>
      </c>
      <c r="C90" s="10">
        <v>-3.4343117620741199</v>
      </c>
      <c r="D90" s="1">
        <f>ROUND(Tableau1[[#This Row],[fx]],0)</f>
        <v>-3</v>
      </c>
      <c r="E90" s="3">
        <f>$C$2*ASINH($A$2*Tableau1[[#This Row],[x]])+$D$2*ASINH($B$2*Tableau1[[#This Row],[x]])</f>
        <v>-3.0039347752144741</v>
      </c>
      <c r="F90" s="1">
        <f>ROUND(Tableau1[[#This Row],[gx]],0)</f>
        <v>-3</v>
      </c>
    </row>
    <row r="91" spans="1:6" x14ac:dyDescent="0.25">
      <c r="A91" s="5">
        <v>85</v>
      </c>
      <c r="B91" s="1">
        <f>-138</f>
        <v>-138</v>
      </c>
      <c r="C91" s="10">
        <v>-3.42284642679261</v>
      </c>
      <c r="D91" s="1">
        <f>ROUND(Tableau1[[#This Row],[fx]],0)</f>
        <v>-3</v>
      </c>
      <c r="E91" s="3">
        <f>$C$2*ASINH($A$2*Tableau1[[#This Row],[x]])+$D$2*ASINH($B$2*Tableau1[[#This Row],[x]])</f>
        <v>-2.9922760380183338</v>
      </c>
      <c r="F91" s="1">
        <f>ROUND(Tableau1[[#This Row],[gx]],0)</f>
        <v>-3</v>
      </c>
    </row>
    <row r="92" spans="1:6" x14ac:dyDescent="0.25">
      <c r="A92" s="5">
        <v>86</v>
      </c>
      <c r="B92" s="1">
        <f>-138</f>
        <v>-138</v>
      </c>
      <c r="C92" s="10">
        <v>-3.42284642679261</v>
      </c>
      <c r="D92" s="1">
        <f>ROUND(Tableau1[[#This Row],[fx]],0)</f>
        <v>-3</v>
      </c>
      <c r="E92" s="3">
        <f>$C$2*ASINH($A$2*Tableau1[[#This Row],[x]])+$D$2*ASINH($B$2*Tableau1[[#This Row],[x]])</f>
        <v>-2.9922760380183338</v>
      </c>
      <c r="F92" s="1">
        <f>ROUND(Tableau1[[#This Row],[gx]],0)</f>
        <v>-3</v>
      </c>
    </row>
    <row r="93" spans="1:6" x14ac:dyDescent="0.25">
      <c r="A93" s="5">
        <v>87</v>
      </c>
      <c r="B93" s="1">
        <f>-138</f>
        <v>-138</v>
      </c>
      <c r="C93" s="10">
        <v>-3.42284642679261</v>
      </c>
      <c r="D93" s="1">
        <f>ROUND(Tableau1[[#This Row],[fx]],0)</f>
        <v>-3</v>
      </c>
      <c r="E93" s="3">
        <f>$C$2*ASINH($A$2*Tableau1[[#This Row],[x]])+$D$2*ASINH($B$2*Tableau1[[#This Row],[x]])</f>
        <v>-2.9922760380183338</v>
      </c>
      <c r="F93" s="1">
        <f>ROUND(Tableau1[[#This Row],[gx]],0)</f>
        <v>-3</v>
      </c>
    </row>
    <row r="94" spans="1:6" x14ac:dyDescent="0.25">
      <c r="A94" s="5">
        <v>88</v>
      </c>
      <c r="B94" s="1">
        <f>-137</f>
        <v>-137</v>
      </c>
      <c r="C94" s="10">
        <v>-3.41705148535365</v>
      </c>
      <c r="D94" s="1">
        <f>ROUND(Tableau1[[#This Row],[fx]],0)</f>
        <v>-3</v>
      </c>
      <c r="E94" s="3">
        <f>$C$2*ASINH($A$2*Tableau1[[#This Row],[x]])+$D$2*ASINH($B$2*Tableau1[[#This Row],[x]])</f>
        <v>-2.9863889675185553</v>
      </c>
      <c r="F94" s="1">
        <f>ROUND(Tableau1[[#This Row],[gx]],0)</f>
        <v>-3</v>
      </c>
    </row>
    <row r="95" spans="1:6" x14ac:dyDescent="0.25">
      <c r="A95" s="5">
        <v>89</v>
      </c>
      <c r="B95" s="1">
        <f>-137</f>
        <v>-137</v>
      </c>
      <c r="C95" s="10">
        <v>-3.41705148535365</v>
      </c>
      <c r="D95" s="1">
        <f>ROUND(Tableau1[[#This Row],[fx]],0)</f>
        <v>-3</v>
      </c>
      <c r="E95" s="3">
        <f>$C$2*ASINH($A$2*Tableau1[[#This Row],[x]])+$D$2*ASINH($B$2*Tableau1[[#This Row],[x]])</f>
        <v>-2.9863889675185553</v>
      </c>
      <c r="F95" s="1">
        <f>ROUND(Tableau1[[#This Row],[gx]],0)</f>
        <v>-3</v>
      </c>
    </row>
    <row r="96" spans="1:6" x14ac:dyDescent="0.25">
      <c r="A96" s="5">
        <v>90</v>
      </c>
      <c r="B96" s="1">
        <f>-137</f>
        <v>-137</v>
      </c>
      <c r="C96" s="10">
        <v>-3.41705148535365</v>
      </c>
      <c r="D96" s="1">
        <f>ROUND(Tableau1[[#This Row],[fx]],0)</f>
        <v>-3</v>
      </c>
      <c r="E96" s="3">
        <f>$C$2*ASINH($A$2*Tableau1[[#This Row],[x]])+$D$2*ASINH($B$2*Tableau1[[#This Row],[x]])</f>
        <v>-2.9863889675185553</v>
      </c>
      <c r="F96" s="1">
        <f>ROUND(Tableau1[[#This Row],[gx]],0)</f>
        <v>-3</v>
      </c>
    </row>
    <row r="97" spans="1:6" x14ac:dyDescent="0.25">
      <c r="A97" s="5">
        <v>91</v>
      </c>
      <c r="B97" s="1">
        <f>-136</f>
        <v>-136</v>
      </c>
      <c r="C97" s="10">
        <v>-3.4112142212048799</v>
      </c>
      <c r="D97" s="1">
        <f>ROUND(Tableau1[[#This Row],[fx]],0)</f>
        <v>-3</v>
      </c>
      <c r="E97" s="3">
        <f>$C$2*ASINH($A$2*Tableau1[[#This Row],[x]])+$D$2*ASINH($B$2*Tableau1[[#This Row],[x]])</f>
        <v>-2.9804627709157416</v>
      </c>
      <c r="F97" s="1">
        <f>ROUND(Tableau1[[#This Row],[gx]],0)</f>
        <v>-3</v>
      </c>
    </row>
    <row r="98" spans="1:6" x14ac:dyDescent="0.25">
      <c r="A98" s="5">
        <v>92</v>
      </c>
      <c r="B98" s="1">
        <f>-135</f>
        <v>-135</v>
      </c>
      <c r="C98" s="10">
        <v>-3.4053340125753899</v>
      </c>
      <c r="D98" s="1">
        <f>ROUND(Tableau1[[#This Row],[fx]],0)</f>
        <v>-3</v>
      </c>
      <c r="E98" s="3">
        <f>$C$2*ASINH($A$2*Tableau1[[#This Row],[x]])+$D$2*ASINH($B$2*Tableau1[[#This Row],[x]])</f>
        <v>-2.9744969428988068</v>
      </c>
      <c r="F98" s="1">
        <f>ROUND(Tableau1[[#This Row],[gx]],0)</f>
        <v>-3</v>
      </c>
    </row>
    <row r="99" spans="1:6" x14ac:dyDescent="0.25">
      <c r="A99" s="5">
        <v>93</v>
      </c>
      <c r="B99" s="1">
        <f>-135</f>
        <v>-135</v>
      </c>
      <c r="C99" s="10">
        <v>-3.4053340125753899</v>
      </c>
      <c r="D99" s="1">
        <f>ROUND(Tableau1[[#This Row],[fx]],0)</f>
        <v>-3</v>
      </c>
      <c r="E99" s="3">
        <f>$C$2*ASINH($A$2*Tableau1[[#This Row],[x]])+$D$2*ASINH($B$2*Tableau1[[#This Row],[x]])</f>
        <v>-2.9744969428988068</v>
      </c>
      <c r="F99" s="1">
        <f>ROUND(Tableau1[[#This Row],[gx]],0)</f>
        <v>-3</v>
      </c>
    </row>
    <row r="100" spans="1:6" x14ac:dyDescent="0.25">
      <c r="A100" s="5">
        <v>94</v>
      </c>
      <c r="B100" s="1">
        <f>-135</f>
        <v>-135</v>
      </c>
      <c r="C100" s="10">
        <v>-3.4053340125753899</v>
      </c>
      <c r="D100" s="1">
        <f>ROUND(Tableau1[[#This Row],[fx]],0)</f>
        <v>-3</v>
      </c>
      <c r="E100" s="3">
        <f>$C$2*ASINH($A$2*Tableau1[[#This Row],[x]])+$D$2*ASINH($B$2*Tableau1[[#This Row],[x]])</f>
        <v>-2.9744969428988068</v>
      </c>
      <c r="F100" s="1">
        <f>ROUND(Tableau1[[#This Row],[gx]],0)</f>
        <v>-3</v>
      </c>
    </row>
    <row r="101" spans="1:6" x14ac:dyDescent="0.25">
      <c r="A101" s="5">
        <v>95</v>
      </c>
      <c r="B101" s="1">
        <f>-135</f>
        <v>-135</v>
      </c>
      <c r="C101" s="10">
        <v>-3.4053340125753899</v>
      </c>
      <c r="D101" s="1">
        <f>ROUND(Tableau1[[#This Row],[fx]],0)</f>
        <v>-3</v>
      </c>
      <c r="E101" s="3">
        <f>$C$2*ASINH($A$2*Tableau1[[#This Row],[x]])+$D$2*ASINH($B$2*Tableau1[[#This Row],[x]])</f>
        <v>-2.9744969428988068</v>
      </c>
      <c r="F101" s="1">
        <f>ROUND(Tableau1[[#This Row],[gx]],0)</f>
        <v>-3</v>
      </c>
    </row>
    <row r="102" spans="1:6" x14ac:dyDescent="0.25">
      <c r="A102" s="5">
        <v>96</v>
      </c>
      <c r="B102" s="1">
        <f>-134</f>
        <v>-134</v>
      </c>
      <c r="C102" s="10">
        <v>-3.3994102239129398</v>
      </c>
      <c r="D102" s="1">
        <f>ROUND(Tableau1[[#This Row],[fx]],0)</f>
        <v>-3</v>
      </c>
      <c r="E102" s="3">
        <f>$C$2*ASINH($A$2*Tableau1[[#This Row],[x]])+$D$2*ASINH($B$2*Tableau1[[#This Row],[x]])</f>
        <v>-2.9684909685253418</v>
      </c>
      <c r="F102" s="1">
        <f>ROUND(Tableau1[[#This Row],[gx]],0)</f>
        <v>-3</v>
      </c>
    </row>
    <row r="103" spans="1:6" x14ac:dyDescent="0.25">
      <c r="A103" s="5">
        <v>97</v>
      </c>
      <c r="B103" s="1">
        <f>-133</f>
        <v>-133</v>
      </c>
      <c r="C103" s="10">
        <v>-3.3934422054743201</v>
      </c>
      <c r="D103" s="1">
        <f>ROUND(Tableau1[[#This Row],[fx]],0)</f>
        <v>-3</v>
      </c>
      <c r="E103" s="3">
        <f>$C$2*ASINH($A$2*Tableau1[[#This Row],[x]])+$D$2*ASINH($B$2*Tableau1[[#This Row],[x]])</f>
        <v>-2.9624443229763511</v>
      </c>
      <c r="F103" s="1">
        <f>ROUND(Tableau1[[#This Row],[gx]],0)</f>
        <v>-3</v>
      </c>
    </row>
    <row r="104" spans="1:6" x14ac:dyDescent="0.25">
      <c r="A104" s="5">
        <v>98</v>
      </c>
      <c r="B104" s="1">
        <f>-133</f>
        <v>-133</v>
      </c>
      <c r="C104" s="10">
        <v>-3.3934422054743201</v>
      </c>
      <c r="D104" s="1">
        <f>ROUND(Tableau1[[#This Row],[fx]],0)</f>
        <v>-3</v>
      </c>
      <c r="E104" s="3">
        <f>$C$2*ASINH($A$2*Tableau1[[#This Row],[x]])+$D$2*ASINH($B$2*Tableau1[[#This Row],[x]])</f>
        <v>-2.9624443229763511</v>
      </c>
      <c r="F104" s="1">
        <f>ROUND(Tableau1[[#This Row],[gx]],0)</f>
        <v>-3</v>
      </c>
    </row>
    <row r="105" spans="1:6" x14ac:dyDescent="0.25">
      <c r="A105" s="5">
        <v>99</v>
      </c>
      <c r="B105" s="1">
        <f>-133</f>
        <v>-133</v>
      </c>
      <c r="C105" s="10">
        <v>-3.3934422054743201</v>
      </c>
      <c r="D105" s="1">
        <f>ROUND(Tableau1[[#This Row],[fx]],0)</f>
        <v>-3</v>
      </c>
      <c r="E105" s="3">
        <f>$C$2*ASINH($A$2*Tableau1[[#This Row],[x]])+$D$2*ASINH($B$2*Tableau1[[#This Row],[x]])</f>
        <v>-2.9624443229763511</v>
      </c>
      <c r="F105" s="1">
        <f>ROUND(Tableau1[[#This Row],[gx]],0)</f>
        <v>-3</v>
      </c>
    </row>
    <row r="106" spans="1:6" x14ac:dyDescent="0.25">
      <c r="A106" s="5">
        <v>100</v>
      </c>
      <c r="B106" s="1">
        <f>-132</f>
        <v>-132</v>
      </c>
      <c r="C106" s="10">
        <v>-3.3874292929004</v>
      </c>
      <c r="D106" s="1">
        <f>ROUND(Tableau1[[#This Row],[fx]],0)</f>
        <v>-3</v>
      </c>
      <c r="E106" s="3">
        <f>$C$2*ASINH($A$2*Tableau1[[#This Row],[x]])+$D$2*ASINH($B$2*Tableau1[[#This Row],[x]])</f>
        <v>-2.9563564713029797</v>
      </c>
      <c r="F106" s="1">
        <f>ROUND(Tableau1[[#This Row],[gx]],0)</f>
        <v>-3</v>
      </c>
    </row>
    <row r="107" spans="1:6" x14ac:dyDescent="0.25">
      <c r="A107" s="5">
        <v>101</v>
      </c>
      <c r="B107" s="1">
        <f>-132</f>
        <v>-132</v>
      </c>
      <c r="C107" s="10">
        <v>-3.3874292929004</v>
      </c>
      <c r="D107" s="1">
        <f>ROUND(Tableau1[[#This Row],[fx]],0)</f>
        <v>-3</v>
      </c>
      <c r="E107" s="3">
        <f>$C$2*ASINH($A$2*Tableau1[[#This Row],[x]])+$D$2*ASINH($B$2*Tableau1[[#This Row],[x]])</f>
        <v>-2.9563564713029797</v>
      </c>
      <c r="F107" s="1">
        <f>ROUND(Tableau1[[#This Row],[gx]],0)</f>
        <v>-3</v>
      </c>
    </row>
    <row r="108" spans="1:6" x14ac:dyDescent="0.25">
      <c r="A108" s="5">
        <v>102</v>
      </c>
      <c r="B108" s="1">
        <f>-131</f>
        <v>-131</v>
      </c>
      <c r="C108" s="10">
        <v>-3.3813708067751298</v>
      </c>
      <c r="D108" s="1">
        <f>ROUND(Tableau1[[#This Row],[fx]],0)</f>
        <v>-3</v>
      </c>
      <c r="E108" s="3">
        <f>$C$2*ASINH($A$2*Tableau1[[#This Row],[x]])+$D$2*ASINH($B$2*Tableau1[[#This Row],[x]])</f>
        <v>-2.9502268681648975</v>
      </c>
      <c r="F108" s="1">
        <f>ROUND(Tableau1[[#This Row],[gx]],0)</f>
        <v>-3</v>
      </c>
    </row>
    <row r="109" spans="1:6" x14ac:dyDescent="0.25">
      <c r="A109" s="5">
        <v>103</v>
      </c>
      <c r="B109" s="1">
        <f>-130</f>
        <v>-130</v>
      </c>
      <c r="C109" s="10">
        <v>-3.3752660521679099</v>
      </c>
      <c r="D109" s="1">
        <f>ROUND(Tableau1[[#This Row],[fx]],0)</f>
        <v>-3</v>
      </c>
      <c r="E109" s="3">
        <f>$C$2*ASINH($A$2*Tableau1[[#This Row],[x]])+$D$2*ASINH($B$2*Tableau1[[#This Row],[x]])</f>
        <v>-2.9440549575599904</v>
      </c>
      <c r="F109" s="1">
        <f>ROUND(Tableau1[[#This Row],[gx]],0)</f>
        <v>-3</v>
      </c>
    </row>
    <row r="110" spans="1:6" x14ac:dyDescent="0.25">
      <c r="A110" s="5">
        <v>104</v>
      </c>
      <c r="B110" s="1">
        <f>-130</f>
        <v>-130</v>
      </c>
      <c r="C110" s="10">
        <v>-3.3752660521679099</v>
      </c>
      <c r="D110" s="1">
        <f>ROUND(Tableau1[[#This Row],[fx]],0)</f>
        <v>-3</v>
      </c>
      <c r="E110" s="3">
        <f>$C$2*ASINH($A$2*Tableau1[[#This Row],[x]])+$D$2*ASINH($B$2*Tableau1[[#This Row],[x]])</f>
        <v>-2.9440549575599904</v>
      </c>
      <c r="F110" s="1">
        <f>ROUND(Tableau1[[#This Row],[gx]],0)</f>
        <v>-3</v>
      </c>
    </row>
    <row r="111" spans="1:6" x14ac:dyDescent="0.25">
      <c r="A111" s="5">
        <v>105</v>
      </c>
      <c r="B111" s="1">
        <f>-130</f>
        <v>-130</v>
      </c>
      <c r="C111" s="10">
        <v>-3.3752660521679099</v>
      </c>
      <c r="D111" s="1">
        <f>ROUND(Tableau1[[#This Row],[fx]],0)</f>
        <v>-3</v>
      </c>
      <c r="E111" s="3">
        <f>$C$2*ASINH($A$2*Tableau1[[#This Row],[x]])+$D$2*ASINH($B$2*Tableau1[[#This Row],[x]])</f>
        <v>-2.9440549575599904</v>
      </c>
      <c r="F111" s="1">
        <f>ROUND(Tableau1[[#This Row],[gx]],0)</f>
        <v>-3</v>
      </c>
    </row>
    <row r="112" spans="1:6" x14ac:dyDescent="0.25">
      <c r="A112" s="5">
        <v>106</v>
      </c>
      <c r="B112" s="1">
        <f>-129</f>
        <v>-129</v>
      </c>
      <c r="C112" s="10">
        <v>-3.36911431815839</v>
      </c>
      <c r="D112" s="1">
        <f>ROUND(Tableau1[[#This Row],[fx]],0)</f>
        <v>-3</v>
      </c>
      <c r="E112" s="3">
        <f>$C$2*ASINH($A$2*Tableau1[[#This Row],[x]])+$D$2*ASINH($B$2*Tableau1[[#This Row],[x]])</f>
        <v>-2.9378401725449992</v>
      </c>
      <c r="F112" s="1">
        <f>ROUND(Tableau1[[#This Row],[gx]],0)</f>
        <v>-3</v>
      </c>
    </row>
    <row r="113" spans="1:6" x14ac:dyDescent="0.25">
      <c r="A113" s="5">
        <v>107</v>
      </c>
      <c r="B113" s="1">
        <f>-129</f>
        <v>-129</v>
      </c>
      <c r="C113" s="10">
        <v>-3.36911431815839</v>
      </c>
      <c r="D113" s="1">
        <f>ROUND(Tableau1[[#This Row],[fx]],0)</f>
        <v>-3</v>
      </c>
      <c r="E113" s="3">
        <f>$C$2*ASINH($A$2*Tableau1[[#This Row],[x]])+$D$2*ASINH($B$2*Tableau1[[#This Row],[x]])</f>
        <v>-2.9378401725449992</v>
      </c>
      <c r="F113" s="1">
        <f>ROUND(Tableau1[[#This Row],[gx]],0)</f>
        <v>-3</v>
      </c>
    </row>
    <row r="114" spans="1:6" x14ac:dyDescent="0.25">
      <c r="A114" s="5">
        <v>108</v>
      </c>
      <c r="B114" s="1">
        <f>-127</f>
        <v>-127</v>
      </c>
      <c r="C114" s="10">
        <v>-3.35666698532212</v>
      </c>
      <c r="D114" s="1">
        <f>ROUND(Tableau1[[#This Row],[fx]],0)</f>
        <v>-3</v>
      </c>
      <c r="E114" s="3">
        <f>$C$2*ASINH($A$2*Tableau1[[#This Row],[x]])+$D$2*ASINH($B$2*Tableau1[[#This Row],[x]])</f>
        <v>-2.9252796550633251</v>
      </c>
      <c r="F114" s="1">
        <f>ROUND(Tableau1[[#This Row],[gx]],0)</f>
        <v>-3</v>
      </c>
    </row>
    <row r="115" spans="1:6" x14ac:dyDescent="0.25">
      <c r="A115" s="5">
        <v>109</v>
      </c>
      <c r="B115" s="1">
        <f>-127</f>
        <v>-127</v>
      </c>
      <c r="C115" s="10">
        <v>-3.35666698532212</v>
      </c>
      <c r="D115" s="1">
        <f>ROUND(Tableau1[[#This Row],[fx]],0)</f>
        <v>-3</v>
      </c>
      <c r="E115" s="3">
        <f>$C$2*ASINH($A$2*Tableau1[[#This Row],[x]])+$D$2*ASINH($B$2*Tableau1[[#This Row],[x]])</f>
        <v>-2.9252796550633251</v>
      </c>
      <c r="F115" s="1">
        <f>ROUND(Tableau1[[#This Row],[gx]],0)</f>
        <v>-3</v>
      </c>
    </row>
    <row r="116" spans="1:6" x14ac:dyDescent="0.25">
      <c r="A116" s="5">
        <v>110</v>
      </c>
      <c r="B116" s="1">
        <f>-126</f>
        <v>-126</v>
      </c>
      <c r="C116" s="10">
        <v>-3.3503698801678601</v>
      </c>
      <c r="D116" s="1">
        <f>ROUND(Tableau1[[#This Row],[fx]],0)</f>
        <v>-3</v>
      </c>
      <c r="E116" s="3">
        <f>$C$2*ASINH($A$2*Tableau1[[#This Row],[x]])+$D$2*ASINH($B$2*Tableau1[[#This Row],[x]])</f>
        <v>-2.9189327313555027</v>
      </c>
      <c r="F116" s="1">
        <f>ROUND(Tableau1[[#This Row],[gx]],0)</f>
        <v>-3</v>
      </c>
    </row>
    <row r="117" spans="1:6" x14ac:dyDescent="0.25">
      <c r="A117" s="5">
        <v>111</v>
      </c>
      <c r="B117" s="1">
        <f>-126</f>
        <v>-126</v>
      </c>
      <c r="C117" s="10">
        <v>-3.3503698801678601</v>
      </c>
      <c r="D117" s="1">
        <f>ROUND(Tableau1[[#This Row],[fx]],0)</f>
        <v>-3</v>
      </c>
      <c r="E117" s="3">
        <f>$C$2*ASINH($A$2*Tableau1[[#This Row],[x]])+$D$2*ASINH($B$2*Tableau1[[#This Row],[x]])</f>
        <v>-2.9189327313555027</v>
      </c>
      <c r="F117" s="1">
        <f>ROUND(Tableau1[[#This Row],[gx]],0)</f>
        <v>-3</v>
      </c>
    </row>
    <row r="118" spans="1:6" x14ac:dyDescent="0.25">
      <c r="A118" s="5">
        <v>112</v>
      </c>
      <c r="B118" s="1">
        <f>-126</f>
        <v>-126</v>
      </c>
      <c r="C118" s="10">
        <v>-3.3503698801678601</v>
      </c>
      <c r="D118" s="1">
        <f>ROUND(Tableau1[[#This Row],[fx]],0)</f>
        <v>-3</v>
      </c>
      <c r="E118" s="3">
        <f>$C$2*ASINH($A$2*Tableau1[[#This Row],[x]])+$D$2*ASINH($B$2*Tableau1[[#This Row],[x]])</f>
        <v>-2.9189327313555027</v>
      </c>
      <c r="F118" s="1">
        <f>ROUND(Tableau1[[#This Row],[gx]],0)</f>
        <v>-3</v>
      </c>
    </row>
    <row r="119" spans="1:6" x14ac:dyDescent="0.25">
      <c r="A119" s="5">
        <v>113</v>
      </c>
      <c r="B119" s="1">
        <f>-126</f>
        <v>-126</v>
      </c>
      <c r="C119" s="10">
        <v>-3.3503698801678601</v>
      </c>
      <c r="D119" s="1">
        <f>ROUND(Tableau1[[#This Row],[fx]],0)</f>
        <v>-3</v>
      </c>
      <c r="E119" s="3">
        <f>$C$2*ASINH($A$2*Tableau1[[#This Row],[x]])+$D$2*ASINH($B$2*Tableau1[[#This Row],[x]])</f>
        <v>-2.9189327313555027</v>
      </c>
      <c r="F119" s="1">
        <f>ROUND(Tableau1[[#This Row],[gx]],0)</f>
        <v>-3</v>
      </c>
    </row>
    <row r="120" spans="1:6" x14ac:dyDescent="0.25">
      <c r="A120" s="5">
        <v>114</v>
      </c>
      <c r="B120" s="1">
        <f>-125</f>
        <v>-125</v>
      </c>
      <c r="C120" s="10">
        <v>-3.34402278186991</v>
      </c>
      <c r="D120" s="1">
        <f>ROUND(Tableau1[[#This Row],[fx]],0)</f>
        <v>-3</v>
      </c>
      <c r="E120" s="3">
        <f>$C$2*ASINH($A$2*Tableau1[[#This Row],[x]])+$D$2*ASINH($B$2*Tableau1[[#This Row],[x]])</f>
        <v>-2.9125405501267512</v>
      </c>
      <c r="F120" s="1">
        <f>ROUND(Tableau1[[#This Row],[gx]],0)</f>
        <v>-3</v>
      </c>
    </row>
    <row r="121" spans="1:6" x14ac:dyDescent="0.25">
      <c r="A121" s="5">
        <v>115</v>
      </c>
      <c r="B121" s="1">
        <f>-125</f>
        <v>-125</v>
      </c>
      <c r="C121" s="10">
        <v>-3.34402278186991</v>
      </c>
      <c r="D121" s="1">
        <f>ROUND(Tableau1[[#This Row],[fx]],0)</f>
        <v>-3</v>
      </c>
      <c r="E121" s="3">
        <f>$C$2*ASINH($A$2*Tableau1[[#This Row],[x]])+$D$2*ASINH($B$2*Tableau1[[#This Row],[x]])</f>
        <v>-2.9125405501267512</v>
      </c>
      <c r="F121" s="1">
        <f>ROUND(Tableau1[[#This Row],[gx]],0)</f>
        <v>-3</v>
      </c>
    </row>
    <row r="122" spans="1:6" x14ac:dyDescent="0.25">
      <c r="A122" s="5">
        <v>116</v>
      </c>
      <c r="B122" s="1">
        <f>-125</f>
        <v>-125</v>
      </c>
      <c r="C122" s="10">
        <v>-3.34402278186991</v>
      </c>
      <c r="D122" s="1">
        <f>ROUND(Tableau1[[#This Row],[fx]],0)</f>
        <v>-3</v>
      </c>
      <c r="E122" s="3">
        <f>$C$2*ASINH($A$2*Tableau1[[#This Row],[x]])+$D$2*ASINH($B$2*Tableau1[[#This Row],[x]])</f>
        <v>-2.9125405501267512</v>
      </c>
      <c r="F122" s="1">
        <f>ROUND(Tableau1[[#This Row],[gx]],0)</f>
        <v>-3</v>
      </c>
    </row>
    <row r="123" spans="1:6" x14ac:dyDescent="0.25">
      <c r="A123" s="5">
        <v>117</v>
      </c>
      <c r="B123" s="1">
        <f>-123</f>
        <v>-123</v>
      </c>
      <c r="C123" s="10">
        <v>-3.3311753919135798</v>
      </c>
      <c r="D123" s="1">
        <f>ROUND(Tableau1[[#This Row],[fx]],0)</f>
        <v>-3</v>
      </c>
      <c r="E123" s="3">
        <f>$C$2*ASINH($A$2*Tableau1[[#This Row],[x]])+$D$2*ASINH($B$2*Tableau1[[#This Row],[x]])</f>
        <v>-2.8996178975379219</v>
      </c>
      <c r="F123" s="1">
        <f>ROUND(Tableau1[[#This Row],[gx]],0)</f>
        <v>-3</v>
      </c>
    </row>
    <row r="124" spans="1:6" x14ac:dyDescent="0.25">
      <c r="A124" s="5">
        <v>118</v>
      </c>
      <c r="B124" s="1">
        <f>-122</f>
        <v>-122</v>
      </c>
      <c r="C124" s="10">
        <v>-3.3246734445260602</v>
      </c>
      <c r="D124" s="1">
        <f>ROUND(Tableau1[[#This Row],[fx]],0)</f>
        <v>-3</v>
      </c>
      <c r="E124" s="3">
        <f>$C$2*ASINH($A$2*Tableau1[[#This Row],[x]])+$D$2*ASINH($B$2*Tableau1[[#This Row],[x]])</f>
        <v>-2.8930861349624593</v>
      </c>
      <c r="F124" s="1">
        <f>ROUND(Tableau1[[#This Row],[gx]],0)</f>
        <v>-3</v>
      </c>
    </row>
    <row r="125" spans="1:6" x14ac:dyDescent="0.25">
      <c r="A125" s="5">
        <v>119</v>
      </c>
      <c r="B125" s="1">
        <f>-122</f>
        <v>-122</v>
      </c>
      <c r="C125" s="10">
        <v>-3.3246734445260602</v>
      </c>
      <c r="D125" s="1">
        <f>ROUND(Tableau1[[#This Row],[fx]],0)</f>
        <v>-3</v>
      </c>
      <c r="E125" s="3">
        <f>$C$2*ASINH($A$2*Tableau1[[#This Row],[x]])+$D$2*ASINH($B$2*Tableau1[[#This Row],[x]])</f>
        <v>-2.8930861349624593</v>
      </c>
      <c r="F125" s="1">
        <f>ROUND(Tableau1[[#This Row],[gx]],0)</f>
        <v>-3</v>
      </c>
    </row>
    <row r="126" spans="1:6" x14ac:dyDescent="0.25">
      <c r="A126" s="5">
        <v>120</v>
      </c>
      <c r="B126" s="1">
        <f>-120</f>
        <v>-120</v>
      </c>
      <c r="C126" s="10">
        <v>-3.3115087525971401</v>
      </c>
      <c r="D126" s="1">
        <f>ROUND(Tableau1[[#This Row],[fx]],0)</f>
        <v>-3</v>
      </c>
      <c r="E126" s="3">
        <f>$C$2*ASINH($A$2*Tableau1[[#This Row],[x]])+$D$2*ASINH($B$2*Tableau1[[#This Row],[x]])</f>
        <v>-2.8798784081025453</v>
      </c>
      <c r="F126" s="1">
        <f>ROUND(Tableau1[[#This Row],[gx]],0)</f>
        <v>-3</v>
      </c>
    </row>
    <row r="127" spans="1:6" x14ac:dyDescent="0.25">
      <c r="A127" s="5">
        <v>121</v>
      </c>
      <c r="B127" s="1">
        <f>-120</f>
        <v>-120</v>
      </c>
      <c r="C127" s="10">
        <v>-3.3115087525971401</v>
      </c>
      <c r="D127" s="1">
        <f>ROUND(Tableau1[[#This Row],[fx]],0)</f>
        <v>-3</v>
      </c>
      <c r="E127" s="3">
        <f>$C$2*ASINH($A$2*Tableau1[[#This Row],[x]])+$D$2*ASINH($B$2*Tableau1[[#This Row],[x]])</f>
        <v>-2.8798784081025453</v>
      </c>
      <c r="F127" s="1">
        <f>ROUND(Tableau1[[#This Row],[gx]],0)</f>
        <v>-3</v>
      </c>
    </row>
    <row r="128" spans="1:6" x14ac:dyDescent="0.25">
      <c r="A128" s="5">
        <v>122</v>
      </c>
      <c r="B128" s="1">
        <f>-118</f>
        <v>-118</v>
      </c>
      <c r="C128" s="10">
        <v>-3.2981236906403502</v>
      </c>
      <c r="D128" s="1">
        <f>ROUND(Tableau1[[#This Row],[fx]],0)</f>
        <v>-3</v>
      </c>
      <c r="E128" s="3">
        <f>$C$2*ASINH($A$2*Tableau1[[#This Row],[x]])+$D$2*ASINH($B$2*Tableau1[[#This Row],[x]])</f>
        <v>-2.8664738089978492</v>
      </c>
      <c r="F128" s="1">
        <f>ROUND(Tableau1[[#This Row],[gx]],0)</f>
        <v>-3</v>
      </c>
    </row>
    <row r="129" spans="1:6" x14ac:dyDescent="0.25">
      <c r="A129" s="5">
        <v>123</v>
      </c>
      <c r="B129" s="1">
        <f>-118</f>
        <v>-118</v>
      </c>
      <c r="C129" s="10">
        <v>-3.2981236906403502</v>
      </c>
      <c r="D129" s="1">
        <f>ROUND(Tableau1[[#This Row],[fx]],0)</f>
        <v>-3</v>
      </c>
      <c r="E129" s="3">
        <f>$C$2*ASINH($A$2*Tableau1[[#This Row],[x]])+$D$2*ASINH($B$2*Tableau1[[#This Row],[x]])</f>
        <v>-2.8664738089978492</v>
      </c>
      <c r="F129" s="1">
        <f>ROUND(Tableau1[[#This Row],[gx]],0)</f>
        <v>-3</v>
      </c>
    </row>
    <row r="130" spans="1:6" x14ac:dyDescent="0.25">
      <c r="A130" s="5">
        <v>124</v>
      </c>
      <c r="B130" s="1">
        <f>-118</f>
        <v>-118</v>
      </c>
      <c r="C130" s="10">
        <v>-3.2981236906403502</v>
      </c>
      <c r="D130" s="1">
        <f>ROUND(Tableau1[[#This Row],[fx]],0)</f>
        <v>-3</v>
      </c>
      <c r="E130" s="3">
        <f>$C$2*ASINH($A$2*Tableau1[[#This Row],[x]])+$D$2*ASINH($B$2*Tableau1[[#This Row],[x]])</f>
        <v>-2.8664738089978492</v>
      </c>
      <c r="F130" s="1">
        <f>ROUND(Tableau1[[#This Row],[gx]],0)</f>
        <v>-3</v>
      </c>
    </row>
    <row r="131" spans="1:6" x14ac:dyDescent="0.25">
      <c r="A131" s="5">
        <v>125</v>
      </c>
      <c r="B131" s="1">
        <f>-118</f>
        <v>-118</v>
      </c>
      <c r="C131" s="10">
        <v>-3.2981236906403502</v>
      </c>
      <c r="D131" s="1">
        <f>ROUND(Tableau1[[#This Row],[fx]],0)</f>
        <v>-3</v>
      </c>
      <c r="E131" s="3">
        <f>$C$2*ASINH($A$2*Tableau1[[#This Row],[x]])+$D$2*ASINH($B$2*Tableau1[[#This Row],[x]])</f>
        <v>-2.8664738089978492</v>
      </c>
      <c r="F131" s="1">
        <f>ROUND(Tableau1[[#This Row],[gx]],0)</f>
        <v>-3</v>
      </c>
    </row>
    <row r="132" spans="1:6" x14ac:dyDescent="0.25">
      <c r="A132" s="5">
        <v>126</v>
      </c>
      <c r="B132" s="1">
        <f>-118</f>
        <v>-118</v>
      </c>
      <c r="C132" s="10">
        <v>-3.2981236906403502</v>
      </c>
      <c r="D132" s="1">
        <f>ROUND(Tableau1[[#This Row],[fx]],0)</f>
        <v>-3</v>
      </c>
      <c r="E132" s="3">
        <f>$C$2*ASINH($A$2*Tableau1[[#This Row],[x]])+$D$2*ASINH($B$2*Tableau1[[#This Row],[x]])</f>
        <v>-2.8664738089978492</v>
      </c>
      <c r="F132" s="1">
        <f>ROUND(Tableau1[[#This Row],[gx]],0)</f>
        <v>-3</v>
      </c>
    </row>
    <row r="133" spans="1:6" x14ac:dyDescent="0.25">
      <c r="A133" s="5">
        <v>127</v>
      </c>
      <c r="B133" s="1">
        <f>-116</f>
        <v>-116</v>
      </c>
      <c r="C133" s="10">
        <v>-3.2845107708797001</v>
      </c>
      <c r="D133" s="1">
        <f>ROUND(Tableau1[[#This Row],[fx]],0)</f>
        <v>-3</v>
      </c>
      <c r="E133" s="3">
        <f>$C$2*ASINH($A$2*Tableau1[[#This Row],[x]])+$D$2*ASINH($B$2*Tableau1[[#This Row],[x]])</f>
        <v>-2.8528666060981349</v>
      </c>
      <c r="F133" s="1">
        <f>ROUND(Tableau1[[#This Row],[gx]],0)</f>
        <v>-3</v>
      </c>
    </row>
    <row r="134" spans="1:6" x14ac:dyDescent="0.25">
      <c r="A134" s="5">
        <v>128</v>
      </c>
      <c r="B134" s="1">
        <f>-116</f>
        <v>-116</v>
      </c>
      <c r="C134" s="10">
        <v>-3.2845107708797001</v>
      </c>
      <c r="D134" s="1">
        <f>ROUND(Tableau1[[#This Row],[fx]],0)</f>
        <v>-3</v>
      </c>
      <c r="E134" s="3">
        <f>$C$2*ASINH($A$2*Tableau1[[#This Row],[x]])+$D$2*ASINH($B$2*Tableau1[[#This Row],[x]])</f>
        <v>-2.8528666060981349</v>
      </c>
      <c r="F134" s="1">
        <f>ROUND(Tableau1[[#This Row],[gx]],0)</f>
        <v>-3</v>
      </c>
    </row>
    <row r="135" spans="1:6" x14ac:dyDescent="0.25">
      <c r="A135" s="5">
        <v>129</v>
      </c>
      <c r="B135" s="1">
        <f>-116</f>
        <v>-116</v>
      </c>
      <c r="C135" s="10">
        <v>-3.2845107708797001</v>
      </c>
      <c r="D135" s="1">
        <f>ROUND(Tableau1[[#This Row],[fx]],0)</f>
        <v>-3</v>
      </c>
      <c r="E135" s="3">
        <f>$C$2*ASINH($A$2*Tableau1[[#This Row],[x]])+$D$2*ASINH($B$2*Tableau1[[#This Row],[x]])</f>
        <v>-2.8528666060981349</v>
      </c>
      <c r="F135" s="1">
        <f>ROUND(Tableau1[[#This Row],[gx]],0)</f>
        <v>-3</v>
      </c>
    </row>
    <row r="136" spans="1:6" x14ac:dyDescent="0.25">
      <c r="A136" s="5">
        <v>130</v>
      </c>
      <c r="B136" s="1">
        <f>-115</f>
        <v>-115</v>
      </c>
      <c r="C136" s="10">
        <v>-3.2776164191905601</v>
      </c>
      <c r="D136" s="1">
        <f>ROUND(Tableau1[[#This Row],[fx]],0)</f>
        <v>-3</v>
      </c>
      <c r="E136" s="3">
        <f>$C$2*ASINH($A$2*Tableau1[[#This Row],[x]])+$D$2*ASINH($B$2*Tableau1[[#This Row],[x]])</f>
        <v>-2.8459851692110738</v>
      </c>
      <c r="F136" s="1">
        <f>ROUND(Tableau1[[#This Row],[gx]],0)</f>
        <v>-3</v>
      </c>
    </row>
    <row r="137" spans="1:6" x14ac:dyDescent="0.25">
      <c r="A137" s="5">
        <v>131</v>
      </c>
      <c r="B137" s="1">
        <f>-115</f>
        <v>-115</v>
      </c>
      <c r="C137" s="10">
        <v>-3.2776164191905601</v>
      </c>
      <c r="D137" s="1">
        <f>ROUND(Tableau1[[#This Row],[fx]],0)</f>
        <v>-3</v>
      </c>
      <c r="E137" s="3">
        <f>$C$2*ASINH($A$2*Tableau1[[#This Row],[x]])+$D$2*ASINH($B$2*Tableau1[[#This Row],[x]])</f>
        <v>-2.8459851692110738</v>
      </c>
      <c r="F137" s="1">
        <f>ROUND(Tableau1[[#This Row],[gx]],0)</f>
        <v>-3</v>
      </c>
    </row>
    <row r="138" spans="1:6" x14ac:dyDescent="0.25">
      <c r="A138" s="5">
        <v>132</v>
      </c>
      <c r="B138" s="1">
        <f>-115</f>
        <v>-115</v>
      </c>
      <c r="C138" s="10">
        <v>-3.2776164191905601</v>
      </c>
      <c r="D138" s="1">
        <f>ROUND(Tableau1[[#This Row],[fx]],0)</f>
        <v>-3</v>
      </c>
      <c r="E138" s="3">
        <f>$C$2*ASINH($A$2*Tableau1[[#This Row],[x]])+$D$2*ASINH($B$2*Tableau1[[#This Row],[x]])</f>
        <v>-2.8459851692110738</v>
      </c>
      <c r="F138" s="1">
        <f>ROUND(Tableau1[[#This Row],[gx]],0)</f>
        <v>-3</v>
      </c>
    </row>
    <row r="139" spans="1:6" x14ac:dyDescent="0.25">
      <c r="A139" s="5">
        <v>133</v>
      </c>
      <c r="B139" s="1">
        <f>-115</f>
        <v>-115</v>
      </c>
      <c r="C139" s="10">
        <v>-3.2776164191905601</v>
      </c>
      <c r="D139" s="1">
        <f>ROUND(Tableau1[[#This Row],[fx]],0)</f>
        <v>-3</v>
      </c>
      <c r="E139" s="3">
        <f>$C$2*ASINH($A$2*Tableau1[[#This Row],[x]])+$D$2*ASINH($B$2*Tableau1[[#This Row],[x]])</f>
        <v>-2.8459851692110738</v>
      </c>
      <c r="F139" s="1">
        <f>ROUND(Tableau1[[#This Row],[gx]],0)</f>
        <v>-3</v>
      </c>
    </row>
    <row r="140" spans="1:6" x14ac:dyDescent="0.25">
      <c r="A140" s="5">
        <v>134</v>
      </c>
      <c r="B140" s="1">
        <f>-114</f>
        <v>-114</v>
      </c>
      <c r="C140" s="10">
        <v>-3.2706621181439499</v>
      </c>
      <c r="D140" s="1">
        <f>ROUND(Tableau1[[#This Row],[fx]],0)</f>
        <v>-3</v>
      </c>
      <c r="E140" s="3">
        <f>$C$2*ASINH($A$2*Tableau1[[#This Row],[x]])+$D$2*ASINH($B$2*Tableau1[[#This Row],[x]])</f>
        <v>-2.839050818049925</v>
      </c>
      <c r="F140" s="1">
        <f>ROUND(Tableau1[[#This Row],[gx]],0)</f>
        <v>-3</v>
      </c>
    </row>
    <row r="141" spans="1:6" x14ac:dyDescent="0.25">
      <c r="A141" s="5">
        <v>135</v>
      </c>
      <c r="B141" s="1">
        <f>-114</f>
        <v>-114</v>
      </c>
      <c r="C141" s="10">
        <v>-3.2706621181439499</v>
      </c>
      <c r="D141" s="1">
        <f>ROUND(Tableau1[[#This Row],[fx]],0)</f>
        <v>-3</v>
      </c>
      <c r="E141" s="3">
        <f>$C$2*ASINH($A$2*Tableau1[[#This Row],[x]])+$D$2*ASINH($B$2*Tableau1[[#This Row],[x]])</f>
        <v>-2.839050818049925</v>
      </c>
      <c r="F141" s="1">
        <f>ROUND(Tableau1[[#This Row],[gx]],0)</f>
        <v>-3</v>
      </c>
    </row>
    <row r="142" spans="1:6" x14ac:dyDescent="0.25">
      <c r="A142" s="5">
        <v>136</v>
      </c>
      <c r="B142" s="1">
        <f>-114</f>
        <v>-114</v>
      </c>
      <c r="C142" s="10">
        <v>-3.2706621181439499</v>
      </c>
      <c r="D142" s="1">
        <f>ROUND(Tableau1[[#This Row],[fx]],0)</f>
        <v>-3</v>
      </c>
      <c r="E142" s="3">
        <f>$C$2*ASINH($A$2*Tableau1[[#This Row],[x]])+$D$2*ASINH($B$2*Tableau1[[#This Row],[x]])</f>
        <v>-2.839050818049925</v>
      </c>
      <c r="F142" s="1">
        <f>ROUND(Tableau1[[#This Row],[gx]],0)</f>
        <v>-3</v>
      </c>
    </row>
    <row r="143" spans="1:6" x14ac:dyDescent="0.25">
      <c r="A143" s="5">
        <v>137</v>
      </c>
      <c r="B143" s="1">
        <f>-113</f>
        <v>-113</v>
      </c>
      <c r="C143" s="10">
        <v>-3.26364681836227</v>
      </c>
      <c r="D143" s="1">
        <f>ROUND(Tableau1[[#This Row],[fx]],0)</f>
        <v>-3</v>
      </c>
      <c r="E143" s="3">
        <f>$C$2*ASINH($A$2*Tableau1[[#This Row],[x]])+$D$2*ASINH($B$2*Tableau1[[#This Row],[x]])</f>
        <v>-2.8320627634611459</v>
      </c>
      <c r="F143" s="1">
        <f>ROUND(Tableau1[[#This Row],[gx]],0)</f>
        <v>-3</v>
      </c>
    </row>
    <row r="144" spans="1:6" x14ac:dyDescent="0.25">
      <c r="A144" s="5">
        <v>138</v>
      </c>
      <c r="B144" s="1">
        <f>-112</f>
        <v>-112</v>
      </c>
      <c r="C144" s="10">
        <v>-3.2565694427342602</v>
      </c>
      <c r="D144" s="1">
        <f>ROUND(Tableau1[[#This Row],[fx]],0)</f>
        <v>-3</v>
      </c>
      <c r="E144" s="3">
        <f>$C$2*ASINH($A$2*Tableau1[[#This Row],[x]])+$D$2*ASINH($B$2*Tableau1[[#This Row],[x]])</f>
        <v>-2.8250201987452535</v>
      </c>
      <c r="F144" s="1">
        <f>ROUND(Tableau1[[#This Row],[gx]],0)</f>
        <v>-3</v>
      </c>
    </row>
    <row r="145" spans="1:6" x14ac:dyDescent="0.25">
      <c r="A145" s="5">
        <v>139</v>
      </c>
      <c r="B145" s="1">
        <f>-111</f>
        <v>-111</v>
      </c>
      <c r="C145" s="10">
        <v>-3.2494288854312998</v>
      </c>
      <c r="D145" s="1">
        <f>ROUND(Tableau1[[#This Row],[fx]],0)</f>
        <v>-3</v>
      </c>
      <c r="E145" s="3">
        <f>$C$2*ASINH($A$2*Tableau1[[#This Row],[x]])+$D$2*ASINH($B$2*Tableau1[[#This Row],[x]])</f>
        <v>-2.8179222991224404</v>
      </c>
      <c r="F145" s="1">
        <f>ROUND(Tableau1[[#This Row],[gx]],0)</f>
        <v>-3</v>
      </c>
    </row>
    <row r="146" spans="1:6" x14ac:dyDescent="0.25">
      <c r="A146" s="5">
        <v>140</v>
      </c>
      <c r="B146" s="1">
        <f>-111</f>
        <v>-111</v>
      </c>
      <c r="C146" s="10">
        <v>-3.2494288854312998</v>
      </c>
      <c r="D146" s="1">
        <f>ROUND(Tableau1[[#This Row],[fx]],0)</f>
        <v>-3</v>
      </c>
      <c r="E146" s="3">
        <f>$C$2*ASINH($A$2*Tableau1[[#This Row],[x]])+$D$2*ASINH($B$2*Tableau1[[#This Row],[x]])</f>
        <v>-2.8179222991224404</v>
      </c>
      <c r="F146" s="1">
        <f>ROUND(Tableau1[[#This Row],[gx]],0)</f>
        <v>-3</v>
      </c>
    </row>
    <row r="147" spans="1:6" x14ac:dyDescent="0.25">
      <c r="A147" s="5">
        <v>141</v>
      </c>
      <c r="B147" s="1">
        <f>-111</f>
        <v>-111</v>
      </c>
      <c r="C147" s="10">
        <v>-3.2494288854312998</v>
      </c>
      <c r="D147" s="1">
        <f>ROUND(Tableau1[[#This Row],[fx]],0)</f>
        <v>-3</v>
      </c>
      <c r="E147" s="3">
        <f>$C$2*ASINH($A$2*Tableau1[[#This Row],[x]])+$D$2*ASINH($B$2*Tableau1[[#This Row],[x]])</f>
        <v>-2.8179222991224404</v>
      </c>
      <c r="F147" s="1">
        <f>ROUND(Tableau1[[#This Row],[gx]],0)</f>
        <v>-3</v>
      </c>
    </row>
    <row r="148" spans="1:6" x14ac:dyDescent="0.25">
      <c r="A148" s="5">
        <v>142</v>
      </c>
      <c r="B148" s="1">
        <f>-110</f>
        <v>-110</v>
      </c>
      <c r="C148" s="10">
        <v>-3.24222401087976</v>
      </c>
      <c r="D148" s="1">
        <f>ROUND(Tableau1[[#This Row],[fx]],0)</f>
        <v>-3</v>
      </c>
      <c r="E148" s="3">
        <f>$C$2*ASINH($A$2*Tableau1[[#This Row],[x]])+$D$2*ASINH($B$2*Tableau1[[#This Row],[x]])</f>
        <v>-2.8107682211765708</v>
      </c>
      <c r="F148" s="1">
        <f>ROUND(Tableau1[[#This Row],[gx]],0)</f>
        <v>-3</v>
      </c>
    </row>
    <row r="149" spans="1:6" x14ac:dyDescent="0.25">
      <c r="A149" s="5">
        <v>143</v>
      </c>
      <c r="B149" s="1">
        <f>-109</f>
        <v>-109</v>
      </c>
      <c r="C149" s="10">
        <v>-3.2349536526871798</v>
      </c>
      <c r="D149" s="1">
        <f>ROUND(Tableau1[[#This Row],[fx]],0)</f>
        <v>-3</v>
      </c>
      <c r="E149" s="3">
        <f>$C$2*ASINH($A$2*Tableau1[[#This Row],[x]])+$D$2*ASINH($B$2*Tableau1[[#This Row],[x]])</f>
        <v>-2.8035571022764127</v>
      </c>
      <c r="F149" s="1">
        <f>ROUND(Tableau1[[#This Row],[gx]],0)</f>
        <v>-3</v>
      </c>
    </row>
    <row r="150" spans="1:6" x14ac:dyDescent="0.25">
      <c r="A150" s="5">
        <v>144</v>
      </c>
      <c r="B150" s="1">
        <f>-109</f>
        <v>-109</v>
      </c>
      <c r="C150" s="10">
        <v>-3.2349536526871798</v>
      </c>
      <c r="D150" s="1">
        <f>ROUND(Tableau1[[#This Row],[fx]],0)</f>
        <v>-3</v>
      </c>
      <c r="E150" s="3">
        <f>$C$2*ASINH($A$2*Tableau1[[#This Row],[x]])+$D$2*ASINH($B$2*Tableau1[[#This Row],[x]])</f>
        <v>-2.8035571022764127</v>
      </c>
      <c r="F150" s="1">
        <f>ROUND(Tableau1[[#This Row],[gx]],0)</f>
        <v>-3</v>
      </c>
    </row>
    <row r="151" spans="1:6" x14ac:dyDescent="0.25">
      <c r="A151" s="5">
        <v>145</v>
      </c>
      <c r="B151" s="1">
        <f>-108</f>
        <v>-108</v>
      </c>
      <c r="C151" s="10">
        <v>-3.22761661251953</v>
      </c>
      <c r="D151" s="1">
        <f>ROUND(Tableau1[[#This Row],[fx]],0)</f>
        <v>-3</v>
      </c>
      <c r="E151" s="3">
        <f>$C$2*ASINH($A$2*Tableau1[[#This Row],[x]])+$D$2*ASINH($B$2*Tableau1[[#This Row],[x]])</f>
        <v>-2.7962880599729063</v>
      </c>
      <c r="F151" s="1">
        <f>ROUND(Tableau1[[#This Row],[gx]],0)</f>
        <v>-3</v>
      </c>
    </row>
    <row r="152" spans="1:6" x14ac:dyDescent="0.25">
      <c r="A152" s="5">
        <v>146</v>
      </c>
      <c r="B152" s="1">
        <f>-108</f>
        <v>-108</v>
      </c>
      <c r="C152" s="10">
        <v>-3.22761661251953</v>
      </c>
      <c r="D152" s="1">
        <f>ROUND(Tableau1[[#This Row],[fx]],0)</f>
        <v>-3</v>
      </c>
      <c r="E152" s="3">
        <f>$C$2*ASINH($A$2*Tableau1[[#This Row],[x]])+$D$2*ASINH($B$2*Tableau1[[#This Row],[x]])</f>
        <v>-2.7962880599729063</v>
      </c>
      <c r="F152" s="1">
        <f>ROUND(Tableau1[[#This Row],[gx]],0)</f>
        <v>-3</v>
      </c>
    </row>
    <row r="153" spans="1:6" x14ac:dyDescent="0.25">
      <c r="A153" s="5">
        <v>147</v>
      </c>
      <c r="B153" s="1">
        <f>-108</f>
        <v>-108</v>
      </c>
      <c r="C153" s="10">
        <v>-3.22761661251953</v>
      </c>
      <c r="D153" s="1">
        <f>ROUND(Tableau1[[#This Row],[fx]],0)</f>
        <v>-3</v>
      </c>
      <c r="E153" s="3">
        <f>$C$2*ASINH($A$2*Tableau1[[#This Row],[x]])+$D$2*ASINH($B$2*Tableau1[[#This Row],[x]])</f>
        <v>-2.7962880599729063</v>
      </c>
      <c r="F153" s="1">
        <f>ROUND(Tableau1[[#This Row],[gx]],0)</f>
        <v>-3</v>
      </c>
    </row>
    <row r="154" spans="1:6" x14ac:dyDescent="0.25">
      <c r="A154" s="5">
        <v>148</v>
      </c>
      <c r="B154" s="1">
        <f>-108</f>
        <v>-108</v>
      </c>
      <c r="C154" s="10">
        <v>-3.22761661251953</v>
      </c>
      <c r="D154" s="1">
        <f>ROUND(Tableau1[[#This Row],[fx]],0)</f>
        <v>-3</v>
      </c>
      <c r="E154" s="3">
        <f>$C$2*ASINH($A$2*Tableau1[[#This Row],[x]])+$D$2*ASINH($B$2*Tableau1[[#This Row],[x]])</f>
        <v>-2.7962880599729063</v>
      </c>
      <c r="F154" s="1">
        <f>ROUND(Tableau1[[#This Row],[gx]],0)</f>
        <v>-3</v>
      </c>
    </row>
    <row r="155" spans="1:6" x14ac:dyDescent="0.25">
      <c r="A155" s="5">
        <v>149</v>
      </c>
      <c r="B155" s="1">
        <f>-107</f>
        <v>-107</v>
      </c>
      <c r="C155" s="10">
        <v>-3.2202116589271199</v>
      </c>
      <c r="D155" s="1">
        <f>ROUND(Tableau1[[#This Row],[fx]],0)</f>
        <v>-3</v>
      </c>
      <c r="E155" s="3">
        <f>$C$2*ASINH($A$2*Tableau1[[#This Row],[x]])+$D$2*ASINH($B$2*Tableau1[[#This Row],[x]])</f>
        <v>-2.7889601913711632</v>
      </c>
      <c r="F155" s="1">
        <f>ROUND(Tableau1[[#This Row],[gx]],0)</f>
        <v>-3</v>
      </c>
    </row>
    <row r="156" spans="1:6" x14ac:dyDescent="0.25">
      <c r="A156" s="5">
        <v>150</v>
      </c>
      <c r="B156" s="1">
        <f>-105</f>
        <v>-105</v>
      </c>
      <c r="C156" s="10">
        <v>-3.20519291266281</v>
      </c>
      <c r="D156" s="1">
        <f>ROUND(Tableau1[[#This Row],[fx]],0)</f>
        <v>-3</v>
      </c>
      <c r="E156" s="3">
        <f>$C$2*ASINH($A$2*Tableau1[[#This Row],[x]])+$D$2*ASINH($B$2*Tableau1[[#This Row],[x]])</f>
        <v>-2.7741242575083787</v>
      </c>
      <c r="F156" s="1">
        <f>ROUND(Tableau1[[#This Row],[gx]],0)</f>
        <v>-3</v>
      </c>
    </row>
    <row r="157" spans="1:6" x14ac:dyDescent="0.25">
      <c r="A157" s="5">
        <v>151</v>
      </c>
      <c r="B157" s="1">
        <f>-105</f>
        <v>-105</v>
      </c>
      <c r="C157" s="10">
        <v>-3.20519291266281</v>
      </c>
      <c r="D157" s="1">
        <f>ROUND(Tableau1[[#This Row],[fx]],0)</f>
        <v>-3</v>
      </c>
      <c r="E157" s="3">
        <f>$C$2*ASINH($A$2*Tableau1[[#This Row],[x]])+$D$2*ASINH($B$2*Tableau1[[#This Row],[x]])</f>
        <v>-2.7741242575083787</v>
      </c>
      <c r="F157" s="1">
        <f>ROUND(Tableau1[[#This Row],[gx]],0)</f>
        <v>-3</v>
      </c>
    </row>
    <row r="158" spans="1:6" x14ac:dyDescent="0.25">
      <c r="A158" s="5">
        <v>152</v>
      </c>
      <c r="B158" s="1">
        <f>-105</f>
        <v>-105</v>
      </c>
      <c r="C158" s="10">
        <v>-3.20519291266281</v>
      </c>
      <c r="D158" s="1">
        <f>ROUND(Tableau1[[#This Row],[fx]],0)</f>
        <v>-3</v>
      </c>
      <c r="E158" s="3">
        <f>$C$2*ASINH($A$2*Tableau1[[#This Row],[x]])+$D$2*ASINH($B$2*Tableau1[[#This Row],[x]])</f>
        <v>-2.7741242575083787</v>
      </c>
      <c r="F158" s="1">
        <f>ROUND(Tableau1[[#This Row],[gx]],0)</f>
        <v>-3</v>
      </c>
    </row>
    <row r="159" spans="1:6" x14ac:dyDescent="0.25">
      <c r="A159" s="5">
        <v>153</v>
      </c>
      <c r="B159" s="1">
        <f>-105</f>
        <v>-105</v>
      </c>
      <c r="C159" s="10">
        <v>-3.20519291266281</v>
      </c>
      <c r="D159" s="1">
        <f>ROUND(Tableau1[[#This Row],[fx]],0)</f>
        <v>-3</v>
      </c>
      <c r="E159" s="3">
        <f>$C$2*ASINH($A$2*Tableau1[[#This Row],[x]])+$D$2*ASINH($B$2*Tableau1[[#This Row],[x]])</f>
        <v>-2.7741242575083787</v>
      </c>
      <c r="F159" s="1">
        <f>ROUND(Tableau1[[#This Row],[gx]],0)</f>
        <v>-3</v>
      </c>
    </row>
    <row r="160" spans="1:6" x14ac:dyDescent="0.25">
      <c r="A160" s="5">
        <v>154</v>
      </c>
      <c r="B160" s="1">
        <f>-104</f>
        <v>-104</v>
      </c>
      <c r="C160" s="10">
        <v>-3.19757648016714</v>
      </c>
      <c r="D160" s="1">
        <f>ROUND(Tableau1[[#This Row],[fx]],0)</f>
        <v>-3</v>
      </c>
      <c r="E160" s="3">
        <f>$C$2*ASINH($A$2*Tableau1[[#This Row],[x]])+$D$2*ASINH($B$2*Tableau1[[#This Row],[x]])</f>
        <v>-2.7666142781946106</v>
      </c>
      <c r="F160" s="1">
        <f>ROUND(Tableau1[[#This Row],[gx]],0)</f>
        <v>-3</v>
      </c>
    </row>
    <row r="161" spans="1:6" x14ac:dyDescent="0.25">
      <c r="A161" s="5">
        <v>155</v>
      </c>
      <c r="B161" s="1">
        <f>-104</f>
        <v>-104</v>
      </c>
      <c r="C161" s="10">
        <v>-3.19757648016714</v>
      </c>
      <c r="D161" s="1">
        <f>ROUND(Tableau1[[#This Row],[fx]],0)</f>
        <v>-3</v>
      </c>
      <c r="E161" s="3">
        <f>$C$2*ASINH($A$2*Tableau1[[#This Row],[x]])+$D$2*ASINH($B$2*Tableau1[[#This Row],[x]])</f>
        <v>-2.7666142781946106</v>
      </c>
      <c r="F161" s="1">
        <f>ROUND(Tableau1[[#This Row],[gx]],0)</f>
        <v>-3</v>
      </c>
    </row>
    <row r="162" spans="1:6" x14ac:dyDescent="0.25">
      <c r="A162" s="5">
        <v>156</v>
      </c>
      <c r="B162" s="1">
        <f>-103</f>
        <v>-103</v>
      </c>
      <c r="C162" s="10">
        <v>-3.1898868518423402</v>
      </c>
      <c r="D162" s="1">
        <f>ROUND(Tableau1[[#This Row],[fx]],0)</f>
        <v>-3</v>
      </c>
      <c r="E162" s="3">
        <f>$C$2*ASINH($A$2*Tableau1[[#This Row],[x]])+$D$2*ASINH($B$2*Tableau1[[#This Row],[x]])</f>
        <v>-2.759041643020939</v>
      </c>
      <c r="F162" s="1">
        <f>ROUND(Tableau1[[#This Row],[gx]],0)</f>
        <v>-3</v>
      </c>
    </row>
    <row r="163" spans="1:6" x14ac:dyDescent="0.25">
      <c r="A163" s="5">
        <v>157</v>
      </c>
      <c r="B163" s="1">
        <f>-103</f>
        <v>-103</v>
      </c>
      <c r="C163" s="10">
        <v>-3.1898868518423402</v>
      </c>
      <c r="D163" s="1">
        <f>ROUND(Tableau1[[#This Row],[fx]],0)</f>
        <v>-3</v>
      </c>
      <c r="E163" s="3">
        <f>$C$2*ASINH($A$2*Tableau1[[#This Row],[x]])+$D$2*ASINH($B$2*Tableau1[[#This Row],[x]])</f>
        <v>-2.759041643020939</v>
      </c>
      <c r="F163" s="1">
        <f>ROUND(Tableau1[[#This Row],[gx]],0)</f>
        <v>-3</v>
      </c>
    </row>
    <row r="164" spans="1:6" x14ac:dyDescent="0.25">
      <c r="A164" s="5">
        <v>158</v>
      </c>
      <c r="B164" s="1">
        <f>-102</f>
        <v>-102</v>
      </c>
      <c r="C164" s="10">
        <v>-3.1821226110367999</v>
      </c>
      <c r="D164" s="1">
        <f>ROUND(Tableau1[[#This Row],[fx]],0)</f>
        <v>-3</v>
      </c>
      <c r="E164" s="3">
        <f>$C$2*ASINH($A$2*Tableau1[[#This Row],[x]])+$D$2*ASINH($B$2*Tableau1[[#This Row],[x]])</f>
        <v>-2.7514053364574051</v>
      </c>
      <c r="F164" s="1">
        <f>ROUND(Tableau1[[#This Row],[gx]],0)</f>
        <v>-3</v>
      </c>
    </row>
    <row r="165" spans="1:6" x14ac:dyDescent="0.25">
      <c r="A165" s="5">
        <v>159</v>
      </c>
      <c r="B165" s="1">
        <f>-102</f>
        <v>-102</v>
      </c>
      <c r="C165" s="10">
        <v>-3.1821226110367999</v>
      </c>
      <c r="D165" s="1">
        <f>ROUND(Tableau1[[#This Row],[fx]],0)</f>
        <v>-3</v>
      </c>
      <c r="E165" s="3">
        <f>$C$2*ASINH($A$2*Tableau1[[#This Row],[x]])+$D$2*ASINH($B$2*Tableau1[[#This Row],[x]])</f>
        <v>-2.7514053364574051</v>
      </c>
      <c r="F165" s="1">
        <f>ROUND(Tableau1[[#This Row],[gx]],0)</f>
        <v>-3</v>
      </c>
    </row>
    <row r="166" spans="1:6" x14ac:dyDescent="0.25">
      <c r="A166" s="5">
        <v>160</v>
      </c>
      <c r="B166" s="1">
        <f>-101</f>
        <v>-101</v>
      </c>
      <c r="C166" s="10">
        <v>-3.1742822996842999</v>
      </c>
      <c r="D166" s="1">
        <f>ROUND(Tableau1[[#This Row],[fx]],0)</f>
        <v>-3</v>
      </c>
      <c r="E166" s="3">
        <f>$C$2*ASINH($A$2*Tableau1[[#This Row],[x]])+$D$2*ASINH($B$2*Tableau1[[#This Row],[x]])</f>
        <v>-2.7437043181456389</v>
      </c>
      <c r="F166" s="1">
        <f>ROUND(Tableau1[[#This Row],[gx]],0)</f>
        <v>-3</v>
      </c>
    </row>
    <row r="167" spans="1:6" x14ac:dyDescent="0.25">
      <c r="A167" s="5">
        <v>161</v>
      </c>
      <c r="B167" s="1">
        <f>-101</f>
        <v>-101</v>
      </c>
      <c r="C167" s="10">
        <v>-3.1742822996842999</v>
      </c>
      <c r="D167" s="1">
        <f>ROUND(Tableau1[[#This Row],[fx]],0)</f>
        <v>-3</v>
      </c>
      <c r="E167" s="3">
        <f>$C$2*ASINH($A$2*Tableau1[[#This Row],[x]])+$D$2*ASINH($B$2*Tableau1[[#This Row],[x]])</f>
        <v>-2.7437043181456389</v>
      </c>
      <c r="F167" s="1">
        <f>ROUND(Tableau1[[#This Row],[gx]],0)</f>
        <v>-3</v>
      </c>
    </row>
    <row r="168" spans="1:6" x14ac:dyDescent="0.25">
      <c r="A168" s="5">
        <v>162</v>
      </c>
      <c r="B168" s="1">
        <f>-101</f>
        <v>-101</v>
      </c>
      <c r="C168" s="10">
        <v>-3.1742822996842999</v>
      </c>
      <c r="D168" s="1">
        <f>ROUND(Tableau1[[#This Row],[fx]],0)</f>
        <v>-3</v>
      </c>
      <c r="E168" s="3">
        <f>$C$2*ASINH($A$2*Tableau1[[#This Row],[x]])+$D$2*ASINH($B$2*Tableau1[[#This Row],[x]])</f>
        <v>-2.7437043181456389</v>
      </c>
      <c r="F168" s="1">
        <f>ROUND(Tableau1[[#This Row],[gx]],0)</f>
        <v>-3</v>
      </c>
    </row>
    <row r="169" spans="1:6" x14ac:dyDescent="0.25">
      <c r="A169" s="5">
        <v>163</v>
      </c>
      <c r="B169" s="1">
        <f>-100</f>
        <v>-100</v>
      </c>
      <c r="C169" s="10">
        <v>-3.1663644166783702</v>
      </c>
      <c r="D169" s="1">
        <f>ROUND(Tableau1[[#This Row],[fx]],0)</f>
        <v>-3</v>
      </c>
      <c r="E169" s="3">
        <f>$C$2*ASINH($A$2*Tableau1[[#This Row],[x]])+$D$2*ASINH($B$2*Tableau1[[#This Row],[x]])</f>
        <v>-2.7359375220496576</v>
      </c>
      <c r="F169" s="1">
        <f>ROUND(Tableau1[[#This Row],[gx]],0)</f>
        <v>-3</v>
      </c>
    </row>
    <row r="170" spans="1:6" x14ac:dyDescent="0.25">
      <c r="A170" s="5">
        <v>164</v>
      </c>
      <c r="B170" s="1">
        <f>-100</f>
        <v>-100</v>
      </c>
      <c r="C170" s="10">
        <v>-3.1663644166783702</v>
      </c>
      <c r="D170" s="1">
        <f>ROUND(Tableau1[[#This Row],[fx]],0)</f>
        <v>-3</v>
      </c>
      <c r="E170" s="3">
        <f>$C$2*ASINH($A$2*Tableau1[[#This Row],[x]])+$D$2*ASINH($B$2*Tableau1[[#This Row],[x]])</f>
        <v>-2.7359375220496576</v>
      </c>
      <c r="F170" s="1">
        <f>ROUND(Tableau1[[#This Row],[gx]],0)</f>
        <v>-3</v>
      </c>
    </row>
    <row r="171" spans="1:6" x14ac:dyDescent="0.25">
      <c r="A171" s="5">
        <v>165</v>
      </c>
      <c r="B171" s="1">
        <f>-99</f>
        <v>-99</v>
      </c>
      <c r="C171" s="10">
        <v>-3.1583674161664401</v>
      </c>
      <c r="D171" s="1">
        <f>ROUND(Tableau1[[#This Row],[fx]],0)</f>
        <v>-3</v>
      </c>
      <c r="E171" s="3">
        <f>$C$2*ASINH($A$2*Tableau1[[#This Row],[x]])+$D$2*ASINH($B$2*Tableau1[[#This Row],[x]])</f>
        <v>-2.7281038555672854</v>
      </c>
      <c r="F171" s="1">
        <f>ROUND(Tableau1[[#This Row],[gx]],0)</f>
        <v>-3</v>
      </c>
    </row>
    <row r="172" spans="1:6" x14ac:dyDescent="0.25">
      <c r="A172" s="5">
        <v>166</v>
      </c>
      <c r="B172" s="1">
        <f>-99</f>
        <v>-99</v>
      </c>
      <c r="C172" s="10">
        <v>-3.1583674161664401</v>
      </c>
      <c r="D172" s="1">
        <f>ROUND(Tableau1[[#This Row],[fx]],0)</f>
        <v>-3</v>
      </c>
      <c r="E172" s="3">
        <f>$C$2*ASINH($A$2*Tableau1[[#This Row],[x]])+$D$2*ASINH($B$2*Tableau1[[#This Row],[x]])</f>
        <v>-2.7281038555672854</v>
      </c>
      <c r="F172" s="1">
        <f>ROUND(Tableau1[[#This Row],[gx]],0)</f>
        <v>-3</v>
      </c>
    </row>
    <row r="173" spans="1:6" x14ac:dyDescent="0.25">
      <c r="A173" s="5">
        <v>167</v>
      </c>
      <c r="B173" s="1">
        <f>-99</f>
        <v>-99</v>
      </c>
      <c r="C173" s="10">
        <v>-3.1583674161664401</v>
      </c>
      <c r="D173" s="1">
        <f>ROUND(Tableau1[[#This Row],[fx]],0)</f>
        <v>-3</v>
      </c>
      <c r="E173" s="3">
        <f>$C$2*ASINH($A$2*Tableau1[[#This Row],[x]])+$D$2*ASINH($B$2*Tableau1[[#This Row],[x]])</f>
        <v>-2.7281038555672854</v>
      </c>
      <c r="F173" s="1">
        <f>ROUND(Tableau1[[#This Row],[gx]],0)</f>
        <v>-3</v>
      </c>
    </row>
    <row r="174" spans="1:6" x14ac:dyDescent="0.25">
      <c r="A174" s="5">
        <v>168</v>
      </c>
      <c r="B174" s="1">
        <f>-98</f>
        <v>-98</v>
      </c>
      <c r="C174" s="10">
        <v>-3.15028970575871</v>
      </c>
      <c r="D174" s="1">
        <f>ROUND(Tableau1[[#This Row],[fx]],0)</f>
        <v>-3</v>
      </c>
      <c r="E174" s="3">
        <f>$C$2*ASINH($A$2*Tableau1[[#This Row],[x]])+$D$2*ASINH($B$2*Tableau1[[#This Row],[x]])</f>
        <v>-2.7202021985998188</v>
      </c>
      <c r="F174" s="1">
        <f>ROUND(Tableau1[[#This Row],[gx]],0)</f>
        <v>-3</v>
      </c>
    </row>
    <row r="175" spans="1:6" x14ac:dyDescent="0.25">
      <c r="A175" s="5">
        <v>169</v>
      </c>
      <c r="B175" s="1">
        <f>-95</f>
        <v>-95</v>
      </c>
      <c r="C175" s="10">
        <v>-3.12555565302188</v>
      </c>
      <c r="D175" s="1">
        <f>ROUND(Tableau1[[#This Row],[fx]],0)</f>
        <v>-3</v>
      </c>
      <c r="E175" s="3">
        <f>$C$2*ASINH($A$2*Tableau1[[#This Row],[x]])+$D$2*ASINH($B$2*Tableau1[[#This Row],[x]])</f>
        <v>-2.6960776505515205</v>
      </c>
      <c r="F175" s="1">
        <f>ROUND(Tableau1[[#This Row],[gx]],0)</f>
        <v>-3</v>
      </c>
    </row>
    <row r="176" spans="1:6" x14ac:dyDescent="0.25">
      <c r="A176" s="5">
        <v>170</v>
      </c>
      <c r="B176" s="1">
        <f>-94</f>
        <v>-94</v>
      </c>
      <c r="C176" s="10">
        <v>-3.1171381804919198</v>
      </c>
      <c r="D176" s="1">
        <f>ROUND(Tableau1[[#This Row],[fx]],0)</f>
        <v>-3</v>
      </c>
      <c r="E176" s="3">
        <f>$C$2*ASINH($A$2*Tableau1[[#This Row],[x]])+$D$2*ASINH($B$2*Tableau1[[#This Row],[x]])</f>
        <v>-2.687892245603456</v>
      </c>
      <c r="F176" s="1">
        <f>ROUND(Tableau1[[#This Row],[gx]],0)</f>
        <v>-3</v>
      </c>
    </row>
    <row r="177" spans="1:6" x14ac:dyDescent="0.25">
      <c r="A177" s="5">
        <v>171</v>
      </c>
      <c r="B177" s="1">
        <f>-94</f>
        <v>-94</v>
      </c>
      <c r="C177" s="10">
        <v>-3.1171381804919198</v>
      </c>
      <c r="D177" s="1">
        <f>ROUND(Tableau1[[#This Row],[fx]],0)</f>
        <v>-3</v>
      </c>
      <c r="E177" s="3">
        <f>$C$2*ASINH($A$2*Tableau1[[#This Row],[x]])+$D$2*ASINH($B$2*Tableau1[[#This Row],[x]])</f>
        <v>-2.687892245603456</v>
      </c>
      <c r="F177" s="1">
        <f>ROUND(Tableau1[[#This Row],[gx]],0)</f>
        <v>-3</v>
      </c>
    </row>
    <row r="178" spans="1:6" x14ac:dyDescent="0.25">
      <c r="A178" s="5">
        <v>172</v>
      </c>
      <c r="B178" s="1">
        <f>-94</f>
        <v>-94</v>
      </c>
      <c r="C178" s="10">
        <v>-3.1171381804919198</v>
      </c>
      <c r="D178" s="1">
        <f>ROUND(Tableau1[[#This Row],[fx]],0)</f>
        <v>-3</v>
      </c>
      <c r="E178" s="3">
        <f>$C$2*ASINH($A$2*Tableau1[[#This Row],[x]])+$D$2*ASINH($B$2*Tableau1[[#This Row],[x]])</f>
        <v>-2.687892245603456</v>
      </c>
      <c r="F178" s="1">
        <f>ROUND(Tableau1[[#This Row],[gx]],0)</f>
        <v>-3</v>
      </c>
    </row>
    <row r="179" spans="1:6" x14ac:dyDescent="0.25">
      <c r="A179" s="5">
        <v>173</v>
      </c>
      <c r="B179" s="1">
        <f>-94</f>
        <v>-94</v>
      </c>
      <c r="C179" s="10">
        <v>-3.1171381804919198</v>
      </c>
      <c r="D179" s="1">
        <f>ROUND(Tableau1[[#This Row],[fx]],0)</f>
        <v>-3</v>
      </c>
      <c r="E179" s="3">
        <f>$C$2*ASINH($A$2*Tableau1[[#This Row],[x]])+$D$2*ASINH($B$2*Tableau1[[#This Row],[x]])</f>
        <v>-2.687892245603456</v>
      </c>
      <c r="F179" s="1">
        <f>ROUND(Tableau1[[#This Row],[gx]],0)</f>
        <v>-3</v>
      </c>
    </row>
    <row r="180" spans="1:6" x14ac:dyDescent="0.25">
      <c r="A180" s="5">
        <v>174</v>
      </c>
      <c r="B180" s="1">
        <f>-93</f>
        <v>-93</v>
      </c>
      <c r="C180" s="10">
        <v>-3.1086312687365099</v>
      </c>
      <c r="D180" s="1">
        <f>ROUND(Tableau1[[#This Row],[fx]],0)</f>
        <v>-3</v>
      </c>
      <c r="E180" s="3">
        <f>$C$2*ASINH($A$2*Tableau1[[#This Row],[x]])+$D$2*ASINH($B$2*Tableau1[[#This Row],[x]])</f>
        <v>-2.6796328014043698</v>
      </c>
      <c r="F180" s="1">
        <f>ROUND(Tableau1[[#This Row],[gx]],0)</f>
        <v>-3</v>
      </c>
    </row>
    <row r="181" spans="1:6" x14ac:dyDescent="0.25">
      <c r="A181" s="5">
        <v>175</v>
      </c>
      <c r="B181" s="1">
        <f>-93</f>
        <v>-93</v>
      </c>
      <c r="C181" s="10">
        <v>-3.1086312687365099</v>
      </c>
      <c r="D181" s="1">
        <f>ROUND(Tableau1[[#This Row],[fx]],0)</f>
        <v>-3</v>
      </c>
      <c r="E181" s="3">
        <f>$C$2*ASINH($A$2*Tableau1[[#This Row],[x]])+$D$2*ASINH($B$2*Tableau1[[#This Row],[x]])</f>
        <v>-2.6796328014043698</v>
      </c>
      <c r="F181" s="1">
        <f>ROUND(Tableau1[[#This Row],[gx]],0)</f>
        <v>-3</v>
      </c>
    </row>
    <row r="182" spans="1:6" x14ac:dyDescent="0.25">
      <c r="A182" s="5">
        <v>176</v>
      </c>
      <c r="B182" s="1">
        <f>-93</f>
        <v>-93</v>
      </c>
      <c r="C182" s="10">
        <v>-3.1086312687365099</v>
      </c>
      <c r="D182" s="1">
        <f>ROUND(Tableau1[[#This Row],[fx]],0)</f>
        <v>-3</v>
      </c>
      <c r="E182" s="3">
        <f>$C$2*ASINH($A$2*Tableau1[[#This Row],[x]])+$D$2*ASINH($B$2*Tableau1[[#This Row],[x]])</f>
        <v>-2.6796328014043698</v>
      </c>
      <c r="F182" s="1">
        <f>ROUND(Tableau1[[#This Row],[gx]],0)</f>
        <v>-3</v>
      </c>
    </row>
    <row r="183" spans="1:6" x14ac:dyDescent="0.25">
      <c r="A183" s="5">
        <v>177</v>
      </c>
      <c r="B183" s="1">
        <f>-90</f>
        <v>-90</v>
      </c>
      <c r="C183" s="10">
        <v>-3.0825544388692601</v>
      </c>
      <c r="D183" s="1">
        <f>ROUND(Tableau1[[#This Row],[fx]],0)</f>
        <v>-3</v>
      </c>
      <c r="E183" s="3">
        <f>$C$2*ASINH($A$2*Tableau1[[#This Row],[x]])+$D$2*ASINH($B$2*Tableau1[[#This Row],[x]])</f>
        <v>-2.6543969818072357</v>
      </c>
      <c r="F183" s="1">
        <f>ROUND(Tableau1[[#This Row],[gx]],0)</f>
        <v>-3</v>
      </c>
    </row>
    <row r="184" spans="1:6" x14ac:dyDescent="0.25">
      <c r="A184" s="5">
        <v>178</v>
      </c>
      <c r="B184" s="1">
        <f>-86</f>
        <v>-86</v>
      </c>
      <c r="C184" s="10">
        <v>-3.0464095983688901</v>
      </c>
      <c r="D184" s="1">
        <f>ROUND(Tableau1[[#This Row],[fx]],0)</f>
        <v>-3</v>
      </c>
      <c r="E184" s="3">
        <f>$C$2*ASINH($A$2*Tableau1[[#This Row],[x]])+$D$2*ASINH($B$2*Tableau1[[#This Row],[x]])</f>
        <v>-2.6196291370898055</v>
      </c>
      <c r="F184" s="1">
        <f>ROUND(Tableau1[[#This Row],[gx]],0)</f>
        <v>-3</v>
      </c>
    </row>
    <row r="185" spans="1:6" x14ac:dyDescent="0.25">
      <c r="A185" s="5">
        <v>179</v>
      </c>
      <c r="B185" s="1">
        <f>-83</f>
        <v>-83</v>
      </c>
      <c r="C185" s="10">
        <v>-3.0181888273914899</v>
      </c>
      <c r="D185" s="1">
        <f>ROUND(Tableau1[[#This Row],[fx]],0)</f>
        <v>-3</v>
      </c>
      <c r="E185" s="3">
        <f>$C$2*ASINH($A$2*Tableau1[[#This Row],[x]])+$D$2*ASINH($B$2*Tableau1[[#This Row],[x]])</f>
        <v>-2.5926599001098207</v>
      </c>
      <c r="F185" s="1">
        <f>ROUND(Tableau1[[#This Row],[gx]],0)</f>
        <v>-3</v>
      </c>
    </row>
    <row r="186" spans="1:6" x14ac:dyDescent="0.25">
      <c r="A186" s="5">
        <v>180</v>
      </c>
      <c r="B186" s="1">
        <f>-83</f>
        <v>-83</v>
      </c>
      <c r="C186" s="10">
        <v>-3.0181888273914899</v>
      </c>
      <c r="D186" s="1">
        <f>ROUND(Tableau1[[#This Row],[fx]],0)</f>
        <v>-3</v>
      </c>
      <c r="E186" s="3">
        <f>$C$2*ASINH($A$2*Tableau1[[#This Row],[x]])+$D$2*ASINH($B$2*Tableau1[[#This Row],[x]])</f>
        <v>-2.5926599001098207</v>
      </c>
      <c r="F186" s="1">
        <f>ROUND(Tableau1[[#This Row],[gx]],0)</f>
        <v>-3</v>
      </c>
    </row>
    <row r="187" spans="1:6" x14ac:dyDescent="0.25">
      <c r="A187" s="5">
        <v>181</v>
      </c>
      <c r="B187" s="1">
        <f>-78</f>
        <v>-78</v>
      </c>
      <c r="C187" s="10">
        <v>-2.9688267980612202</v>
      </c>
      <c r="D187" s="1">
        <f>ROUND(Tableau1[[#This Row],[fx]],0)</f>
        <v>-3</v>
      </c>
      <c r="E187" s="3">
        <f>$C$2*ASINH($A$2*Tableau1[[#This Row],[x]])+$D$2*ASINH($B$2*Tableau1[[#This Row],[x]])</f>
        <v>-2.5458736349651057</v>
      </c>
      <c r="F187" s="1">
        <f>ROUND(Tableau1[[#This Row],[gx]],0)</f>
        <v>-3</v>
      </c>
    </row>
    <row r="188" spans="1:6" x14ac:dyDescent="0.25">
      <c r="A188" s="5">
        <v>182</v>
      </c>
      <c r="B188" s="1">
        <f>-70</f>
        <v>-70</v>
      </c>
      <c r="C188" s="10">
        <v>-2.88292502717302</v>
      </c>
      <c r="D188" s="1">
        <f>ROUND(Tableau1[[#This Row],[fx]],0)</f>
        <v>-3</v>
      </c>
      <c r="E188" s="3">
        <f>$C$2*ASINH($A$2*Tableau1[[#This Row],[x]])+$D$2*ASINH($B$2*Tableau1[[#This Row],[x]])</f>
        <v>-2.4656868212609093</v>
      </c>
      <c r="F188" s="1">
        <f>ROUND(Tableau1[[#This Row],[gx]],0)</f>
        <v>-2</v>
      </c>
    </row>
    <row r="189" spans="1:6" x14ac:dyDescent="0.25">
      <c r="A189" s="5">
        <v>183</v>
      </c>
      <c r="B189" s="1">
        <f>-70</f>
        <v>-70</v>
      </c>
      <c r="C189" s="10">
        <v>-2.88292502717302</v>
      </c>
      <c r="D189" s="1">
        <f>ROUND(Tableau1[[#This Row],[fx]],0)</f>
        <v>-3</v>
      </c>
      <c r="E189" s="3">
        <f>$C$2*ASINH($A$2*Tableau1[[#This Row],[x]])+$D$2*ASINH($B$2*Tableau1[[#This Row],[x]])</f>
        <v>-2.4656868212609093</v>
      </c>
      <c r="F189" s="1">
        <f>ROUND(Tableau1[[#This Row],[gx]],0)</f>
        <v>-2</v>
      </c>
    </row>
    <row r="190" spans="1:6" x14ac:dyDescent="0.25">
      <c r="A190" s="5">
        <v>184</v>
      </c>
      <c r="B190" s="1">
        <f>-68</f>
        <v>-68</v>
      </c>
      <c r="C190" s="10">
        <v>-2.8599316553317302</v>
      </c>
      <c r="D190" s="1">
        <f>ROUND(Tableau1[[#This Row],[fx]],0)</f>
        <v>-3</v>
      </c>
      <c r="E190" s="3">
        <f>$C$2*ASINH($A$2*Tableau1[[#This Row],[x]])+$D$2*ASINH($B$2*Tableau1[[#This Row],[x]])</f>
        <v>-2.4445000080307167</v>
      </c>
      <c r="F190" s="1">
        <f>ROUND(Tableau1[[#This Row],[gx]],0)</f>
        <v>-2</v>
      </c>
    </row>
    <row r="191" spans="1:6" x14ac:dyDescent="0.25">
      <c r="A191" s="5">
        <v>185</v>
      </c>
      <c r="B191" s="1">
        <f>-67</f>
        <v>-67</v>
      </c>
      <c r="C191" s="10">
        <v>-2.8481832278100501</v>
      </c>
      <c r="D191" s="1">
        <f>ROUND(Tableau1[[#This Row],[fx]],0)</f>
        <v>-3</v>
      </c>
      <c r="E191" s="3">
        <f>$C$2*ASINH($A$2*Tableau1[[#This Row],[x]])+$D$2*ASINH($B$2*Tableau1[[#This Row],[x]])</f>
        <v>-2.4337210132237432</v>
      </c>
      <c r="F191" s="1">
        <f>ROUND(Tableau1[[#This Row],[gx]],0)</f>
        <v>-2</v>
      </c>
    </row>
    <row r="192" spans="1:6" x14ac:dyDescent="0.25">
      <c r="A192" s="5">
        <v>186</v>
      </c>
      <c r="B192" s="9">
        <f>-65</f>
        <v>-65</v>
      </c>
      <c r="C192" s="11">
        <v>-2.8241578774372802</v>
      </c>
      <c r="D192" s="1">
        <f>ROUND(Tableau1[[#This Row],[fx]],0)</f>
        <v>-3</v>
      </c>
      <c r="E192" s="3">
        <f>$C$2*ASINH($A$2*Tableau1[[#This Row],[x]])+$D$2*ASINH($B$2*Tableau1[[#This Row],[x]])</f>
        <v>-2.4117769223188255</v>
      </c>
      <c r="F192" s="1">
        <f>ROUND(Tableau1[[#This Row],[gx]],0)</f>
        <v>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Léandre Brault</dc:creator>
  <cp:lastModifiedBy>Léandre Brault</cp:lastModifiedBy>
  <dcterms:created xsi:type="dcterms:W3CDTF">2015-06-05T18:19:34Z</dcterms:created>
  <dcterms:modified xsi:type="dcterms:W3CDTF">2025-01-08T07:39:24Z</dcterms:modified>
</cp:coreProperties>
</file>