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leandre\Documents\GitHub\praxis\docs\"/>
    </mc:Choice>
  </mc:AlternateContent>
  <xr:revisionPtr revIDLastSave="0" documentId="13_ncr:1_{00006FCC-78B6-4463-8885-CFB9269CC51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3" i="1" l="1"/>
  <c r="K13" i="1"/>
  <c r="H13" i="1"/>
  <c r="M11" i="1"/>
  <c r="M12" i="1"/>
  <c r="M10" i="1"/>
  <c r="J11" i="1"/>
  <c r="L11" i="1" s="1"/>
  <c r="J12" i="1"/>
  <c r="L12" i="1" s="1"/>
  <c r="J10" i="1"/>
  <c r="L10" i="1" s="1"/>
  <c r="L13" i="1" s="1"/>
  <c r="H2" i="1"/>
  <c r="H3" i="1"/>
  <c r="H4" i="1"/>
  <c r="H5" i="1"/>
  <c r="B19" i="1"/>
  <c r="D2" i="1"/>
  <c r="D4" i="1"/>
  <c r="D6" i="1"/>
  <c r="D3" i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C19" i="1"/>
  <c r="E4" i="1" s="1"/>
  <c r="A19" i="1"/>
  <c r="M13" i="1" l="1"/>
  <c r="J13" i="1"/>
  <c r="H6" i="1"/>
  <c r="I4" i="1"/>
  <c r="I3" i="1"/>
  <c r="I5" i="1"/>
  <c r="I2" i="1"/>
  <c r="E14" i="1"/>
  <c r="E5" i="1"/>
  <c r="E2" i="1"/>
  <c r="E18" i="1"/>
  <c r="E10" i="1"/>
  <c r="E15" i="1"/>
  <c r="E11" i="1"/>
  <c r="E7" i="1"/>
  <c r="E3" i="1"/>
  <c r="E13" i="1"/>
  <c r="E9" i="1"/>
  <c r="E6" i="1"/>
  <c r="E17" i="1"/>
  <c r="E16" i="1"/>
  <c r="E12" i="1"/>
  <c r="E8" i="1"/>
  <c r="D19" i="1"/>
  <c r="I6" i="1" l="1"/>
  <c r="J2" i="1"/>
  <c r="J3" i="1"/>
  <c r="J4" i="1"/>
  <c r="J5" i="1"/>
  <c r="E19" i="1"/>
  <c r="J6" i="1" l="1"/>
</calcChain>
</file>

<file path=xl/sharedStrings.xml><?xml version="1.0" encoding="utf-8"?>
<sst xmlns="http://schemas.openxmlformats.org/spreadsheetml/2006/main" count="38" uniqueCount="31">
  <si>
    <t>Artefact</t>
  </si>
  <si>
    <t>Plus 2</t>
  </si>
  <si>
    <t>Plus 1</t>
  </si>
  <si>
    <t>Plus 3</t>
  </si>
  <si>
    <t>Moins 1</t>
  </si>
  <si>
    <t>Moins 2</t>
  </si>
  <si>
    <t>Moins 3</t>
  </si>
  <si>
    <t>Mutation alétoire</t>
  </si>
  <si>
    <t>Outils</t>
  </si>
  <si>
    <t>Scanneur</t>
  </si>
  <si>
    <t>Téléporteur</t>
  </si>
  <si>
    <t>Boosteur</t>
  </si>
  <si>
    <t>Clone</t>
  </si>
  <si>
    <t>Etoile noire</t>
  </si>
  <si>
    <t>Virus informatique</t>
  </si>
  <si>
    <t>Constellation de mines</t>
  </si>
  <si>
    <t>Torpille quantique</t>
  </si>
  <si>
    <t>Chantier spatial</t>
  </si>
  <si>
    <t>Total</t>
  </si>
  <si>
    <t>Proba</t>
  </si>
  <si>
    <t>ExoType</t>
  </si>
  <si>
    <t>Habitable</t>
  </si>
  <si>
    <t>Minière</t>
  </si>
  <si>
    <t>Vide</t>
  </si>
  <si>
    <t>Nb</t>
  </si>
  <si>
    <t>Grp</t>
  </si>
  <si>
    <t>NbGrp</t>
  </si>
  <si>
    <t>ValGrp</t>
  </si>
  <si>
    <t>ArtVal</t>
  </si>
  <si>
    <t>Sum</t>
  </si>
  <si>
    <t>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</si>
</sst>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9" fontId="0" fillId="0" borderId="0" xfId="0" applyNumberFormat="1"/>
    <xf numFmtId="165" fontId="0" fillId="0" borderId="1" xfId="1" applyNumberFormat="1" applyFont="1" applyBorder="1" applyAlignment="1">
      <alignment horizontal="center"/>
    </xf>
    <xf numFmtId="9" fontId="0" fillId="0" borderId="3" xfId="1" applyFont="1" applyBorder="1" applyAlignment="1">
      <alignment horizontal="center"/>
    </xf>
    <xf numFmtId="9" fontId="0" fillId="0" borderId="9" xfId="1" applyFont="1" applyBorder="1" applyAlignment="1">
      <alignment horizontal="center"/>
    </xf>
    <xf numFmtId="9" fontId="0" fillId="0" borderId="9" xfId="0" applyNumberFormat="1" applyBorder="1" applyAlignment="1">
      <alignment horizontal="center"/>
    </xf>
  </cellXfs>
  <cellStyles count="2">
    <cellStyle name="Normal" xfId="0" builtinId="0"/>
    <cellStyle name="Pourcentage" xfId="1" builtinId="5"/>
  </cellStyles>
  <dxfs count="46">
    <dxf>
      <numFmt numFmtId="13" formatCode="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0.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AAC7C8-8621-4A45-A8FA-2D45E7623407}" name="Tableau1" displayName="Tableau1" ref="A1:E19" totalsRowCount="1" headerRowDxfId="45" totalsRowDxfId="42" headerRowBorderDxfId="44" tableBorderDxfId="43" totalsRowBorderDxfId="41">
  <autoFilter ref="A1:E18" xr:uid="{6CAAC7C8-8621-4A45-A8FA-2D45E7623407}"/>
  <sortState xmlns:xlrd2="http://schemas.microsoft.com/office/spreadsheetml/2017/richdata2" ref="A2:E18">
    <sortCondition ref="B1:B18"/>
  </sortState>
  <tableColumns count="5">
    <tableColumn id="1" xr3:uid="{2FD276F6-BB91-4DF2-9801-1ACC1A8CC2EB}" name="Artefact" totalsRowFunction="count" dataDxfId="40" totalsRowDxfId="11"/>
    <tableColumn id="2" xr3:uid="{713C19EF-9894-4649-9457-C781AD62A1B6}" name="Val" totalsRowFunction="average" dataDxfId="39" totalsRowDxfId="10"/>
    <tableColumn id="3" xr3:uid="{720BC87B-C30E-4741-BD00-35468C21ADB4}" name="Nb" totalsRowFunction="sum" dataDxfId="38" totalsRowDxfId="9"/>
    <tableColumn id="4" xr3:uid="{16832F5E-0A3F-4471-8D78-566CC3D279A2}" name="Sum" totalsRowFunction="sum" dataDxfId="37" totalsRowDxfId="8">
      <calculatedColumnFormula>Tableau1[[#This Row],[Val]]*Tableau1[[#This Row],[Nb]]</calculatedColumnFormula>
    </tableColumn>
    <tableColumn id="5" xr3:uid="{332C4246-DBD2-4D84-ADB1-904FE8F21EC5}" name="Proba" totalsRowFunction="sum" dataDxfId="36" totalsRowDxfId="7" dataCellStyle="Pourcentage">
      <calculatedColumnFormula>Tableau1[[#This Row],[Nb]]/Tableau1[[#Totals],[Nb]]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682B95-9C1E-4B50-A631-FD16189E7AFD}" name="Tableau3" displayName="Tableau3" ref="G1:J6" totalsRowCount="1" headerRowDxfId="35" headerRowBorderDxfId="34" tableBorderDxfId="33" totalsRowBorderDxfId="32">
  <autoFilter ref="G1:J5" xr:uid="{14682B95-9C1E-4B50-A631-FD16189E7AFD}"/>
  <tableColumns count="4">
    <tableColumn id="1" xr3:uid="{B5A245B6-FA32-448B-B9F2-DF8DA33C6BBA}" name="ArtVal" totalsRowLabel="Total" dataDxfId="31" totalsRowDxfId="15"/>
    <tableColumn id="4" xr3:uid="{F90A1062-DE85-4E26-95A6-433C4D79F41D}" name="Nb" totalsRowFunction="sum" dataDxfId="30" totalsRowDxfId="14">
      <calculatedColumnFormula>SUMIF(Tableau1[Val],Tableau3[[#This Row],[ArtVal]],Tableau1[Nb])</calculatedColumnFormula>
    </tableColumn>
    <tableColumn id="2" xr3:uid="{339755BA-B904-420E-8D03-0BD2921BD4BD}" name="Sum" totalsRowFunction="sum" dataDxfId="29" totalsRowDxfId="13">
      <calculatedColumnFormula>SUMIF(Tableau1[Val],Tableau3[[#This Row],[ArtVal]],Tableau1[Sum])</calculatedColumnFormula>
    </tableColumn>
    <tableColumn id="3" xr3:uid="{A3F67A6B-7B59-4AAF-8701-20B6B41639F3}" name="Proba" totalsRowFunction="sum" dataDxfId="28" totalsRowDxfId="12" dataCellStyle="Pourcentage">
      <calculatedColumnFormula>SUMIF(Tableau1[Val],Tableau3[[#This Row],[ArtVal]],Tableau1[Proba])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447B8A-BFF2-4495-9919-0B3B0F18E6C0}" name="Tableau2" displayName="Tableau2" ref="G9:M13" totalsRowCount="1" headerRowDxfId="27" dataDxfId="25" headerRowBorderDxfId="26" tableBorderDxfId="24" totalsRowBorderDxfId="23">
  <autoFilter ref="G9:M12" xr:uid="{F7447B8A-BFF2-4495-9919-0B3B0F18E6C0}"/>
  <tableColumns count="7">
    <tableColumn id="1" xr3:uid="{D12CB6A5-3F1B-41C4-8BB1-BE82F68DE672}" name="ExoType" totalsRowLabel="Total" dataDxfId="22" totalsRowDxfId="6"/>
    <tableColumn id="2" xr3:uid="{F598F915-05BA-41E9-8232-6F6849835E13}" name="Nb" totalsRowFunction="sum" dataDxfId="21" totalsRowDxfId="5"/>
    <tableColumn id="3" xr3:uid="{4F0B7310-B979-451D-96FD-F268381FA6B7}" name="Grp" totalsRowFunction="average" dataDxfId="20" totalsRowDxfId="4"/>
    <tableColumn id="7" xr3:uid="{D2916CB5-DD1B-4586-9122-D41BC66D2841}" name="NbGrp" totalsRowFunction="average" dataDxfId="19" totalsRowDxfId="3">
      <calculatedColumnFormula>ROUNDDOWN(Tableau2[[#This Row],[Nb]]/Tableau2[[#This Row],[Grp]],0)</calculatedColumnFormula>
    </tableColumn>
    <tableColumn id="6" xr3:uid="{29D90DA2-6B84-47B1-94C4-E7542B0AC31E}" name="ValGrp" totalsRowFunction="average" dataDxfId="18" totalsRowDxfId="2"/>
    <tableColumn id="4" xr3:uid="{11980111-81F2-44E8-81AA-DCB39D475F31}" name="Sum" totalsRowFunction="sum" dataDxfId="17" totalsRowDxfId="1">
      <calculatedColumnFormula>Tableau2[[#This Row],[NbGrp]]*Tableau2[[#This Row],[ValGrp]]</calculatedColumnFormula>
    </tableColumn>
    <tableColumn id="5" xr3:uid="{24DE9784-7B8C-4772-A298-8BEAFD58554C}" name="Proba" totalsRowFunction="sum" dataDxfId="16" totalsRowDxfId="0" dataCellStyle="Pourcentage">
      <calculatedColumnFormula>Tableau2[[#This Row],[Nb]]/SUM(Tableau2[Nb])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workbookViewId="0">
      <selection activeCell="N15" sqref="N15"/>
    </sheetView>
  </sheetViews>
  <sheetFormatPr baseColWidth="10" defaultColWidth="9.140625" defaultRowHeight="15" x14ac:dyDescent="0.25"/>
  <cols>
    <col min="1" max="1" width="21" customWidth="1"/>
    <col min="2" max="5" width="6.7109375" customWidth="1"/>
    <col min="6" max="6" width="1.5703125" customWidth="1"/>
    <col min="7" max="7" width="12.28515625" customWidth="1"/>
    <col min="8" max="13" width="6.7109375" customWidth="1"/>
    <col min="14" max="14" width="11.7109375" customWidth="1"/>
    <col min="15" max="15" width="12" customWidth="1"/>
    <col min="16" max="16" width="13.42578125" customWidth="1"/>
  </cols>
  <sheetData>
    <row r="1" spans="1:13" x14ac:dyDescent="0.25">
      <c r="A1" s="3" t="s">
        <v>0</v>
      </c>
      <c r="B1" s="4" t="s">
        <v>30</v>
      </c>
      <c r="C1" s="5" t="s">
        <v>24</v>
      </c>
      <c r="D1" s="4" t="s">
        <v>29</v>
      </c>
      <c r="E1" s="4" t="s">
        <v>19</v>
      </c>
      <c r="G1" s="3" t="s">
        <v>28</v>
      </c>
      <c r="H1" s="3" t="s">
        <v>24</v>
      </c>
      <c r="I1" s="4" t="s">
        <v>29</v>
      </c>
      <c r="J1" s="5" t="s">
        <v>19</v>
      </c>
    </row>
    <row r="2" spans="1:13" x14ac:dyDescent="0.25">
      <c r="A2" s="2" t="s">
        <v>2</v>
      </c>
      <c r="B2" s="1">
        <v>1</v>
      </c>
      <c r="C2" s="1">
        <v>7</v>
      </c>
      <c r="D2" s="1">
        <f>Tableau1[[#This Row],[Val]]*Tableau1[[#This Row],[Nb]]</f>
        <v>7</v>
      </c>
      <c r="E2" s="13">
        <f>Tableau1[[#This Row],[Nb]]/Tableau1[[#Totals],[Nb]]</f>
        <v>8.5365853658536592E-2</v>
      </c>
      <c r="F2" s="12"/>
      <c r="G2" s="2">
        <v>1</v>
      </c>
      <c r="H2" s="2">
        <f>SUMIF(Tableau1[Val],Tableau3[[#This Row],[ArtVal]],Tableau1[Nb])</f>
        <v>14</v>
      </c>
      <c r="I2" s="1">
        <f>SUMIF(Tableau1[Val],Tableau3[[#This Row],[ArtVal]],Tableau1[Sum])</f>
        <v>14</v>
      </c>
      <c r="J2" s="14">
        <f>SUMIF(Tableau1[Val],Tableau3[[#This Row],[ArtVal]],Tableau1[Proba])</f>
        <v>0.17073170731707318</v>
      </c>
    </row>
    <row r="3" spans="1:13" x14ac:dyDescent="0.25">
      <c r="A3" s="2" t="s">
        <v>4</v>
      </c>
      <c r="B3" s="1">
        <v>1</v>
      </c>
      <c r="C3" s="1">
        <v>7</v>
      </c>
      <c r="D3" s="1">
        <f>Tableau1[[#This Row],[Val]]*Tableau1[[#This Row],[Nb]]</f>
        <v>7</v>
      </c>
      <c r="E3" s="13">
        <f>Tableau1[[#This Row],[Nb]]/Tableau1[[#Totals],[Nb]]</f>
        <v>8.5365853658536592E-2</v>
      </c>
      <c r="G3" s="2">
        <v>2</v>
      </c>
      <c r="H3" s="2">
        <f>SUMIF(Tableau1[Val],Tableau3[[#This Row],[ArtVal]],Tableau1[Nb])</f>
        <v>30</v>
      </c>
      <c r="I3" s="1">
        <f>SUMIF(Tableau1[Val],Tableau3[[#This Row],[ArtVal]],Tableau1[Sum])</f>
        <v>60</v>
      </c>
      <c r="J3" s="14">
        <f>SUMIF(Tableau1[Val],Tableau3[[#This Row],[ArtVal]],Tableau1[Proba])</f>
        <v>0.36585365853658536</v>
      </c>
    </row>
    <row r="4" spans="1:13" x14ac:dyDescent="0.25">
      <c r="A4" s="2" t="s">
        <v>1</v>
      </c>
      <c r="B4" s="1">
        <v>2</v>
      </c>
      <c r="C4" s="1">
        <v>6</v>
      </c>
      <c r="D4" s="1">
        <f>Tableau1[[#This Row],[Val]]*Tableau1[[#This Row],[Nb]]</f>
        <v>12</v>
      </c>
      <c r="E4" s="13">
        <f>Tableau1[[#This Row],[Nb]]/Tableau1[[#Totals],[Nb]]</f>
        <v>7.3170731707317069E-2</v>
      </c>
      <c r="G4" s="2">
        <v>5</v>
      </c>
      <c r="H4" s="2">
        <f>SUMIF(Tableau1[Val],Tableau3[[#This Row],[ArtVal]],Tableau1[Nb])</f>
        <v>20</v>
      </c>
      <c r="I4" s="1">
        <f>SUMIF(Tableau1[Val],Tableau3[[#This Row],[ArtVal]],Tableau1[Sum])</f>
        <v>100</v>
      </c>
      <c r="J4" s="14">
        <f>SUMIF(Tableau1[Val],Tableau3[[#This Row],[ArtVal]],Tableau1[Proba])</f>
        <v>0.24390243902439024</v>
      </c>
    </row>
    <row r="5" spans="1:13" x14ac:dyDescent="0.25">
      <c r="A5" s="2" t="s">
        <v>5</v>
      </c>
      <c r="B5" s="1">
        <v>2</v>
      </c>
      <c r="C5" s="1">
        <v>6</v>
      </c>
      <c r="D5" s="1">
        <f>Tableau1[[#This Row],[Val]]*Tableau1[[#This Row],[Nb]]</f>
        <v>12</v>
      </c>
      <c r="E5" s="13">
        <f>Tableau1[[#This Row],[Nb]]/Tableau1[[#Totals],[Nb]]</f>
        <v>7.3170731707317069E-2</v>
      </c>
      <c r="G5" s="9">
        <v>10</v>
      </c>
      <c r="H5" s="9">
        <f>SUMIF(Tableau1[Val],Tableau3[[#This Row],[ArtVal]],Tableau1[Nb])</f>
        <v>18</v>
      </c>
      <c r="I5" s="1">
        <f>SUMIF(Tableau1[Val],Tableau3[[#This Row],[ArtVal]],Tableau1[Sum])</f>
        <v>180</v>
      </c>
      <c r="J5" s="15">
        <f>SUMIF(Tableau1[Val],Tableau3[[#This Row],[ArtVal]],Tableau1[Proba])</f>
        <v>0.21951219512195122</v>
      </c>
    </row>
    <row r="6" spans="1:13" x14ac:dyDescent="0.25">
      <c r="A6" s="2" t="s">
        <v>3</v>
      </c>
      <c r="B6" s="1">
        <v>2</v>
      </c>
      <c r="C6" s="1">
        <v>6</v>
      </c>
      <c r="D6" s="1">
        <f>Tableau1[[#This Row],[Val]]*Tableau1[[#This Row],[Nb]]</f>
        <v>12</v>
      </c>
      <c r="E6" s="13">
        <f>Tableau1[[#This Row],[Nb]]/Tableau1[[#Totals],[Nb]]</f>
        <v>7.3170731707317069E-2</v>
      </c>
      <c r="G6" s="9" t="s">
        <v>18</v>
      </c>
      <c r="H6" s="8">
        <f>SUBTOTAL(109,Tableau3[Nb])</f>
        <v>82</v>
      </c>
      <c r="I6" s="7">
        <f>SUBTOTAL(109,Tableau3[Sum])</f>
        <v>354</v>
      </c>
      <c r="J6" s="16">
        <f>SUBTOTAL(109,Tableau3[Proba])</f>
        <v>1</v>
      </c>
    </row>
    <row r="7" spans="1:13" x14ac:dyDescent="0.25">
      <c r="A7" s="2" t="s">
        <v>6</v>
      </c>
      <c r="B7" s="1">
        <v>2</v>
      </c>
      <c r="C7" s="1">
        <v>6</v>
      </c>
      <c r="D7" s="1">
        <f>Tableau1[[#This Row],[Val]]*Tableau1[[#This Row],[Nb]]</f>
        <v>12</v>
      </c>
      <c r="E7" s="13">
        <f>Tableau1[[#This Row],[Nb]]/Tableau1[[#Totals],[Nb]]</f>
        <v>7.3170731707317069E-2</v>
      </c>
    </row>
    <row r="8" spans="1:13" x14ac:dyDescent="0.25">
      <c r="A8" s="2" t="s">
        <v>7</v>
      </c>
      <c r="B8" s="1">
        <v>2</v>
      </c>
      <c r="C8" s="1">
        <v>6</v>
      </c>
      <c r="D8" s="1">
        <f>Tableau1[[#This Row],[Val]]*Tableau1[[#This Row],[Nb]]</f>
        <v>12</v>
      </c>
      <c r="E8" s="13">
        <f>Tableau1[[#This Row],[Nb]]/Tableau1[[#Totals],[Nb]]</f>
        <v>7.3170731707317069E-2</v>
      </c>
    </row>
    <row r="9" spans="1:13" x14ac:dyDescent="0.25">
      <c r="A9" s="2" t="s">
        <v>8</v>
      </c>
      <c r="B9" s="1">
        <v>5</v>
      </c>
      <c r="C9" s="1">
        <v>5</v>
      </c>
      <c r="D9" s="1">
        <f>Tableau1[[#This Row],[Val]]*Tableau1[[#This Row],[Nb]]</f>
        <v>25</v>
      </c>
      <c r="E9" s="13">
        <f>Tableau1[[#This Row],[Nb]]/Tableau1[[#Totals],[Nb]]</f>
        <v>6.097560975609756E-2</v>
      </c>
      <c r="G9" s="3" t="s">
        <v>20</v>
      </c>
      <c r="H9" s="4" t="s">
        <v>24</v>
      </c>
      <c r="I9" s="4" t="s">
        <v>25</v>
      </c>
      <c r="J9" s="4" t="s">
        <v>26</v>
      </c>
      <c r="K9" s="4" t="s">
        <v>27</v>
      </c>
      <c r="L9" s="4" t="s">
        <v>29</v>
      </c>
      <c r="M9" s="5" t="s">
        <v>19</v>
      </c>
    </row>
    <row r="10" spans="1:13" x14ac:dyDescent="0.25">
      <c r="A10" s="2" t="s">
        <v>15</v>
      </c>
      <c r="B10" s="1">
        <v>5</v>
      </c>
      <c r="C10" s="1">
        <v>5</v>
      </c>
      <c r="D10" s="1">
        <f>Tableau1[[#This Row],[Val]]*Tableau1[[#This Row],[Nb]]</f>
        <v>25</v>
      </c>
      <c r="E10" s="13">
        <f>Tableau1[[#This Row],[Nb]]/Tableau1[[#Totals],[Nb]]</f>
        <v>6.097560975609756E-2</v>
      </c>
      <c r="G10" s="2" t="s">
        <v>21</v>
      </c>
      <c r="H10" s="1">
        <v>4</v>
      </c>
      <c r="I10" s="1">
        <v>2</v>
      </c>
      <c r="J10" s="1">
        <f>ROUNDDOWN(Tableau2[[#This Row],[Nb]]/Tableau2[[#This Row],[Grp]],0)</f>
        <v>2</v>
      </c>
      <c r="K10" s="1">
        <v>10</v>
      </c>
      <c r="L10" s="1">
        <f>Tableau2[[#This Row],[NbGrp]]*Tableau2[[#This Row],[ValGrp]]</f>
        <v>20</v>
      </c>
      <c r="M10" s="14">
        <f>Tableau2[[#This Row],[Nb]]/SUM(Tableau2[Nb])</f>
        <v>0.22222222222222221</v>
      </c>
    </row>
    <row r="11" spans="1:13" x14ac:dyDescent="0.25">
      <c r="A11" s="2" t="s">
        <v>9</v>
      </c>
      <c r="B11" s="1">
        <v>5</v>
      </c>
      <c r="C11" s="1">
        <v>5</v>
      </c>
      <c r="D11" s="1">
        <f>Tableau1[[#This Row],[Val]]*Tableau1[[#This Row],[Nb]]</f>
        <v>25</v>
      </c>
      <c r="E11" s="13">
        <f>Tableau1[[#This Row],[Nb]]/Tableau1[[#Totals],[Nb]]</f>
        <v>6.097560975609756E-2</v>
      </c>
      <c r="G11" s="2" t="s">
        <v>22</v>
      </c>
      <c r="H11" s="1">
        <v>6</v>
      </c>
      <c r="I11" s="1">
        <v>3</v>
      </c>
      <c r="J11" s="1">
        <f>ROUNDDOWN(Tableau2[[#This Row],[Nb]]/Tableau2[[#This Row],[Grp]],0)</f>
        <v>2</v>
      </c>
      <c r="K11" s="1">
        <v>10</v>
      </c>
      <c r="L11" s="1">
        <f>Tableau2[[#This Row],[NbGrp]]*Tableau2[[#This Row],[ValGrp]]</f>
        <v>20</v>
      </c>
      <c r="M11" s="14">
        <f>Tableau2[[#This Row],[Nb]]/SUM(Tableau2[Nb])</f>
        <v>0.33333333333333331</v>
      </c>
    </row>
    <row r="12" spans="1:13" x14ac:dyDescent="0.25">
      <c r="A12" s="2" t="s">
        <v>16</v>
      </c>
      <c r="B12" s="1">
        <v>5</v>
      </c>
      <c r="C12" s="1">
        <v>5</v>
      </c>
      <c r="D12" s="1">
        <f>Tableau1[[#This Row],[Val]]*Tableau1[[#This Row],[Nb]]</f>
        <v>25</v>
      </c>
      <c r="E12" s="13">
        <f>Tableau1[[#This Row],[Nb]]/Tableau1[[#Totals],[Nb]]</f>
        <v>6.097560975609756E-2</v>
      </c>
      <c r="G12" s="9" t="s">
        <v>23</v>
      </c>
      <c r="H12" s="7">
        <v>8</v>
      </c>
      <c r="I12" s="7">
        <v>4</v>
      </c>
      <c r="J12" s="1">
        <f>ROUNDDOWN(Tableau2[[#This Row],[Nb]]/Tableau2[[#This Row],[Grp]],0)</f>
        <v>2</v>
      </c>
      <c r="K12" s="7">
        <v>10</v>
      </c>
      <c r="L12" s="1">
        <f>Tableau2[[#This Row],[NbGrp]]*Tableau2[[#This Row],[ValGrp]]</f>
        <v>20</v>
      </c>
      <c r="M12" s="14">
        <f>Tableau2[[#This Row],[Nb]]/SUM(Tableau2[Nb])</f>
        <v>0.44444444444444442</v>
      </c>
    </row>
    <row r="13" spans="1:13" x14ac:dyDescent="0.25">
      <c r="A13" s="2" t="s">
        <v>17</v>
      </c>
      <c r="B13" s="1">
        <v>10</v>
      </c>
      <c r="C13" s="1">
        <v>3</v>
      </c>
      <c r="D13" s="1">
        <f>Tableau1[[#This Row],[Val]]*Tableau1[[#This Row],[Nb]]</f>
        <v>30</v>
      </c>
      <c r="E13" s="13">
        <f>Tableau1[[#This Row],[Nb]]/Tableau1[[#Totals],[Nb]]</f>
        <v>3.6585365853658534E-2</v>
      </c>
      <c r="G13" s="9" t="s">
        <v>18</v>
      </c>
      <c r="H13" s="7">
        <f>SUBTOTAL(109,Tableau2[Nb])</f>
        <v>18</v>
      </c>
      <c r="I13" s="7">
        <f>SUBTOTAL(101,Tableau2[Grp])</f>
        <v>3</v>
      </c>
      <c r="J13" s="7">
        <f>SUBTOTAL(101,Tableau2[NbGrp])</f>
        <v>2</v>
      </c>
      <c r="K13" s="7">
        <f>SUBTOTAL(101,Tableau2[ValGrp])</f>
        <v>10</v>
      </c>
      <c r="L13" s="7">
        <f>SUBTOTAL(109,Tableau2[Sum])</f>
        <v>60</v>
      </c>
      <c r="M13" s="16">
        <f>SUBTOTAL(109,Tableau2[Proba])</f>
        <v>1</v>
      </c>
    </row>
    <row r="14" spans="1:13" x14ac:dyDescent="0.25">
      <c r="A14" s="2" t="s">
        <v>10</v>
      </c>
      <c r="B14" s="1">
        <v>10</v>
      </c>
      <c r="C14" s="1">
        <v>3</v>
      </c>
      <c r="D14" s="1">
        <f>Tableau1[[#This Row],[Val]]*Tableau1[[#This Row],[Nb]]</f>
        <v>30</v>
      </c>
      <c r="E14" s="13">
        <f>Tableau1[[#This Row],[Nb]]/Tableau1[[#Totals],[Nb]]</f>
        <v>3.6585365853658534E-2</v>
      </c>
    </row>
    <row r="15" spans="1:13" x14ac:dyDescent="0.25">
      <c r="A15" s="2" t="s">
        <v>11</v>
      </c>
      <c r="B15" s="1">
        <v>10</v>
      </c>
      <c r="C15" s="1">
        <v>3</v>
      </c>
      <c r="D15" s="1">
        <f>Tableau1[[#This Row],[Val]]*Tableau1[[#This Row],[Nb]]</f>
        <v>30</v>
      </c>
      <c r="E15" s="13">
        <f>Tableau1[[#This Row],[Nb]]/Tableau1[[#Totals],[Nb]]</f>
        <v>3.6585365853658534E-2</v>
      </c>
    </row>
    <row r="16" spans="1:13" x14ac:dyDescent="0.25">
      <c r="A16" s="2" t="s">
        <v>12</v>
      </c>
      <c r="B16" s="1">
        <v>10</v>
      </c>
      <c r="C16" s="1">
        <v>3</v>
      </c>
      <c r="D16" s="1">
        <f>Tableau1[[#This Row],[Val]]*Tableau1[[#This Row],[Nb]]</f>
        <v>30</v>
      </c>
      <c r="E16" s="13">
        <f>Tableau1[[#This Row],[Nb]]/Tableau1[[#Totals],[Nb]]</f>
        <v>3.6585365853658534E-2</v>
      </c>
    </row>
    <row r="17" spans="1:5" x14ac:dyDescent="0.25">
      <c r="A17" s="2" t="s">
        <v>13</v>
      </c>
      <c r="B17" s="1">
        <v>10</v>
      </c>
      <c r="C17" s="1">
        <v>3</v>
      </c>
      <c r="D17" s="1">
        <f>Tableau1[[#This Row],[Val]]*Tableau1[[#This Row],[Nb]]</f>
        <v>30</v>
      </c>
      <c r="E17" s="13">
        <f>Tableau1[[#This Row],[Nb]]/Tableau1[[#Totals],[Nb]]</f>
        <v>3.6585365853658534E-2</v>
      </c>
    </row>
    <row r="18" spans="1:5" x14ac:dyDescent="0.25">
      <c r="A18" s="6" t="s">
        <v>14</v>
      </c>
      <c r="B18" s="7">
        <v>10</v>
      </c>
      <c r="C18" s="1">
        <v>3</v>
      </c>
      <c r="D18" s="1">
        <f>Tableau1[[#This Row],[Val]]*Tableau1[[#This Row],[Nb]]</f>
        <v>30</v>
      </c>
      <c r="E18" s="13">
        <f>Tableau1[[#This Row],[Nb]]/Tableau1[[#Totals],[Nb]]</f>
        <v>3.6585365853658534E-2</v>
      </c>
    </row>
    <row r="19" spans="1:5" x14ac:dyDescent="0.25">
      <c r="A19" s="9">
        <f>SUBTOTAL(103,Tableau1[Artefact])</f>
        <v>17</v>
      </c>
      <c r="B19" s="10">
        <f>SUBTOTAL(101,Tableau1[Val])</f>
        <v>5.4117647058823533</v>
      </c>
      <c r="C19" s="1">
        <f>SUBTOTAL(109,Tableau1[Nb])</f>
        <v>82</v>
      </c>
      <c r="D19" s="1">
        <f>SUBTOTAL(109,Tableau1[Sum])</f>
        <v>354</v>
      </c>
      <c r="E19" s="11">
        <f>SUBTOTAL(109,Tableau1[Proba])</f>
        <v>1.0000000000000004</v>
      </c>
    </row>
  </sheetData>
  <phoneticPr fontId="2" type="noConversion"/>
  <conditionalFormatting sqref="B2:B1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landscape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leandre</dc:creator>
  <cp:lastModifiedBy>leandre</cp:lastModifiedBy>
  <cp:lastPrinted>2022-07-02T14:31:20Z</cp:lastPrinted>
  <dcterms:created xsi:type="dcterms:W3CDTF">2015-06-05T18:19:34Z</dcterms:created>
  <dcterms:modified xsi:type="dcterms:W3CDTF">2022-07-02T14:31:23Z</dcterms:modified>
</cp:coreProperties>
</file>