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240" windowWidth="18780" windowHeight="12210" activeTab="4"/>
  </bookViews>
  <sheets>
    <sheet name="Sheet1" sheetId="1" r:id="rId1"/>
    <sheet name="INDEX" sheetId="2" r:id="rId2"/>
    <sheet name="HARPIA" sheetId="3" r:id="rId3"/>
    <sheet name="Sheet4" sheetId="4" r:id="rId4"/>
    <sheet name="GS Brasilia" sheetId="5" r:id="rId5"/>
  </sheets>
  <calcPr calcId="125725"/>
</workbook>
</file>

<file path=xl/calcChain.xml><?xml version="1.0" encoding="utf-8"?>
<calcChain xmlns="http://schemas.openxmlformats.org/spreadsheetml/2006/main">
  <c r="AG5" i="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H122" s="1"/>
  <c r="AG4"/>
  <c r="AA5"/>
  <c r="AB4"/>
  <c r="AB5" s="1"/>
  <c r="AA6" s="1"/>
  <c r="AB6" s="1"/>
  <c r="AA4"/>
  <c r="G23" i="2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D51" i="1"/>
  <c r="D50"/>
  <c r="D48"/>
  <c r="D47"/>
  <c r="D46"/>
  <c r="D45"/>
  <c r="D44"/>
  <c r="D43"/>
  <c r="D42"/>
  <c r="D40"/>
  <c r="D38"/>
  <c r="D37"/>
  <c r="D36"/>
  <c r="D34"/>
  <c r="D33"/>
  <c r="D32"/>
  <c r="D31"/>
  <c r="D30"/>
  <c r="D29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AH121" i="5" l="1"/>
  <c r="AH120" s="1"/>
  <c r="AH119" s="1"/>
  <c r="AH118" s="1"/>
  <c r="AH117" s="1"/>
  <c r="AH116" s="1"/>
  <c r="AH115" s="1"/>
  <c r="AH114" s="1"/>
  <c r="AH113" s="1"/>
  <c r="AH112" s="1"/>
  <c r="AH111" s="1"/>
  <c r="AH110" s="1"/>
  <c r="AH109" s="1"/>
  <c r="AH108" s="1"/>
  <c r="AH107" s="1"/>
  <c r="AH106" s="1"/>
  <c r="AH105" s="1"/>
  <c r="AH104" s="1"/>
  <c r="AH103" s="1"/>
  <c r="AH102" s="1"/>
  <c r="AH101" s="1"/>
  <c r="AH100" s="1"/>
  <c r="AH99" s="1"/>
  <c r="AH98" s="1"/>
  <c r="AH97" s="1"/>
  <c r="AH96" s="1"/>
  <c r="AH95" s="1"/>
  <c r="AH94" s="1"/>
  <c r="AH93" s="1"/>
  <c r="AH92" s="1"/>
  <c r="AH91" s="1"/>
  <c r="AH90" s="1"/>
  <c r="AH89" s="1"/>
  <c r="AH88" s="1"/>
  <c r="AH87" s="1"/>
  <c r="AH86" s="1"/>
  <c r="AH85" s="1"/>
  <c r="AH84" s="1"/>
  <c r="AH83" s="1"/>
  <c r="AH82" s="1"/>
  <c r="AH81" s="1"/>
  <c r="AH80" s="1"/>
  <c r="AH79" s="1"/>
  <c r="AH78" s="1"/>
  <c r="AH77" s="1"/>
  <c r="AH76" s="1"/>
  <c r="AH75" s="1"/>
  <c r="AH74" s="1"/>
  <c r="AH73" s="1"/>
  <c r="AH72" s="1"/>
  <c r="AH71" s="1"/>
  <c r="AH70" s="1"/>
  <c r="AH69" s="1"/>
  <c r="AH68" s="1"/>
  <c r="AH67" s="1"/>
  <c r="AH66" s="1"/>
  <c r="AH65" s="1"/>
  <c r="AH64" s="1"/>
  <c r="AH63" s="1"/>
  <c r="AH62" s="1"/>
  <c r="AH61" s="1"/>
  <c r="AH60" s="1"/>
  <c r="AH59" s="1"/>
  <c r="AH58" s="1"/>
  <c r="AH57" s="1"/>
  <c r="AH56" s="1"/>
  <c r="AH55" s="1"/>
  <c r="AH54" s="1"/>
  <c r="AH53" s="1"/>
  <c r="AH52" s="1"/>
  <c r="AH51" s="1"/>
  <c r="AH50" s="1"/>
  <c r="AH49" s="1"/>
  <c r="AH48" s="1"/>
  <c r="AH47" s="1"/>
  <c r="AH46" s="1"/>
  <c r="AH45" s="1"/>
  <c r="AH44" s="1"/>
  <c r="AH43" s="1"/>
  <c r="AH42" s="1"/>
  <c r="AH41" s="1"/>
  <c r="AH40" s="1"/>
  <c r="AH39" s="1"/>
  <c r="AH38" s="1"/>
  <c r="AH37" s="1"/>
  <c r="AH36" s="1"/>
  <c r="AH35" s="1"/>
  <c r="AH34" s="1"/>
  <c r="AH33" s="1"/>
  <c r="AH32" s="1"/>
  <c r="AH31" s="1"/>
  <c r="AH30" s="1"/>
  <c r="AH29" s="1"/>
  <c r="AH28" s="1"/>
  <c r="AH27" s="1"/>
  <c r="AH26" s="1"/>
  <c r="AH25" s="1"/>
  <c r="AH24" s="1"/>
  <c r="AH23" s="1"/>
  <c r="AH22" s="1"/>
  <c r="AH21" s="1"/>
  <c r="AH20" s="1"/>
  <c r="AH19" s="1"/>
  <c r="AH18" s="1"/>
  <c r="AH17" s="1"/>
  <c r="AH16" s="1"/>
  <c r="AH15" s="1"/>
  <c r="AH14" s="1"/>
  <c r="AH13" s="1"/>
  <c r="AH12" s="1"/>
  <c r="AH11" s="1"/>
  <c r="AH10" s="1"/>
  <c r="AH9" s="1"/>
  <c r="AH8" s="1"/>
  <c r="AH7" s="1"/>
  <c r="AH6" s="1"/>
  <c r="AH5" s="1"/>
  <c r="AH4" s="1"/>
  <c r="AA7"/>
  <c r="AB7"/>
  <c r="Y2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P122" s="1"/>
  <c r="O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4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F5" s="1"/>
  <c r="AA8" l="1"/>
  <c r="AB8" s="1"/>
  <c r="Q122"/>
  <c r="P4"/>
  <c r="U4" s="1"/>
  <c r="P119"/>
  <c r="P115"/>
  <c r="P111"/>
  <c r="P107"/>
  <c r="P103"/>
  <c r="P99"/>
  <c r="P95"/>
  <c r="P91"/>
  <c r="P87"/>
  <c r="P83"/>
  <c r="P79"/>
  <c r="P75"/>
  <c r="P71"/>
  <c r="P67"/>
  <c r="P63"/>
  <c r="P59"/>
  <c r="P55"/>
  <c r="P51"/>
  <c r="P47"/>
  <c r="P43"/>
  <c r="P39"/>
  <c r="P35"/>
  <c r="P31"/>
  <c r="P27"/>
  <c r="P23"/>
  <c r="P19"/>
  <c r="P15"/>
  <c r="P11"/>
  <c r="P7"/>
  <c r="P120"/>
  <c r="P116"/>
  <c r="P112"/>
  <c r="P108"/>
  <c r="P104"/>
  <c r="P100"/>
  <c r="P96"/>
  <c r="P92"/>
  <c r="P88"/>
  <c r="P84"/>
  <c r="P80"/>
  <c r="P76"/>
  <c r="P72"/>
  <c r="P68"/>
  <c r="P64"/>
  <c r="P60"/>
  <c r="P56"/>
  <c r="P52"/>
  <c r="P48"/>
  <c r="P44"/>
  <c r="P40"/>
  <c r="P36"/>
  <c r="P32"/>
  <c r="P28"/>
  <c r="P24"/>
  <c r="P20"/>
  <c r="P16"/>
  <c r="P12"/>
  <c r="P8"/>
  <c r="P121"/>
  <c r="P117"/>
  <c r="P113"/>
  <c r="P109"/>
  <c r="P105"/>
  <c r="P101"/>
  <c r="P97"/>
  <c r="P93"/>
  <c r="P89"/>
  <c r="P85"/>
  <c r="P81"/>
  <c r="P77"/>
  <c r="P73"/>
  <c r="P69"/>
  <c r="P65"/>
  <c r="P61"/>
  <c r="P57"/>
  <c r="P53"/>
  <c r="P49"/>
  <c r="P45"/>
  <c r="P41"/>
  <c r="P37"/>
  <c r="P33"/>
  <c r="P29"/>
  <c r="P25"/>
  <c r="P21"/>
  <c r="P17"/>
  <c r="P13"/>
  <c r="P9"/>
  <c r="P5"/>
  <c r="P118"/>
  <c r="P114"/>
  <c r="P110"/>
  <c r="P106"/>
  <c r="P102"/>
  <c r="P98"/>
  <c r="P94"/>
  <c r="P90"/>
  <c r="P86"/>
  <c r="P82"/>
  <c r="P78"/>
  <c r="P74"/>
  <c r="P70"/>
  <c r="P66"/>
  <c r="P62"/>
  <c r="P58"/>
  <c r="P54"/>
  <c r="P50"/>
  <c r="P46"/>
  <c r="P42"/>
  <c r="P38"/>
  <c r="P34"/>
  <c r="P30"/>
  <c r="P26"/>
  <c r="P22"/>
  <c r="P18"/>
  <c r="P14"/>
  <c r="P10"/>
  <c r="P6"/>
  <c r="H5"/>
  <c r="F6"/>
  <c r="F7" s="1"/>
  <c r="F8" s="1"/>
  <c r="H8" s="1"/>
  <c r="E3"/>
  <c r="R24" i="1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AA9" i="5" l="1"/>
  <c r="AB9"/>
  <c r="Q26"/>
  <c r="U26"/>
  <c r="Q5"/>
  <c r="U5"/>
  <c r="Q69"/>
  <c r="U69"/>
  <c r="Q32"/>
  <c r="U32"/>
  <c r="Q80"/>
  <c r="U80"/>
  <c r="Q27"/>
  <c r="U27"/>
  <c r="Q75"/>
  <c r="U75"/>
  <c r="Q22"/>
  <c r="U22"/>
  <c r="Q54"/>
  <c r="U54"/>
  <c r="Q86"/>
  <c r="U86"/>
  <c r="Q102"/>
  <c r="U102"/>
  <c r="Q118"/>
  <c r="U118"/>
  <c r="Q33"/>
  <c r="U33"/>
  <c r="Q65"/>
  <c r="U65"/>
  <c r="Q97"/>
  <c r="U97"/>
  <c r="Q113"/>
  <c r="U113"/>
  <c r="Q44"/>
  <c r="U44"/>
  <c r="Q76"/>
  <c r="U76"/>
  <c r="Q92"/>
  <c r="U92"/>
  <c r="Q108"/>
  <c r="U108"/>
  <c r="Q7"/>
  <c r="U7"/>
  <c r="Q39"/>
  <c r="U39"/>
  <c r="Q55"/>
  <c r="U55"/>
  <c r="Q71"/>
  <c r="U71"/>
  <c r="Q87"/>
  <c r="U87"/>
  <c r="Q103"/>
  <c r="U103"/>
  <c r="Q119"/>
  <c r="U119"/>
  <c r="Q18"/>
  <c r="U18"/>
  <c r="Q34"/>
  <c r="U34"/>
  <c r="Q50"/>
  <c r="U50"/>
  <c r="Q66"/>
  <c r="U66"/>
  <c r="Q82"/>
  <c r="U82"/>
  <c r="Q98"/>
  <c r="U98"/>
  <c r="Q114"/>
  <c r="U114"/>
  <c r="Q13"/>
  <c r="U13"/>
  <c r="Q29"/>
  <c r="U29"/>
  <c r="Q45"/>
  <c r="U45"/>
  <c r="Q61"/>
  <c r="U61"/>
  <c r="Q77"/>
  <c r="U77"/>
  <c r="Q93"/>
  <c r="U93"/>
  <c r="Q109"/>
  <c r="U109"/>
  <c r="Q8"/>
  <c r="U8"/>
  <c r="Q24"/>
  <c r="U24"/>
  <c r="Q40"/>
  <c r="U40"/>
  <c r="Q56"/>
  <c r="U56"/>
  <c r="Q72"/>
  <c r="U72"/>
  <c r="Q88"/>
  <c r="U88"/>
  <c r="Q104"/>
  <c r="U104"/>
  <c r="Q120"/>
  <c r="U120"/>
  <c r="Q19"/>
  <c r="U19"/>
  <c r="Q35"/>
  <c r="U35"/>
  <c r="Q51"/>
  <c r="U51"/>
  <c r="Q67"/>
  <c r="U67"/>
  <c r="Q83"/>
  <c r="U83"/>
  <c r="Q99"/>
  <c r="U99"/>
  <c r="Q115"/>
  <c r="U115"/>
  <c r="Q58"/>
  <c r="U58"/>
  <c r="Q21"/>
  <c r="U21"/>
  <c r="Q16"/>
  <c r="U16"/>
  <c r="Q64"/>
  <c r="U64"/>
  <c r="Q96"/>
  <c r="U96"/>
  <c r="Q43"/>
  <c r="U43"/>
  <c r="Q107"/>
  <c r="U107"/>
  <c r="Q38"/>
  <c r="U38"/>
  <c r="Q70"/>
  <c r="U70"/>
  <c r="Q17"/>
  <c r="U17"/>
  <c r="Q49"/>
  <c r="U49"/>
  <c r="Q81"/>
  <c r="U81"/>
  <c r="Q28"/>
  <c r="U28"/>
  <c r="Q60"/>
  <c r="U60"/>
  <c r="Q23"/>
  <c r="U23"/>
  <c r="Q14"/>
  <c r="U14"/>
  <c r="Q30"/>
  <c r="U30"/>
  <c r="Q46"/>
  <c r="U46"/>
  <c r="Q62"/>
  <c r="U62"/>
  <c r="Q78"/>
  <c r="U78"/>
  <c r="Q94"/>
  <c r="U94"/>
  <c r="Q110"/>
  <c r="U110"/>
  <c r="Q9"/>
  <c r="U9"/>
  <c r="Q25"/>
  <c r="U25"/>
  <c r="Q41"/>
  <c r="U41"/>
  <c r="Q57"/>
  <c r="U57"/>
  <c r="Q73"/>
  <c r="U73"/>
  <c r="Q89"/>
  <c r="U89"/>
  <c r="Q105"/>
  <c r="U105"/>
  <c r="Q121"/>
  <c r="U121"/>
  <c r="Q20"/>
  <c r="U20"/>
  <c r="Q36"/>
  <c r="U36"/>
  <c r="Q52"/>
  <c r="U52"/>
  <c r="Q68"/>
  <c r="U68"/>
  <c r="Q84"/>
  <c r="U84"/>
  <c r="Q100"/>
  <c r="U100"/>
  <c r="Q116"/>
  <c r="U116"/>
  <c r="Q15"/>
  <c r="U15"/>
  <c r="Q31"/>
  <c r="U31"/>
  <c r="Q47"/>
  <c r="U47"/>
  <c r="Q63"/>
  <c r="U63"/>
  <c r="Q79"/>
  <c r="U79"/>
  <c r="Q95"/>
  <c r="U95"/>
  <c r="Q111"/>
  <c r="U111"/>
  <c r="U122"/>
  <c r="Q10"/>
  <c r="U10"/>
  <c r="Q74"/>
  <c r="U74"/>
  <c r="Q106"/>
  <c r="U106"/>
  <c r="Q53"/>
  <c r="U53"/>
  <c r="Q48"/>
  <c r="U48"/>
  <c r="Q11"/>
  <c r="U11"/>
  <c r="Q59"/>
  <c r="U59"/>
  <c r="Q91"/>
  <c r="U91"/>
  <c r="Q42"/>
  <c r="U42"/>
  <c r="Q90"/>
  <c r="U90"/>
  <c r="Q37"/>
  <c r="U37"/>
  <c r="Q85"/>
  <c r="U85"/>
  <c r="Q101"/>
  <c r="U101"/>
  <c r="Q117"/>
  <c r="U117"/>
  <c r="Q112"/>
  <c r="U112"/>
  <c r="Q6"/>
  <c r="U6"/>
  <c r="Q12"/>
  <c r="U12"/>
  <c r="H6"/>
  <c r="H7"/>
  <c r="F9"/>
  <c r="H9" s="1"/>
  <c r="G33" i="3"/>
  <c r="G9" i="1"/>
  <c r="G30" i="3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2" s="1"/>
  <c r="G3"/>
  <c r="G2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F3"/>
  <c r="E3"/>
  <c r="E2"/>
  <c r="F2"/>
  <c r="D20" i="1"/>
  <c r="D19"/>
  <c r="D18"/>
  <c r="D17"/>
  <c r="D16"/>
  <c r="D15"/>
  <c r="D13"/>
  <c r="D11"/>
  <c r="D10"/>
  <c r="D9"/>
  <c r="D7"/>
  <c r="D6"/>
  <c r="D5"/>
  <c r="D4"/>
  <c r="D3"/>
  <c r="D2"/>
  <c r="D24"/>
  <c r="D23"/>
  <c r="L24" i="2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5" s="1"/>
  <c r="J2"/>
  <c r="B25"/>
  <c r="J26"/>
  <c r="H24"/>
  <c r="H23"/>
  <c r="H22"/>
  <c r="H21"/>
  <c r="H20"/>
  <c r="H19"/>
  <c r="H18"/>
  <c r="H17"/>
  <c r="H16"/>
  <c r="H15"/>
  <c r="H14"/>
  <c r="H13"/>
  <c r="H12"/>
  <c r="H11"/>
  <c r="H10"/>
  <c r="H9"/>
  <c r="H5"/>
  <c r="H3"/>
  <c r="H2"/>
  <c r="D21" i="1"/>
  <c r="AA10" i="5" l="1"/>
  <c r="AB10"/>
  <c r="F10"/>
  <c r="H10" s="1"/>
  <c r="L25" i="2"/>
  <c r="L26"/>
  <c r="L24" i="1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AA11" i="5" l="1"/>
  <c r="AB11" s="1"/>
  <c r="F11"/>
  <c r="H11" s="1"/>
  <c r="AA12" l="1"/>
  <c r="AB12"/>
  <c r="F12"/>
  <c r="H12" s="1"/>
  <c r="AA13" l="1"/>
  <c r="AB13"/>
  <c r="F13"/>
  <c r="H13" s="1"/>
  <c r="AA14" l="1"/>
  <c r="AB14" s="1"/>
  <c r="F14"/>
  <c r="H14" s="1"/>
  <c r="AA15" l="1"/>
  <c r="AB15"/>
  <c r="F15"/>
  <c r="H15" s="1"/>
  <c r="AA16" l="1"/>
  <c r="AB16"/>
  <c r="F16"/>
  <c r="H16" s="1"/>
  <c r="AA17" l="1"/>
  <c r="AB17" s="1"/>
  <c r="F17"/>
  <c r="H17" s="1"/>
  <c r="AA18" l="1"/>
  <c r="AB18"/>
  <c r="F18"/>
  <c r="H18" s="1"/>
  <c r="AA19" l="1"/>
  <c r="AB19" s="1"/>
  <c r="F19"/>
  <c r="H19" s="1"/>
  <c r="AA20" l="1"/>
  <c r="AB20" s="1"/>
  <c r="F20"/>
  <c r="H20" s="1"/>
  <c r="AA21" l="1"/>
  <c r="AB21" s="1"/>
  <c r="F21"/>
  <c r="H21" s="1"/>
  <c r="AA22" l="1"/>
  <c r="AB22" s="1"/>
  <c r="F22"/>
  <c r="H22" s="1"/>
  <c r="AA23" l="1"/>
  <c r="AB23" s="1"/>
  <c r="F23"/>
  <c r="H23" s="1"/>
  <c r="AA24" l="1"/>
  <c r="AB24" s="1"/>
  <c r="F24"/>
  <c r="H24" s="1"/>
  <c r="AA25" l="1"/>
  <c r="AB25" s="1"/>
  <c r="F25"/>
  <c r="H25" s="1"/>
  <c r="AA26" l="1"/>
  <c r="AB26" s="1"/>
  <c r="F26"/>
  <c r="H26" s="1"/>
  <c r="AA27" l="1"/>
  <c r="AB27" s="1"/>
  <c r="F27"/>
  <c r="H27" s="1"/>
  <c r="AA28" l="1"/>
  <c r="AB28" s="1"/>
  <c r="F28"/>
  <c r="H28" s="1"/>
  <c r="AA29" l="1"/>
  <c r="AB29" s="1"/>
  <c r="F29"/>
  <c r="H29" s="1"/>
  <c r="AA30" l="1"/>
  <c r="AB30" s="1"/>
  <c r="F30"/>
  <c r="H30" s="1"/>
  <c r="AA31" l="1"/>
  <c r="AB31" s="1"/>
  <c r="F31"/>
  <c r="H31" s="1"/>
  <c r="AA32" l="1"/>
  <c r="AB32" s="1"/>
  <c r="F32"/>
  <c r="H32" s="1"/>
  <c r="AA33" l="1"/>
  <c r="AB33" s="1"/>
  <c r="F33"/>
  <c r="H33" s="1"/>
  <c r="AA34" l="1"/>
  <c r="AB34" s="1"/>
  <c r="F34"/>
  <c r="H34" s="1"/>
  <c r="AB35" l="1"/>
  <c r="AA35"/>
  <c r="F35"/>
  <c r="H35" s="1"/>
  <c r="AA36" l="1"/>
  <c r="AB36" s="1"/>
  <c r="F36"/>
  <c r="H36" s="1"/>
  <c r="AB37" l="1"/>
  <c r="AA37"/>
  <c r="F37"/>
  <c r="H37" s="1"/>
  <c r="AA38" l="1"/>
  <c r="AB38" s="1"/>
  <c r="F38"/>
  <c r="H38" s="1"/>
  <c r="AA39" l="1"/>
  <c r="AB39" s="1"/>
  <c r="F39"/>
  <c r="H39" s="1"/>
  <c r="AA40" l="1"/>
  <c r="AB40" s="1"/>
  <c r="F40"/>
  <c r="H40" s="1"/>
  <c r="AA41" l="1"/>
  <c r="AB41" s="1"/>
  <c r="F41"/>
  <c r="H41" s="1"/>
  <c r="AA42" l="1"/>
  <c r="AB42" s="1"/>
  <c r="F42"/>
  <c r="H42" s="1"/>
  <c r="AA43" l="1"/>
  <c r="AB43" s="1"/>
  <c r="F43"/>
  <c r="H43" s="1"/>
  <c r="AA44" l="1"/>
  <c r="AB44" s="1"/>
  <c r="F44"/>
  <c r="H44" s="1"/>
  <c r="AB45" l="1"/>
  <c r="AA45"/>
  <c r="F45"/>
  <c r="H45" s="1"/>
  <c r="AA46" l="1"/>
  <c r="AB46" s="1"/>
  <c r="F46"/>
  <c r="H46" s="1"/>
  <c r="AA47" l="1"/>
  <c r="AB47" s="1"/>
  <c r="F47"/>
  <c r="H47" s="1"/>
  <c r="AA48" l="1"/>
  <c r="AB48" s="1"/>
  <c r="F48"/>
  <c r="H48" s="1"/>
  <c r="AB49" l="1"/>
  <c r="AA49"/>
  <c r="F49"/>
  <c r="H49" s="1"/>
  <c r="AA50" l="1"/>
  <c r="AB50" s="1"/>
  <c r="F50"/>
  <c r="H50" s="1"/>
  <c r="AB51" l="1"/>
  <c r="AA51"/>
  <c r="F51"/>
  <c r="H51" s="1"/>
  <c r="AA52" l="1"/>
  <c r="AB52" s="1"/>
  <c r="F52"/>
  <c r="H52" s="1"/>
  <c r="AA53" l="1"/>
  <c r="AB53" s="1"/>
  <c r="F53"/>
  <c r="H53" s="1"/>
  <c r="AA54" l="1"/>
  <c r="AB54" s="1"/>
  <c r="F54"/>
  <c r="H54" s="1"/>
  <c r="AA55" l="1"/>
  <c r="AB55" s="1"/>
  <c r="F55"/>
  <c r="H55" s="1"/>
  <c r="AA56" l="1"/>
  <c r="AB56" s="1"/>
  <c r="F56"/>
  <c r="H56" s="1"/>
  <c r="AB57" l="1"/>
  <c r="AA57"/>
  <c r="F57"/>
  <c r="H57" s="1"/>
  <c r="AA58" l="1"/>
  <c r="AB58" s="1"/>
  <c r="F58"/>
  <c r="H58" s="1"/>
  <c r="AA59" l="1"/>
  <c r="AB59" s="1"/>
  <c r="F59"/>
  <c r="H59" s="1"/>
  <c r="AA60" l="1"/>
  <c r="AB60" s="1"/>
  <c r="F60"/>
  <c r="H60" s="1"/>
  <c r="AB61" l="1"/>
  <c r="AA61"/>
  <c r="F61"/>
  <c r="H61" s="1"/>
  <c r="AA62" l="1"/>
  <c r="AB62" s="1"/>
  <c r="F62"/>
  <c r="H62" s="1"/>
  <c r="AB63" l="1"/>
  <c r="AA63"/>
  <c r="F63"/>
  <c r="H63" s="1"/>
  <c r="AA64" l="1"/>
  <c r="AB64" s="1"/>
  <c r="F64"/>
  <c r="H64" s="1"/>
  <c r="AA65" l="1"/>
  <c r="AB65" s="1"/>
  <c r="F65"/>
  <c r="H65" s="1"/>
  <c r="AA66" l="1"/>
  <c r="AB66" s="1"/>
  <c r="F66"/>
  <c r="H66" s="1"/>
  <c r="AB67" l="1"/>
  <c r="AA67"/>
  <c r="F67"/>
  <c r="H67" s="1"/>
  <c r="AA68" l="1"/>
  <c r="AB68" s="1"/>
  <c r="F68"/>
  <c r="H68" s="1"/>
  <c r="AB69" l="1"/>
  <c r="AA69"/>
  <c r="F69"/>
  <c r="H69" s="1"/>
  <c r="AA70" l="1"/>
  <c r="AB70" s="1"/>
  <c r="F70"/>
  <c r="H70" s="1"/>
  <c r="AA71" l="1"/>
  <c r="AB71" s="1"/>
  <c r="F71"/>
  <c r="H71" s="1"/>
  <c r="AA72" l="1"/>
  <c r="AB72" s="1"/>
  <c r="F72"/>
  <c r="H72" s="1"/>
  <c r="AA73" l="1"/>
  <c r="AB73" s="1"/>
  <c r="F73"/>
  <c r="H73" s="1"/>
  <c r="AA74" l="1"/>
  <c r="AB74" s="1"/>
  <c r="F74"/>
  <c r="H74" s="1"/>
  <c r="AB75" l="1"/>
  <c r="AA75"/>
  <c r="F75"/>
  <c r="H75" s="1"/>
  <c r="AA76" l="1"/>
  <c r="AB76" s="1"/>
  <c r="F76"/>
  <c r="H76" s="1"/>
  <c r="AA77" l="1"/>
  <c r="AB77" s="1"/>
  <c r="F77"/>
  <c r="H77" s="1"/>
  <c r="AA78" l="1"/>
  <c r="AB78" s="1"/>
  <c r="F78"/>
  <c r="H78" s="1"/>
  <c r="AB79" l="1"/>
  <c r="AA79"/>
  <c r="F79"/>
  <c r="H79" s="1"/>
  <c r="AA80" l="1"/>
  <c r="AB80" s="1"/>
  <c r="F80"/>
  <c r="H80" s="1"/>
  <c r="AB81" l="1"/>
  <c r="AA81"/>
  <c r="F81"/>
  <c r="H81" s="1"/>
  <c r="AA82" l="1"/>
  <c r="AB82" s="1"/>
  <c r="F82"/>
  <c r="H82" s="1"/>
  <c r="AA83" l="1"/>
  <c r="AB83" s="1"/>
  <c r="F83"/>
  <c r="H83" s="1"/>
  <c r="AA84" l="1"/>
  <c r="AB84" s="1"/>
  <c r="F84"/>
  <c r="H84" s="1"/>
  <c r="AB85" l="1"/>
  <c r="AA85"/>
  <c r="F85"/>
  <c r="H85" s="1"/>
  <c r="AA86" l="1"/>
  <c r="AB86" s="1"/>
  <c r="F86"/>
  <c r="H86" s="1"/>
  <c r="AB87" l="1"/>
  <c r="AA87"/>
  <c r="F87"/>
  <c r="H87" s="1"/>
  <c r="AA88" l="1"/>
  <c r="AB88" s="1"/>
  <c r="F88"/>
  <c r="H88" s="1"/>
  <c r="AB89" l="1"/>
  <c r="AA89"/>
  <c r="F89"/>
  <c r="H89" s="1"/>
  <c r="AA90" l="1"/>
  <c r="AB90" s="1"/>
  <c r="F90"/>
  <c r="H90" s="1"/>
  <c r="AA91" l="1"/>
  <c r="AB91" s="1"/>
  <c r="F91"/>
  <c r="H91" s="1"/>
  <c r="AA92" l="1"/>
  <c r="AB92" s="1"/>
  <c r="F92"/>
  <c r="H92" s="1"/>
  <c r="AB93" l="1"/>
  <c r="AA93"/>
  <c r="F93"/>
  <c r="H93" s="1"/>
  <c r="AA94" l="1"/>
  <c r="AB94" s="1"/>
  <c r="F94"/>
  <c r="H94" s="1"/>
  <c r="AB95" l="1"/>
  <c r="AA95"/>
  <c r="F95"/>
  <c r="H95" s="1"/>
  <c r="AA96" l="1"/>
  <c r="AB96" s="1"/>
  <c r="F96"/>
  <c r="H96" s="1"/>
  <c r="AB97" l="1"/>
  <c r="AA97"/>
  <c r="F97"/>
  <c r="H97" s="1"/>
  <c r="AA98" l="1"/>
  <c r="AB98" s="1"/>
  <c r="F98"/>
  <c r="H98" s="1"/>
  <c r="AA99" l="1"/>
  <c r="AB99" s="1"/>
  <c r="F99"/>
  <c r="H99" s="1"/>
  <c r="AA100" l="1"/>
  <c r="AB100" s="1"/>
  <c r="F100"/>
  <c r="H100" s="1"/>
  <c r="AB101" l="1"/>
  <c r="AA101"/>
  <c r="F101"/>
  <c r="H101" s="1"/>
  <c r="AA102" l="1"/>
  <c r="AB102" s="1"/>
  <c r="F102"/>
  <c r="H102" s="1"/>
  <c r="AB103" l="1"/>
  <c r="AA103"/>
  <c r="F103"/>
  <c r="H103" s="1"/>
  <c r="AA104" l="1"/>
  <c r="AB104" s="1"/>
  <c r="F104"/>
  <c r="H104" s="1"/>
  <c r="AB105" l="1"/>
  <c r="AA105"/>
  <c r="F105"/>
  <c r="H105" s="1"/>
  <c r="AA106" l="1"/>
  <c r="AB106" s="1"/>
  <c r="F106"/>
  <c r="H106" s="1"/>
  <c r="AB107" l="1"/>
  <c r="AA107"/>
  <c r="F107"/>
  <c r="H107" s="1"/>
  <c r="AA108" l="1"/>
  <c r="AB108" s="1"/>
  <c r="F108"/>
  <c r="H108" s="1"/>
  <c r="AB109" l="1"/>
  <c r="AA109"/>
  <c r="F109"/>
  <c r="H109" s="1"/>
  <c r="AA110" l="1"/>
  <c r="AB110" s="1"/>
  <c r="F110"/>
  <c r="H110" s="1"/>
  <c r="AB111" l="1"/>
  <c r="AA111"/>
  <c r="F111"/>
  <c r="H111" s="1"/>
  <c r="AA112" l="1"/>
  <c r="AB112" s="1"/>
  <c r="F112"/>
  <c r="H112" s="1"/>
  <c r="AB113" l="1"/>
  <c r="AA113"/>
  <c r="F113"/>
  <c r="H113" s="1"/>
  <c r="AA114" l="1"/>
  <c r="AB114" s="1"/>
  <c r="F114"/>
  <c r="H114" s="1"/>
  <c r="AB115" l="1"/>
  <c r="AA115"/>
  <c r="F115"/>
  <c r="H115" s="1"/>
  <c r="AA116" l="1"/>
  <c r="AB116" s="1"/>
  <c r="F116"/>
  <c r="H116" s="1"/>
  <c r="AB117" l="1"/>
  <c r="AA117"/>
  <c r="F117"/>
  <c r="H117" s="1"/>
  <c r="AA118" l="1"/>
  <c r="AB118" s="1"/>
  <c r="F118"/>
  <c r="H118" s="1"/>
  <c r="AA119" l="1"/>
  <c r="AB119" s="1"/>
  <c r="F119"/>
  <c r="H119" s="1"/>
  <c r="AA120" l="1"/>
  <c r="AB120" s="1"/>
  <c r="F120"/>
  <c r="H120" s="1"/>
  <c r="AB121" l="1"/>
  <c r="AA121"/>
  <c r="F121"/>
  <c r="H121" s="1"/>
  <c r="AA122" l="1"/>
  <c r="AB122" s="1"/>
  <c r="F122"/>
  <c r="H122" s="1"/>
</calcChain>
</file>

<file path=xl/sharedStrings.xml><?xml version="1.0" encoding="utf-8"?>
<sst xmlns="http://schemas.openxmlformats.org/spreadsheetml/2006/main" count="2282" uniqueCount="520">
  <si>
    <t>VaR</t>
  </si>
  <si>
    <t>Stress</t>
  </si>
  <si>
    <t>_CONS_D180</t>
  </si>
  <si>
    <t>_CONSOLIDADO</t>
  </si>
  <si>
    <t>ALFA FIRF</t>
  </si>
  <si>
    <t>AQUILA 6 CP FIRF</t>
  </si>
  <si>
    <t>EMB V</t>
  </si>
  <si>
    <t>FIX CP FIRF</t>
  </si>
  <si>
    <t>FLEX FIC FIM</t>
  </si>
  <si>
    <t>HARPIA CP FIRF</t>
  </si>
  <si>
    <t>INDEX FIC FIRF</t>
  </si>
  <si>
    <t>INFLATION CP FIRF</t>
  </si>
  <si>
    <t>MULTI CP FIC FIM</t>
  </si>
  <si>
    <t>MULTIVEST</t>
  </si>
  <si>
    <t>PLUS CP FIRF</t>
  </si>
  <si>
    <t>PORTFOLIO CP FIM</t>
  </si>
  <si>
    <t>PREMIUM FIC FIRF</t>
  </si>
  <si>
    <t>PREMIUM MASTER CP FIRF</t>
  </si>
  <si>
    <t>RADAR FIC FIRF</t>
  </si>
  <si>
    <t>RADAR MASTER CPRF</t>
  </si>
  <si>
    <t>REIT FIM</t>
  </si>
  <si>
    <t>SECURITIES FII</t>
  </si>
  <si>
    <t>SELECTION FIM</t>
  </si>
  <si>
    <t>STRATEGY CP FIM</t>
  </si>
  <si>
    <t>TOP FIC FIRF</t>
  </si>
  <si>
    <t>Valor</t>
  </si>
  <si>
    <t>Particip</t>
  </si>
  <si>
    <t>Agência de Rating</t>
  </si>
  <si>
    <t>CRI Ápice "MGrupo" 7S 1E</t>
  </si>
  <si>
    <t>CRI Habitasec "Tecnisa Sênior" 23S 1E</t>
  </si>
  <si>
    <t>CRI Gaia "Urbplan 1" 25S 4E</t>
  </si>
  <si>
    <t>CRI Habitasec "Urbplan 4 Sênior" 15S 1E</t>
  </si>
  <si>
    <t>CRIÁpice "Damha" 60S 1E</t>
  </si>
  <si>
    <t>Liberum</t>
  </si>
  <si>
    <t>CDB Bradesco</t>
  </si>
  <si>
    <t>LF Santander</t>
  </si>
  <si>
    <t>CRI Habitasec "General Shopping 3 Outlet Premium Brasília" 27S 1E</t>
  </si>
  <si>
    <t>CRI Gaia "GSP" 27S 4E</t>
  </si>
  <si>
    <t>CRI Habitasec "Esser" 41S 1E</t>
  </si>
  <si>
    <t>CRI PDG Cia Securitizadora REP 25S 1E</t>
  </si>
  <si>
    <t>CRI Ápice "MGrupo 2 Junior" 36S 1E</t>
  </si>
  <si>
    <t>BNY Mellon Cash</t>
  </si>
  <si>
    <t>CRI Habitasec "Pilar" 52S 1E</t>
  </si>
  <si>
    <t>CRI Ápice Securitizadora "AGV Sênior" 4S 1E</t>
  </si>
  <si>
    <t>Debêntures Rodovias das Colinas 2S 4E</t>
  </si>
  <si>
    <t>CRI Habitasec "Urbplan 3 Sênior" 12S 1E</t>
  </si>
  <si>
    <t>Unknown (781334)</t>
  </si>
  <si>
    <t>Debenture AES Sul 4S 1E</t>
  </si>
  <si>
    <t>S&amp;P</t>
  </si>
  <si>
    <t>Debênture YOU INC 1S 1E</t>
  </si>
  <si>
    <t>Debênture Maestro Frotas 1S 1E</t>
  </si>
  <si>
    <t>Debêntures MGI 1S 3E</t>
  </si>
  <si>
    <t>Saldo em Tesouraria</t>
  </si>
  <si>
    <t>Dur</t>
  </si>
  <si>
    <t>Dur2</t>
  </si>
  <si>
    <t>CDI+</t>
  </si>
  <si>
    <t>IPCA+</t>
  </si>
  <si>
    <t>IGPDI+</t>
  </si>
  <si>
    <t>ipca+</t>
  </si>
  <si>
    <t>VAR 1</t>
  </si>
  <si>
    <t>VAR 2</t>
  </si>
  <si>
    <t>Dur1</t>
  </si>
  <si>
    <t>na</t>
  </si>
  <si>
    <t>Over-Mellon</t>
  </si>
  <si>
    <t>FIDC Saneago Infraestrutura 2 Mezanino A</t>
  </si>
  <si>
    <t>Debêntures Concessionária Rodovias do Tietê 1S 1E</t>
  </si>
  <si>
    <t>CDB Caixa Econômica Federal</t>
  </si>
  <si>
    <t>CRI Fortesec "Alphaville" 1S 1E</t>
  </si>
  <si>
    <t>CRI Ápice "Mota Machado" 23S 1E</t>
  </si>
  <si>
    <t>Debêntures CPSec 1S 1E</t>
  </si>
  <si>
    <t>LF Caixa Econômica Federal</t>
  </si>
  <si>
    <t>Debêntures Desenvix 1S 1E</t>
  </si>
  <si>
    <t>LF Bradesco</t>
  </si>
  <si>
    <t>FIDC Red Multisetorial LP Sênior 7</t>
  </si>
  <si>
    <t>ID</t>
  </si>
  <si>
    <t>Cod.Cetip</t>
  </si>
  <si>
    <t>Class.Liq</t>
  </si>
  <si>
    <t>Class.Rent</t>
  </si>
  <si>
    <t>Emissão</t>
  </si>
  <si>
    <t>Maturity</t>
  </si>
  <si>
    <t>Duration</t>
  </si>
  <si>
    <t>Coupon</t>
  </si>
  <si>
    <t>DayCount</t>
  </si>
  <si>
    <t>Index</t>
  </si>
  <si>
    <t>CashFlow</t>
  </si>
  <si>
    <t>Aesapar</t>
  </si>
  <si>
    <t>AEFI11</t>
  </si>
  <si>
    <t>FIILIST</t>
  </si>
  <si>
    <t>PERP</t>
  </si>
  <si>
    <t>FIXED</t>
  </si>
  <si>
    <t>Agências Caixa</t>
  </si>
  <si>
    <t>AGCX11</t>
  </si>
  <si>
    <t>CapFund-13</t>
  </si>
  <si>
    <t>F409</t>
  </si>
  <si>
    <t>OVER</t>
  </si>
  <si>
    <t>Ancar IC</t>
  </si>
  <si>
    <t>ANCR11B</t>
  </si>
  <si>
    <t>Anhanguera Educacional</t>
  </si>
  <si>
    <t>FAED11B</t>
  </si>
  <si>
    <t>CapFund-12</t>
  </si>
  <si>
    <t>Banrisul Novas Fronteiras</t>
  </si>
  <si>
    <t>BNFS11</t>
  </si>
  <si>
    <t>BB Progressivo</t>
  </si>
  <si>
    <t>BBFI11B</t>
  </si>
  <si>
    <t>BB Progressivo II</t>
  </si>
  <si>
    <t>BBPO11</t>
  </si>
  <si>
    <t>BB Renda Corporativa</t>
  </si>
  <si>
    <t>BBRC11</t>
  </si>
  <si>
    <t>BB Renda de Papéis</t>
  </si>
  <si>
    <t>RNDP11</t>
  </si>
  <si>
    <t>Brascan Lajes Corporativas</t>
  </si>
  <si>
    <t>BMLC11B</t>
  </si>
  <si>
    <t>Brasil Plural Absoluto</t>
  </si>
  <si>
    <t>BPFF11</t>
  </si>
  <si>
    <t>BTG - Cash</t>
  </si>
  <si>
    <t>BTG Pactual Corporate Office Fund</t>
  </si>
  <si>
    <t>BRCR11</t>
  </si>
  <si>
    <t>BTG Pactual Fundo de CRI</t>
  </si>
  <si>
    <t>FEXC11B</t>
  </si>
  <si>
    <t>BTG Pactual Fundo de Fundos</t>
  </si>
  <si>
    <t>BCFF11B</t>
  </si>
  <si>
    <t>Caixa Cedae</t>
  </si>
  <si>
    <t>CXCE11B</t>
  </si>
  <si>
    <t>Caixa Rio Bravo</t>
  </si>
  <si>
    <t>CXRI11</t>
  </si>
  <si>
    <t>Caixa TRX Logística Renda</t>
  </si>
  <si>
    <t>CXTL11</t>
  </si>
  <si>
    <t>Campus Faria Lima</t>
  </si>
  <si>
    <t>FCFL11B</t>
  </si>
  <si>
    <t>Capital Renda I</t>
  </si>
  <si>
    <t>FIIP11B</t>
  </si>
  <si>
    <t>Capitânia Fix CP FIRF</t>
  </si>
  <si>
    <t>CapFund-2</t>
  </si>
  <si>
    <t>Capitânia Flex CP FIC FIRF</t>
  </si>
  <si>
    <t>CapFund-19</t>
  </si>
  <si>
    <t>Capitânia Index CP FIC FIRF</t>
  </si>
  <si>
    <t>CapFund-18</t>
  </si>
  <si>
    <t>Capitânia Inflation CP FIRF</t>
  </si>
  <si>
    <t>CapFund-3</t>
  </si>
  <si>
    <t>Capitânia Multi CP FIC FIRF</t>
  </si>
  <si>
    <t>CapFund-16</t>
  </si>
  <si>
    <t>Capitânia Portfolio CP FIM</t>
  </si>
  <si>
    <t>CapFund-1</t>
  </si>
  <si>
    <t>Capitânia Premium Master FIRF CP</t>
  </si>
  <si>
    <t>CapFund-5</t>
  </si>
  <si>
    <t>Capitânia Radar Master CP FIRF</t>
  </si>
  <si>
    <t>CapFund-6</t>
  </si>
  <si>
    <t>Capitânia REIT Master CP FIM</t>
  </si>
  <si>
    <t>CapFund-7</t>
  </si>
  <si>
    <t>Capitânia Securities II FII</t>
  </si>
  <si>
    <t>CapFund-8</t>
  </si>
  <si>
    <t>CAPITANIA SELECTION FIM</t>
  </si>
  <si>
    <t>CapFund-11</t>
  </si>
  <si>
    <t>Capitânia Strategy CP FIM</t>
  </si>
  <si>
    <t>CapFund-4</t>
  </si>
  <si>
    <t>Capitânia Top CP FIC FIRF</t>
  </si>
  <si>
    <t>CapFund-17</t>
  </si>
  <si>
    <t>Castello Branco Office Park</t>
  </si>
  <si>
    <t>CBOP11</t>
  </si>
  <si>
    <t>CDB Banco do Brasil</t>
  </si>
  <si>
    <t>CDBS</t>
  </si>
  <si>
    <t>CDB HSBC</t>
  </si>
  <si>
    <t>CDB Itaú</t>
  </si>
  <si>
    <t>CDB Santander</t>
  </si>
  <si>
    <t>CENESP</t>
  </si>
  <si>
    <t>CNES11B</t>
  </si>
  <si>
    <t>Centro Textil Internacional</t>
  </si>
  <si>
    <t>CTXT11</t>
  </si>
  <si>
    <t>CEO Cyrela Commercial Properties</t>
  </si>
  <si>
    <t>CEOC11B</t>
  </si>
  <si>
    <t>Cidade Jardim Continental Tower</t>
  </si>
  <si>
    <t>BBVJ11</t>
  </si>
  <si>
    <t>Continental Square Faria Lima</t>
  </si>
  <si>
    <t>FLMA11</t>
  </si>
  <si>
    <t>14F0696522</t>
  </si>
  <si>
    <t>CRI</t>
  </si>
  <si>
    <t>MATURITY</t>
  </si>
  <si>
    <t>30/360</t>
  </si>
  <si>
    <t>X</t>
  </si>
  <si>
    <t>CRI Ápice "MGrupo 2 Sênior" 35S 1E</t>
  </si>
  <si>
    <t>14F0696521</t>
  </si>
  <si>
    <t>13G0080754</t>
  </si>
  <si>
    <t>14G0093068</t>
  </si>
  <si>
    <t>BUS/252</t>
  </si>
  <si>
    <t>CRI Ápice Securitizadora "AGV Junior" 5S 1E</t>
  </si>
  <si>
    <t>13C0041677</t>
  </si>
  <si>
    <t>13C0041672</t>
  </si>
  <si>
    <t>13J0067805</t>
  </si>
  <si>
    <t>CRI Gaia "Airport Town" 21S 4E</t>
  </si>
  <si>
    <t>CRI Gaia "Cipasa" 15S 4E</t>
  </si>
  <si>
    <t>10J0005004</t>
  </si>
  <si>
    <t>IGPM+</t>
  </si>
  <si>
    <t>11D0025379</t>
  </si>
  <si>
    <t>11C0035926</t>
  </si>
  <si>
    <t>14K0085164</t>
  </si>
  <si>
    <t>CRI Habitasec "General Shopping 1 Parque Shopping Barueri Junior " 19S 1E</t>
  </si>
  <si>
    <t>12K0008834</t>
  </si>
  <si>
    <t>CRI Habitasec "General Shopping 1 Parque Shopping Barueri Sênior " 18S 1E</t>
  </si>
  <si>
    <t>CRI Habitasec "General Shopping 2 Outlet Premium São Paulo" 20S 1E</t>
  </si>
  <si>
    <t>12L0023446</t>
  </si>
  <si>
    <t>13F0045984</t>
  </si>
  <si>
    <t>CRI Habitasec "JPS" 1S 1E</t>
  </si>
  <si>
    <t>10K0018948</t>
  </si>
  <si>
    <t>1/360</t>
  </si>
  <si>
    <t>15C0088187</t>
  </si>
  <si>
    <t>CRI Habitasec "Tecnisa Junior" 24S 1E</t>
  </si>
  <si>
    <t>13C0033686</t>
  </si>
  <si>
    <t>CRI Habitasec "Urbplan 2 Mezanino" 4S 1E</t>
  </si>
  <si>
    <t>CRI Habitasec "Urbplan 2 Sênior" 3S 1E</t>
  </si>
  <si>
    <t>CRI Habitasec "Urbplan 3 Mezanino" 13S 1E</t>
  </si>
  <si>
    <t>12F0028545</t>
  </si>
  <si>
    <t>12F0028370</t>
  </si>
  <si>
    <t>CRI Habitasec "Urbplan 4 Mezanino" 16S 1E</t>
  </si>
  <si>
    <t>12J0017781</t>
  </si>
  <si>
    <t>12J0017777</t>
  </si>
  <si>
    <t>14I0055096</t>
  </si>
  <si>
    <t>15F0600033</t>
  </si>
  <si>
    <t>CSHG Brasil Shopping</t>
  </si>
  <si>
    <t>HGBS11</t>
  </si>
  <si>
    <t>CSHG Desenvolvimento de Shoppings Populares</t>
  </si>
  <si>
    <t>CSHP11B</t>
  </si>
  <si>
    <t>CSHG JHSF Prime Offices</t>
  </si>
  <si>
    <t>HGJH11</t>
  </si>
  <si>
    <t>CSHG Logística</t>
  </si>
  <si>
    <t>HGLG11</t>
  </si>
  <si>
    <t>CSHG Real Estate</t>
  </si>
  <si>
    <t>HGRE11</t>
  </si>
  <si>
    <t>CSHG Recebíveis Imobiliários</t>
  </si>
  <si>
    <t>HGCR11</t>
  </si>
  <si>
    <t>Cyrela Thera Corporate</t>
  </si>
  <si>
    <t>THRA11B</t>
  </si>
  <si>
    <t>Debênture AES Sul 1S 2E</t>
  </si>
  <si>
    <t>AESS12</t>
  </si>
  <si>
    <t>DEB400</t>
  </si>
  <si>
    <t>AESL43</t>
  </si>
  <si>
    <t>Debênture Columbia do Nordeste 1S 1E</t>
  </si>
  <si>
    <t>CLND11</t>
  </si>
  <si>
    <t>DEB476</t>
  </si>
  <si>
    <t>Debênture Concessionária Auto Raposo Tavares 2S 2E</t>
  </si>
  <si>
    <t>CART22</t>
  </si>
  <si>
    <t>Debênture CPSEC 1S 3E</t>
  </si>
  <si>
    <t>CPSC13</t>
  </si>
  <si>
    <t>Debênture Fertilizantes Heringer 1S 1E</t>
  </si>
  <si>
    <t>Debênture Fertilizantes Heringer 2S 1E</t>
  </si>
  <si>
    <t>Debênture JHSF 1S 3E</t>
  </si>
  <si>
    <t>MSTL11</t>
  </si>
  <si>
    <t>Debênture Rodovia das Colinas 3S 4E</t>
  </si>
  <si>
    <t>RDCO34</t>
  </si>
  <si>
    <t>Debênture Rota das Bandeiras 1S 1E</t>
  </si>
  <si>
    <t>CBAN11</t>
  </si>
  <si>
    <t>Debênture Rota das Bandeiras 2S 1E</t>
  </si>
  <si>
    <t>CBAN21</t>
  </si>
  <si>
    <t>Debênture SABESP 1S 19E</t>
  </si>
  <si>
    <t>SBSPA9</t>
  </si>
  <si>
    <t>Debênture Sabesp 2S 15E</t>
  </si>
  <si>
    <t>SBSPB5</t>
  </si>
  <si>
    <t>Debênture Sabesp 2S 17E</t>
  </si>
  <si>
    <t>SBESB7</t>
  </si>
  <si>
    <t>Debênture Sabesp 3S 17E</t>
  </si>
  <si>
    <t>SBESC7</t>
  </si>
  <si>
    <t>Debênture Tecnisa 1S 1E</t>
  </si>
  <si>
    <t>Debênture Tecnisa 2S 1E</t>
  </si>
  <si>
    <t>Debênture Triunfo 2S 4E</t>
  </si>
  <si>
    <t>TPIS24</t>
  </si>
  <si>
    <t>YOUC11</t>
  </si>
  <si>
    <t>Debêntures Andrade Gutierrez 2S 2E</t>
  </si>
  <si>
    <t>CANT22</t>
  </si>
  <si>
    <t>Debêntures Andrade Gutierrez 3S 2E</t>
  </si>
  <si>
    <t>CANT32</t>
  </si>
  <si>
    <t>DEB467</t>
  </si>
  <si>
    <t>Debêntures BR Properties 2S 1E</t>
  </si>
  <si>
    <t>Debêntures Brasturinvest 1S 1E</t>
  </si>
  <si>
    <t>Debêntures Cemat 1S 4E</t>
  </si>
  <si>
    <t>RDVT11</t>
  </si>
  <si>
    <t>CPSC11</t>
  </si>
  <si>
    <t>DVIX11</t>
  </si>
  <si>
    <t>Debêntures JHSF Participações 4E</t>
  </si>
  <si>
    <t>JHSP14</t>
  </si>
  <si>
    <t>MMGP13</t>
  </si>
  <si>
    <t>RDCO24</t>
  </si>
  <si>
    <t>Domo</t>
  </si>
  <si>
    <t>DOMC11</t>
  </si>
  <si>
    <t>Dovel</t>
  </si>
  <si>
    <t>DOVL11B</t>
  </si>
  <si>
    <t>Edifício Almirante Barroso</t>
  </si>
  <si>
    <t>FAMB11B</t>
  </si>
  <si>
    <t>Edifício Galeria</t>
  </si>
  <si>
    <t>EDGA11B</t>
  </si>
  <si>
    <t>Edifício Ourinvest</t>
  </si>
  <si>
    <t>EDFO11B</t>
  </si>
  <si>
    <t>CapFund-14</t>
  </si>
  <si>
    <t>Europar</t>
  </si>
  <si>
    <t>EURO11</t>
  </si>
  <si>
    <t>Fator IFIX</t>
  </si>
  <si>
    <t>FIXX11</t>
  </si>
  <si>
    <t xml:space="preserve">Fator Verità </t>
  </si>
  <si>
    <t>VRTA11</t>
  </si>
  <si>
    <t>FIDC BMG Consignados VIII Sênior 1</t>
  </si>
  <si>
    <t>BMG8SEN</t>
  </si>
  <si>
    <t>FIDC</t>
  </si>
  <si>
    <t>FIDC Bonsucesso Consignados VIII Sênior 1</t>
  </si>
  <si>
    <t>BONSUCES</t>
  </si>
  <si>
    <t>FIDC Brasil Óleo e Gás</t>
  </si>
  <si>
    <t>BROLGAS</t>
  </si>
  <si>
    <t>1464114UNI</t>
  </si>
  <si>
    <t>%CDI</t>
  </si>
  <si>
    <t>FIDC EXODUS I 12SE</t>
  </si>
  <si>
    <t>EXODUS12</t>
  </si>
  <si>
    <t>FIDC Ficsa Veículos Sênior 1</t>
  </si>
  <si>
    <t>FICSA</t>
  </si>
  <si>
    <t>FIDC MULT REDFACTOR</t>
  </si>
  <si>
    <t>REDFACTO</t>
  </si>
  <si>
    <t>FIDC MULTIS LEGO II</t>
  </si>
  <si>
    <t>FIDCMEZA</t>
  </si>
  <si>
    <t>FIDC Multisetorial Lego II Mezanino A</t>
  </si>
  <si>
    <t>FIDC Multisetorial Lego II Sênior 1</t>
  </si>
  <si>
    <t>FIDCLEGO</t>
  </si>
  <si>
    <t>FIDC Omni IX Sênior 1</t>
  </si>
  <si>
    <t>FIDCSENI</t>
  </si>
  <si>
    <t>FIDC Omni Veículos VI Sênior 1</t>
  </si>
  <si>
    <t>OMNIFIDC</t>
  </si>
  <si>
    <t>FIDC Omni Veículos VIII Mezanino A</t>
  </si>
  <si>
    <t>VEICMZ1</t>
  </si>
  <si>
    <t>FIDC Omni Veículos VIII Sênior 1</t>
  </si>
  <si>
    <t>VEICSEN1</t>
  </si>
  <si>
    <t>FIDC Red Multisetorial LP Mezanino C</t>
  </si>
  <si>
    <t>RED MEZC</t>
  </si>
  <si>
    <t>FIDC Red Multisetorial LP Mezanino D</t>
  </si>
  <si>
    <t>RED MZ D</t>
  </si>
  <si>
    <t>0392412MZD</t>
  </si>
  <si>
    <t>FIDC Red Multisetorial LP Mezanino E</t>
  </si>
  <si>
    <t>REDMEZ E</t>
  </si>
  <si>
    <t>0392413MEZ</t>
  </si>
  <si>
    <t>FIDC Red Multisetorial LP Sênior 5</t>
  </si>
  <si>
    <t>FIDCRED5</t>
  </si>
  <si>
    <t>FIDCRED7</t>
  </si>
  <si>
    <t>0392412SN7</t>
  </si>
  <si>
    <t>FIDC Red Multissetorial LP Sênior 9</t>
  </si>
  <si>
    <t>REDLPSN9</t>
  </si>
  <si>
    <t>0392414SN9</t>
  </si>
  <si>
    <t>FIDC Saneago Infraestrutura 1 Sênior 1</t>
  </si>
  <si>
    <t>FIDCSANE</t>
  </si>
  <si>
    <t>1413411SE1</t>
  </si>
  <si>
    <t>FIDC Saneago Infraestrutura 1 Sênior 2</t>
  </si>
  <si>
    <t>FIDCSAN2</t>
  </si>
  <si>
    <t>1413411SE2</t>
  </si>
  <si>
    <t>SANAGO2M</t>
  </si>
  <si>
    <t>1628912MEZ</t>
  </si>
  <si>
    <t>FIDC Saneago Infraestrutura 2 Sênior 1</t>
  </si>
  <si>
    <t>SANAGO2S</t>
  </si>
  <si>
    <t>1628912SEN</t>
  </si>
  <si>
    <t>Floripa Shopping</t>
  </si>
  <si>
    <t>FLRP11B</t>
  </si>
  <si>
    <t>Fundos Imobiliários</t>
  </si>
  <si>
    <t>Gávea Fundo de Fundos</t>
  </si>
  <si>
    <t>GVFF11</t>
  </si>
  <si>
    <t>General Shopping Ativo e Renda</t>
  </si>
  <si>
    <t>FIGS11</t>
  </si>
  <si>
    <t>Grand Plaza Shopping</t>
  </si>
  <si>
    <t>ABCP11</t>
  </si>
  <si>
    <t>GWI Condomínios Logísticos</t>
  </si>
  <si>
    <t>GWIC11</t>
  </si>
  <si>
    <t>GWI Renda Imobiliária</t>
  </si>
  <si>
    <t>GWIR11</t>
  </si>
  <si>
    <t>CapFund-9</t>
  </si>
  <si>
    <t>Hospital da Criança</t>
  </si>
  <si>
    <t>HCRI11B</t>
  </si>
  <si>
    <t>Hospital Nossa Senhora de Lourdes</t>
  </si>
  <si>
    <t>NSLU11B</t>
  </si>
  <si>
    <t>Hotel Maxinvest</t>
  </si>
  <si>
    <t>HTMX11B</t>
  </si>
  <si>
    <t>Industrial do Brasil</t>
  </si>
  <si>
    <t>FIIB11</t>
  </si>
  <si>
    <t>JHSF Rio Bravo Fazenda Boa Vista</t>
  </si>
  <si>
    <t>RBBV11</t>
  </si>
  <si>
    <t>JS Real Estate Multigestão</t>
  </si>
  <si>
    <t>JSRE11</t>
  </si>
  <si>
    <t>Kinea Renda Imobiliária</t>
  </si>
  <si>
    <t>KNRI11</t>
  </si>
  <si>
    <t>Kinea Rendimentos Imobiliários</t>
  </si>
  <si>
    <t>KNCR11</t>
  </si>
  <si>
    <t>LF Banco do Brasil</t>
  </si>
  <si>
    <t>LF</t>
  </si>
  <si>
    <t>ZERO</t>
  </si>
  <si>
    <t>LF HSBC</t>
  </si>
  <si>
    <t>LF Itaú</t>
  </si>
  <si>
    <t>Mais Shopping Largo 13</t>
  </si>
  <si>
    <t>MSHP11</t>
  </si>
  <si>
    <t>Max Retail</t>
  </si>
  <si>
    <t>MAXR11B</t>
  </si>
  <si>
    <t>Maxi Renda</t>
  </si>
  <si>
    <t>MXRF11</t>
  </si>
  <si>
    <t>Máxima Renda Corporativa</t>
  </si>
  <si>
    <t>MXRC11</t>
  </si>
  <si>
    <t>Memorial Office</t>
  </si>
  <si>
    <t>FMOF11</t>
  </si>
  <si>
    <t>Mercantil do Brasil</t>
  </si>
  <si>
    <t>MBRF11</t>
  </si>
  <si>
    <t>Mérito Desenvolvimento Imobiliário</t>
  </si>
  <si>
    <t>MFII11</t>
  </si>
  <si>
    <t>MSL 13</t>
  </si>
  <si>
    <t>MSLF11B</t>
  </si>
  <si>
    <t>Multigestão Renda Comercial</t>
  </si>
  <si>
    <t>DRIT11B</t>
  </si>
  <si>
    <t>CapFund-10</t>
  </si>
  <si>
    <t>NTN-B</t>
  </si>
  <si>
    <t>TITPUB</t>
  </si>
  <si>
    <t>Opportunity</t>
  </si>
  <si>
    <t>FTCE11B</t>
  </si>
  <si>
    <t>Over-Bradesco</t>
  </si>
  <si>
    <t>Panamby</t>
  </si>
  <si>
    <t>PABY11</t>
  </si>
  <si>
    <t>Parque Dom Pedro Shopping Center</t>
  </si>
  <si>
    <t>PQDP11</t>
  </si>
  <si>
    <t>Personale I</t>
  </si>
  <si>
    <t>PRSN11B</t>
  </si>
  <si>
    <t>Polo Recebíveis Imobiliários</t>
  </si>
  <si>
    <t>PLRI11</t>
  </si>
  <si>
    <t>Polo Recebíveis Imobiliários II</t>
  </si>
  <si>
    <t>PORD11</t>
  </si>
  <si>
    <t>CapFund-20</t>
  </si>
  <si>
    <t>Presidente Vargas</t>
  </si>
  <si>
    <t>PRSV11</t>
  </si>
  <si>
    <t>Projeto Água Branca</t>
  </si>
  <si>
    <t>FPAB11</t>
  </si>
  <si>
    <t>RB Capital Desenvolvimento Residencial II</t>
  </si>
  <si>
    <t>RBDS11</t>
  </si>
  <si>
    <t>RB Capital General Shopping Sulacap</t>
  </si>
  <si>
    <t>RBGS11</t>
  </si>
  <si>
    <t>RB Capital Prime Realty I</t>
  </si>
  <si>
    <t>RBPR11</t>
  </si>
  <si>
    <t>RB Capital Prime Realty II</t>
  </si>
  <si>
    <t>RBPD11</t>
  </si>
  <si>
    <t>RB Capital Renda II</t>
  </si>
  <si>
    <t>RBRD11</t>
  </si>
  <si>
    <t>Renda de Escritórios</t>
  </si>
  <si>
    <t>RDES11</t>
  </si>
  <si>
    <t>REP 1 CCS</t>
  </si>
  <si>
    <t>RCCS11</t>
  </si>
  <si>
    <t>Rio Bravo Crédito Imobiliário</t>
  </si>
  <si>
    <t>RBCB11</t>
  </si>
  <si>
    <t>Rio Bravo Crédito Imobiliário II</t>
  </si>
  <si>
    <t>RBVO11</t>
  </si>
  <si>
    <t>Rio Bravo Renda Corporativa</t>
  </si>
  <si>
    <t>FFCI11</t>
  </si>
  <si>
    <t>Rio Negro</t>
  </si>
  <si>
    <t>RNGO11</t>
  </si>
  <si>
    <t>Santander Agências</t>
  </si>
  <si>
    <t>SAAG11</t>
  </si>
  <si>
    <t xml:space="preserve">Santander Recebíveis </t>
  </si>
  <si>
    <t>STFI11</t>
  </si>
  <si>
    <t>SCP</t>
  </si>
  <si>
    <t>SCPF11</t>
  </si>
  <si>
    <t>SDI Logística Rio</t>
  </si>
  <si>
    <t>SDIL11</t>
  </si>
  <si>
    <t>Shoping Jardim Sul</t>
  </si>
  <si>
    <t>JRDM11B</t>
  </si>
  <si>
    <t>Shopping Pátio Higienópolis</t>
  </si>
  <si>
    <t>SHPH11</t>
  </si>
  <si>
    <t>Shopping West Plaza</t>
  </si>
  <si>
    <t>WPLZ11B</t>
  </si>
  <si>
    <t>SP Downtown</t>
  </si>
  <si>
    <t>SPTW11</t>
  </si>
  <si>
    <t>TB Office</t>
  </si>
  <si>
    <t>TBOF11</t>
  </si>
  <si>
    <t>The One</t>
  </si>
  <si>
    <t>ONEF11</t>
  </si>
  <si>
    <t>CAPITANIA TOP CP FIC</t>
  </si>
  <si>
    <t>Torre Almirante</t>
  </si>
  <si>
    <t>ALMI11B</t>
  </si>
  <si>
    <t>Torre Norte</t>
  </si>
  <si>
    <t>TRNT11B</t>
  </si>
  <si>
    <t>TRX Edifícios Corporativos</t>
  </si>
  <si>
    <t>XTED11</t>
  </si>
  <si>
    <t>TRX Realty Logística I</t>
  </si>
  <si>
    <t>TRXL11</t>
  </si>
  <si>
    <t>Unknown (CapFund-22)</t>
  </si>
  <si>
    <t>CapFund-22</t>
  </si>
  <si>
    <t>Unknown (CEOC13B)</t>
  </si>
  <si>
    <t>CEOC13B</t>
  </si>
  <si>
    <t>Unknown (CRI Cyrela)</t>
  </si>
  <si>
    <t>CRI Cyrela</t>
  </si>
  <si>
    <t>Unknown (FIDOMMZ1)</t>
  </si>
  <si>
    <t>FIDOMMZ1</t>
  </si>
  <si>
    <t>Unknown (THRA13B)</t>
  </si>
  <si>
    <t>THRA13B</t>
  </si>
  <si>
    <t>Via Parque Shopping</t>
  </si>
  <si>
    <t>FVPQ11</t>
  </si>
  <si>
    <t>Vila Olímpia Corporate</t>
  </si>
  <si>
    <t>VLOL11</t>
  </si>
  <si>
    <t>WM RB Capital</t>
  </si>
  <si>
    <t>WMRB11B</t>
  </si>
  <si>
    <t>XP Corporate Macaé</t>
  </si>
  <si>
    <t>XPCM11</t>
  </si>
  <si>
    <t>XP Gaia Lote I</t>
  </si>
  <si>
    <t>XPGA11</t>
  </si>
  <si>
    <t>&lt;--Relatório externo, rebased</t>
  </si>
  <si>
    <t>&lt;-- Resultado</t>
  </si>
  <si>
    <t>Principal</t>
  </si>
  <si>
    <t>Juros</t>
  </si>
  <si>
    <t>AMORT</t>
  </si>
  <si>
    <t>PNA</t>
  </si>
  <si>
    <t>Data</t>
  </si>
  <si>
    <t>Juros-R$</t>
  </si>
  <si>
    <t>Amortização-R$</t>
  </si>
  <si>
    <t>Am de Principal.-R$</t>
  </si>
  <si>
    <t>PMT-R$</t>
  </si>
  <si>
    <t>Juros%</t>
  </si>
  <si>
    <t>Juros Incorp.</t>
  </si>
  <si>
    <t>Amortização</t>
  </si>
  <si>
    <t>Amortização Extr.</t>
  </si>
  <si>
    <t>TXT</t>
  </si>
  <si>
    <t>PLANILHA CHRIS</t>
  </si>
  <si>
    <t>SISTEMA</t>
  </si>
  <si>
    <t>Dur3</t>
  </si>
  <si>
    <t>AMORT/PaR</t>
  </si>
  <si>
    <t>Amort/PNA</t>
  </si>
  <si>
    <t>(atualiz)</t>
  </si>
  <si>
    <t>Princip</t>
  </si>
  <si>
    <t>(original)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</si>
</sst>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5" formatCode="_(* #,##0_);_(* \(#,##0\);_(* &quot;-&quot;??_);_(@_)"/>
    <numFmt numFmtId="167" formatCode="_(* #,##0.000_);_(* \(#,##0.000\);_(* &quot;-&quot;??_);_(@_)"/>
    <numFmt numFmtId="169" formatCode="_(* #,##0.0000_);_(* \(#,##0.0000\);_(* &quot;-&quot;??_);_(@_)"/>
    <numFmt numFmtId="170" formatCode="_(* #,##0.0000_);_(* \(#,##0.0000\);_(* &quot;-&quot;??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10" fontId="0" fillId="0" borderId="0" xfId="0" applyNumberFormat="1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10" fontId="0" fillId="0" borderId="0" xfId="2" applyNumberFormat="1" applyFont="1"/>
    <xf numFmtId="0" fontId="0" fillId="2" borderId="0" xfId="0" applyFill="1"/>
    <xf numFmtId="10" fontId="0" fillId="2" borderId="0" xfId="0" applyNumberFormat="1" applyFill="1"/>
    <xf numFmtId="10" fontId="0" fillId="2" borderId="0" xfId="2" applyNumberFormat="1" applyFont="1" applyFill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2" borderId="0" xfId="0" applyNumberFormat="1" applyFill="1" applyAlignment="1">
      <alignment horizontal="center"/>
    </xf>
    <xf numFmtId="15" fontId="0" fillId="0" borderId="0" xfId="0" applyNumberFormat="1"/>
    <xf numFmtId="0" fontId="0" fillId="0" borderId="0" xfId="0" applyFill="1"/>
    <xf numFmtId="10" fontId="0" fillId="0" borderId="0" xfId="0" applyNumberFormat="1" applyFill="1"/>
    <xf numFmtId="10" fontId="0" fillId="0" borderId="0" xfId="2" applyNumberFormat="1" applyFont="1" applyFill="1"/>
    <xf numFmtId="0" fontId="0" fillId="3" borderId="0" xfId="0" applyFill="1"/>
    <xf numFmtId="165" fontId="0" fillId="3" borderId="0" xfId="1" applyNumberFormat="1" applyFont="1" applyFill="1"/>
    <xf numFmtId="10" fontId="0" fillId="3" borderId="0" xfId="0" applyNumberFormat="1" applyFill="1"/>
    <xf numFmtId="43" fontId="0" fillId="3" borderId="0" xfId="1" applyFont="1" applyFill="1"/>
    <xf numFmtId="43" fontId="0" fillId="3" borderId="0" xfId="0" applyNumberFormat="1" applyFill="1"/>
    <xf numFmtId="169" fontId="0" fillId="0" borderId="0" xfId="1" applyNumberFormat="1" applyFont="1"/>
    <xf numFmtId="169" fontId="0" fillId="0" borderId="0" xfId="0" applyNumberFormat="1"/>
    <xf numFmtId="14" fontId="3" fillId="4" borderId="0" xfId="0" applyNumberFormat="1" applyFont="1" applyFill="1" applyAlignment="1">
      <alignment horizontal="center"/>
    </xf>
    <xf numFmtId="39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169" fontId="2" fillId="3" borderId="0" xfId="0" applyNumberFormat="1" applyFont="1" applyFill="1"/>
    <xf numFmtId="169" fontId="0" fillId="3" borderId="0" xfId="1" applyNumberFormat="1" applyFont="1" applyFill="1"/>
    <xf numFmtId="39" fontId="3" fillId="3" borderId="0" xfId="0" applyNumberFormat="1" applyFont="1" applyFill="1" applyAlignment="1">
      <alignment horizontal="center"/>
    </xf>
    <xf numFmtId="0" fontId="0" fillId="5" borderId="0" xfId="0" applyFill="1"/>
    <xf numFmtId="39" fontId="3" fillId="5" borderId="0" xfId="0" applyNumberFormat="1" applyFont="1" applyFill="1" applyAlignment="1">
      <alignment horizontal="center"/>
    </xf>
    <xf numFmtId="169" fontId="2" fillId="2" borderId="0" xfId="0" applyNumberFormat="1" applyFont="1" applyFill="1"/>
    <xf numFmtId="169" fontId="0" fillId="2" borderId="0" xfId="1" applyNumberFormat="1" applyFont="1" applyFill="1"/>
    <xf numFmtId="39" fontId="3" fillId="2" borderId="0" xfId="0" applyNumberFormat="1" applyFont="1" applyFill="1" applyAlignment="1">
      <alignment horizontal="center"/>
    </xf>
    <xf numFmtId="170" fontId="0" fillId="0" borderId="0" xfId="0" applyNumberFormat="1"/>
    <xf numFmtId="0" fontId="0" fillId="6" borderId="0" xfId="0" applyFill="1"/>
    <xf numFmtId="14" fontId="0" fillId="6" borderId="0" xfId="0" applyNumberFormat="1" applyFill="1"/>
    <xf numFmtId="0" fontId="2" fillId="6" borderId="0" xfId="0" applyFont="1" applyFill="1"/>
    <xf numFmtId="10" fontId="0" fillId="6" borderId="0" xfId="0" applyNumberFormat="1" applyFill="1"/>
    <xf numFmtId="15" fontId="0" fillId="6" borderId="0" xfId="0" applyNumberFormat="1" applyFill="1"/>
    <xf numFmtId="0" fontId="0" fillId="7" borderId="0" xfId="0" applyFill="1"/>
    <xf numFmtId="15" fontId="0" fillId="7" borderId="0" xfId="0" applyNumberFormat="1" applyFill="1"/>
    <xf numFmtId="167" fontId="0" fillId="8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'GS Brasilia'!$G$4:$G$122</c:f>
              <c:numCache>
                <c:formatCode>_(* #,##0.0000_);_(* \(#,##0.0000\);_(* "-"??_);_(@_)</c:formatCode>
                <c:ptCount val="119"/>
                <c:pt idx="0">
                  <c:v>5.6881909598991507E-3</c:v>
                </c:pt>
                <c:pt idx="1">
                  <c:v>5.75943009636571E-3</c:v>
                </c:pt>
                <c:pt idx="2">
                  <c:v>5.5342788085839464E-3</c:v>
                </c:pt>
                <c:pt idx="3">
                  <c:v>5.7036544562332437E-3</c:v>
                </c:pt>
                <c:pt idx="4">
                  <c:v>5.4806835850886408E-3</c:v>
                </c:pt>
                <c:pt idx="5">
                  <c:v>5.6484189601740857E-3</c:v>
                </c:pt>
                <c:pt idx="6">
                  <c:v>5.7174598834751214E-3</c:v>
                </c:pt>
                <c:pt idx="7">
                  <c:v>5.3052344013125802E-3</c:v>
                </c:pt>
                <c:pt idx="8">
                  <c:v>5.6629940468030287E-3</c:v>
                </c:pt>
                <c:pt idx="9">
                  <c:v>5.4449066525448552E-3</c:v>
                </c:pt>
                <c:pt idx="10">
                  <c:v>5.6081523154612248E-3</c:v>
                </c:pt>
                <c:pt idx="11">
                  <c:v>5.4867765247314801E-3</c:v>
                </c:pt>
                <c:pt idx="12">
                  <c:v>5.6479745939045176E-3</c:v>
                </c:pt>
                <c:pt idx="13">
                  <c:v>5.6201116096644705E-3</c:v>
                </c:pt>
                <c:pt idx="14">
                  <c:v>5.4068357039049973E-3</c:v>
                </c:pt>
                <c:pt idx="15">
                  <c:v>5.6584465810263478E-3</c:v>
                </c:pt>
                <c:pt idx="16">
                  <c:v>5.4467931973930031E-3</c:v>
                </c:pt>
                <c:pt idx="17">
                  <c:v>5.603648888384629E-3</c:v>
                </c:pt>
                <c:pt idx="18">
                  <c:v>5.5760045748226806E-3</c:v>
                </c:pt>
                <c:pt idx="19">
                  <c:v>5.0051377298426835E-3</c:v>
                </c:pt>
                <c:pt idx="20">
                  <c:v>5.6143209832058109E-3</c:v>
                </c:pt>
                <c:pt idx="21">
                  <c:v>5.4072729051739777E-3</c:v>
                </c:pt>
                <c:pt idx="22">
                  <c:v>5.5599506129594481E-3</c:v>
                </c:pt>
                <c:pt idx="23">
                  <c:v>5.3549076359353893E-3</c:v>
                </c:pt>
                <c:pt idx="24">
                  <c:v>5.50610677783097E-3</c:v>
                </c:pt>
                <c:pt idx="25">
                  <c:v>5.567313724973948E-3</c:v>
                </c:pt>
                <c:pt idx="26">
                  <c:v>5.3648362435928356E-3</c:v>
                </c:pt>
                <c:pt idx="27">
                  <c:v>5.5133985837823507E-3</c:v>
                </c:pt>
                <c:pt idx="28">
                  <c:v>5.3128819407042456E-3</c:v>
                </c:pt>
                <c:pt idx="29">
                  <c:v>5.4600055691662102E-3</c:v>
                </c:pt>
                <c:pt idx="30">
                  <c:v>5.5193090914512338E-3</c:v>
                </c:pt>
                <c:pt idx="31">
                  <c:v>4.9795809002685133E-3</c:v>
                </c:pt>
                <c:pt idx="32">
                  <c:v>5.4676030705194728E-3</c:v>
                </c:pt>
                <c:pt idx="33">
                  <c:v>5.2714511189360224E-3</c:v>
                </c:pt>
                <c:pt idx="34">
                  <c:v>5.4146535501422921E-3</c:v>
                </c:pt>
                <c:pt idx="35">
                  <c:v>5.2204011789825549E-3</c:v>
                </c:pt>
                <c:pt idx="36">
                  <c:v>5.4460014426263104E-3</c:v>
                </c:pt>
                <c:pt idx="37">
                  <c:v>5.4191348464962688E-3</c:v>
                </c:pt>
                <c:pt idx="38">
                  <c:v>5.2273146214422556E-3</c:v>
                </c:pt>
                <c:pt idx="39">
                  <c:v>5.3666547035011811E-3</c:v>
                </c:pt>
                <c:pt idx="40">
                  <c:v>5.1766921094390768E-3</c:v>
                </c:pt>
                <c:pt idx="41">
                  <c:v>5.3964471408492858E-3</c:v>
                </c:pt>
                <c:pt idx="42">
                  <c:v>5.3698250094749694E-3</c:v>
                </c:pt>
                <c:pt idx="43">
                  <c:v>4.8599019235453294E-3</c:v>
                </c:pt>
                <c:pt idx="44">
                  <c:v>5.3195193861189849E-3</c:v>
                </c:pt>
                <c:pt idx="45">
                  <c:v>5.1336933549407182E-3</c:v>
                </c:pt>
                <c:pt idx="46">
                  <c:v>5.2680039420570672E-3</c:v>
                </c:pt>
                <c:pt idx="47">
                  <c:v>5.0839774927243691E-3</c:v>
                </c:pt>
                <c:pt idx="48">
                  <c:v>5.2960326487684556E-3</c:v>
                </c:pt>
                <c:pt idx="49">
                  <c:v>5.269905889206423E-3</c:v>
                </c:pt>
                <c:pt idx="50">
                  <c:v>5.0881851136904879E-3</c:v>
                </c:pt>
                <c:pt idx="51">
                  <c:v>5.218870913611561E-3</c:v>
                </c:pt>
                <c:pt idx="52">
                  <c:v>5.0389099637051359E-3</c:v>
                </c:pt>
                <c:pt idx="53">
                  <c:v>5.2454694287134814E-3</c:v>
                </c:pt>
                <c:pt idx="54">
                  <c:v>5.2195921111735577E-3</c:v>
                </c:pt>
                <c:pt idx="55">
                  <c:v>4.8134778314570725E-3</c:v>
                </c:pt>
                <c:pt idx="56">
                  <c:v>5.1698690773060553E-3</c:v>
                </c:pt>
                <c:pt idx="57">
                  <c:v>4.9938564863617405E-3</c:v>
                </c:pt>
                <c:pt idx="58">
                  <c:v>5.1198028811090144E-3</c:v>
                </c:pt>
                <c:pt idx="59">
                  <c:v>4.9454948364074762E-3</c:v>
                </c:pt>
                <c:pt idx="60">
                  <c:v>5.0702215374225802E-3</c:v>
                </c:pt>
                <c:pt idx="61">
                  <c:v>5.1194030116115076E-3</c:v>
                </c:pt>
                <c:pt idx="62">
                  <c:v>4.8734403405056416E-3</c:v>
                </c:pt>
                <c:pt idx="63">
                  <c:v>5.0698255403528684E-3</c:v>
                </c:pt>
                <c:pt idx="64">
                  <c:v>4.8993697497243718E-3</c:v>
                </c:pt>
                <c:pt idx="65">
                  <c:v>5.020728188680601E-3</c:v>
                </c:pt>
                <c:pt idx="66">
                  <c:v>4.9959595803823727E-3</c:v>
                </c:pt>
                <c:pt idx="67">
                  <c:v>4.4691154277345293E-3</c:v>
                </c:pt>
                <c:pt idx="68">
                  <c:v>4.9491564051375595E-3</c:v>
                </c:pt>
                <c:pt idx="69">
                  <c:v>4.7827577073387599E-3</c:v>
                </c:pt>
                <c:pt idx="70">
                  <c:v>4.9012276410075059E-3</c:v>
                </c:pt>
                <c:pt idx="71">
                  <c:v>4.7364403863083965E-3</c:v>
                </c:pt>
                <c:pt idx="72">
                  <c:v>4.8537630300063877E-3</c:v>
                </c:pt>
                <c:pt idx="73">
                  <c:v>4.8298181059346773E-3</c:v>
                </c:pt>
                <c:pt idx="74">
                  <c:v>4.6674317560916369E-3</c:v>
                </c:pt>
                <c:pt idx="75">
                  <c:v>4.8523645345771964E-3</c:v>
                </c:pt>
                <c:pt idx="76">
                  <c:v>4.6222312779861923E-3</c:v>
                </c:pt>
                <c:pt idx="77">
                  <c:v>4.8053731250898403E-3</c:v>
                </c:pt>
                <c:pt idx="78">
                  <c:v>4.7816669214896289E-3</c:v>
                </c:pt>
                <c:pt idx="79">
                  <c:v>4.284319862604781E-3</c:v>
                </c:pt>
                <c:pt idx="80">
                  <c:v>4.6692016941075939E-3</c:v>
                </c:pt>
                <c:pt idx="81">
                  <c:v>4.5122155295861154E-3</c:v>
                </c:pt>
                <c:pt idx="82">
                  <c:v>4.6239840755170347E-3</c:v>
                </c:pt>
                <c:pt idx="83">
                  <c:v>4.4685182009672414E-3</c:v>
                </c:pt>
                <c:pt idx="84">
                  <c:v>4.5792043547010757E-3</c:v>
                </c:pt>
                <c:pt idx="85">
                  <c:v>4.5566139027353935E-3</c:v>
                </c:pt>
                <c:pt idx="86">
                  <c:v>4.4034131231035362E-3</c:v>
                </c:pt>
                <c:pt idx="87">
                  <c:v>4.5124866101024065E-3</c:v>
                </c:pt>
                <c:pt idx="88">
                  <c:v>4.295683350536237E-3</c:v>
                </c:pt>
                <c:pt idx="89">
                  <c:v>4.4040216322737032E-3</c:v>
                </c:pt>
                <c:pt idx="90">
                  <c:v>4.3822954039961712E-3</c:v>
                </c:pt>
                <c:pt idx="91">
                  <c:v>3.9136558095584978E-3</c:v>
                </c:pt>
                <c:pt idx="92">
                  <c:v>4.3412411607686718E-3</c:v>
                </c:pt>
                <c:pt idx="93">
                  <c:v>4.129902943822171E-3</c:v>
                </c:pt>
                <c:pt idx="94">
                  <c:v>4.235976063755956E-3</c:v>
                </c:pt>
                <c:pt idx="95">
                  <c:v>4.0899080178446864E-3</c:v>
                </c:pt>
                <c:pt idx="96">
                  <c:v>4.1323426491315929E-3</c:v>
                </c:pt>
                <c:pt idx="97">
                  <c:v>4.1119566866608184E-3</c:v>
                </c:pt>
                <c:pt idx="98">
                  <c:v>3.9063093648305314E-3</c:v>
                </c:pt>
                <c:pt idx="99">
                  <c:v>4.0104365327668775E-3</c:v>
                </c:pt>
                <c:pt idx="100">
                  <c:v>3.8070753294834037E-3</c:v>
                </c:pt>
                <c:pt idx="101">
                  <c:v>3.910497030769608E-3</c:v>
                </c:pt>
                <c:pt idx="102">
                  <c:v>3.8304054068339327E-3</c:v>
                </c:pt>
                <c:pt idx="103">
                  <c:v>3.5101280433200393E-3</c:v>
                </c:pt>
                <c:pt idx="104">
                  <c:v>3.6734743042671097E-3</c:v>
                </c:pt>
                <c:pt idx="105">
                  <c:v>3.5360685242434246E-3</c:v>
                </c:pt>
                <c:pt idx="106">
                  <c:v>3.5782618404301856E-3</c:v>
                </c:pt>
                <c:pt idx="107">
                  <c:v>3.3831185140181601E-3</c:v>
                </c:pt>
                <c:pt idx="108">
                  <c:v>3.3664286765780222E-3</c:v>
                </c:pt>
                <c:pt idx="109">
                  <c:v>3.2910523820769613E-3</c:v>
                </c:pt>
                <c:pt idx="110">
                  <c:v>3.0413864093624104E-3</c:v>
                </c:pt>
                <c:pt idx="111">
                  <c:v>3.0263824286994286E-3</c:v>
                </c:pt>
                <c:pt idx="112">
                  <c:v>2.7802457785910837E-3</c:v>
                </c:pt>
                <c:pt idx="113">
                  <c:v>2.7665300751961103E-3</c:v>
                </c:pt>
                <c:pt idx="114">
                  <c:v>2.5808269078787982E-3</c:v>
                </c:pt>
                <c:pt idx="115">
                  <c:v>2.1125555869636846E-3</c:v>
                </c:pt>
                <c:pt idx="116">
                  <c:v>2.1021337796330855E-3</c:v>
                </c:pt>
                <c:pt idx="117">
                  <c:v>1.6397517926983463E-3</c:v>
                </c:pt>
                <c:pt idx="118">
                  <c:v>1.1252844511678484E-3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'GS Brasilia'!$T$4:$T$122</c:f>
              <c:numCache>
                <c:formatCode>General</c:formatCode>
                <c:ptCount val="119"/>
                <c:pt idx="0">
                  <c:v>5.700004721134533E-3</c:v>
                </c:pt>
                <c:pt idx="1">
                  <c:v>5.6662150931475561E-3</c:v>
                </c:pt>
                <c:pt idx="2">
                  <c:v>5.6322348012339696E-3</c:v>
                </c:pt>
                <c:pt idx="3">
                  <c:v>5.5980640326949577E-3</c:v>
                </c:pt>
                <c:pt idx="4">
                  <c:v>5.5636975175982796E-3</c:v>
                </c:pt>
                <c:pt idx="5">
                  <c:v>5.5291413923163014E-3</c:v>
                </c:pt>
                <c:pt idx="6">
                  <c:v>5.4943907386657102E-3</c:v>
                </c:pt>
                <c:pt idx="7">
                  <c:v>5.4594409191769128E-3</c:v>
                </c:pt>
                <c:pt idx="8">
                  <c:v>5.4242984979803567E-3</c:v>
                </c:pt>
                <c:pt idx="9">
                  <c:v>5.3889591932658647E-3</c:v>
                </c:pt>
                <c:pt idx="10">
                  <c:v>5.3534190073862712E-3</c:v>
                </c:pt>
                <c:pt idx="11">
                  <c:v>5.3176795820931468E-3</c:v>
                </c:pt>
                <c:pt idx="12">
                  <c:v>5.2817427034774315E-3</c:v>
                </c:pt>
                <c:pt idx="13">
                  <c:v>5.245599738157268E-3</c:v>
                </c:pt>
                <c:pt idx="14">
                  <c:v>5.2092529775717919E-3</c:v>
                </c:pt>
                <c:pt idx="15">
                  <c:v>5.1727048586811611E-3</c:v>
                </c:pt>
                <c:pt idx="16">
                  <c:v>5.1359527906600826E-3</c:v>
                </c:pt>
                <c:pt idx="17">
                  <c:v>5.0989944743785459E-3</c:v>
                </c:pt>
                <c:pt idx="18">
                  <c:v>5.0618279036546742E-3</c:v>
                </c:pt>
                <c:pt idx="19">
                  <c:v>5.0244513664141933E-3</c:v>
                </c:pt>
                <c:pt idx="20">
                  <c:v>4.9868634457419713E-3</c:v>
                </c:pt>
                <c:pt idx="21">
                  <c:v>4.9490680076867896E-3</c:v>
                </c:pt>
                <c:pt idx="22">
                  <c:v>4.911059165387816E-3</c:v>
                </c:pt>
                <c:pt idx="23">
                  <c:v>4.8728363919035428E-3</c:v>
                </c:pt>
                <c:pt idx="24">
                  <c:v>4.8343994584443221E-3</c:v>
                </c:pt>
                <c:pt idx="25">
                  <c:v>4.7957436003744618E-3</c:v>
                </c:pt>
                <c:pt idx="26">
                  <c:v>4.7568740984935444E-3</c:v>
                </c:pt>
                <c:pt idx="27">
                  <c:v>4.7177868640260459E-3</c:v>
                </c:pt>
                <c:pt idx="28">
                  <c:v>4.678478263874959E-3</c:v>
                </c:pt>
                <c:pt idx="29">
                  <c:v>4.6389498010233976E-3</c:v>
                </c:pt>
                <c:pt idx="30">
                  <c:v>4.599198640178678E-3</c:v>
                </c:pt>
                <c:pt idx="31">
                  <c:v>4.5592224055980577E-3</c:v>
                </c:pt>
                <c:pt idx="32">
                  <c:v>4.5190237416479423E-3</c:v>
                </c:pt>
                <c:pt idx="33">
                  <c:v>4.47859655525516E-3</c:v>
                </c:pt>
                <c:pt idx="34">
                  <c:v>4.437944334323143E-3</c:v>
                </c:pt>
                <c:pt idx="35">
                  <c:v>4.3970619911154404E-3</c:v>
                </c:pt>
                <c:pt idx="36">
                  <c:v>4.3559538585604242E-3</c:v>
                </c:pt>
                <c:pt idx="37">
                  <c:v>4.3146115004889084E-3</c:v>
                </c:pt>
                <c:pt idx="38">
                  <c:v>4.2730402186816029E-3</c:v>
                </c:pt>
                <c:pt idx="39">
                  <c:v>4.2312327931820987E-3</c:v>
                </c:pt>
                <c:pt idx="40">
                  <c:v>4.1891912641489901E-3</c:v>
                </c:pt>
                <c:pt idx="41">
                  <c:v>4.1469139459110477E-3</c:v>
                </c:pt>
                <c:pt idx="42">
                  <c:v>4.1043997841376228E-3</c:v>
                </c:pt>
                <c:pt idx="43">
                  <c:v>4.0616442515863599E-3</c:v>
                </c:pt>
                <c:pt idx="44">
                  <c:v>4.0186517471833133E-3</c:v>
                </c:pt>
                <c:pt idx="45">
                  <c:v>3.9754150730355372E-3</c:v>
                </c:pt>
                <c:pt idx="46">
                  <c:v>3.9319359583816363E-3</c:v>
                </c:pt>
                <c:pt idx="47">
                  <c:v>3.8882128305243358E-3</c:v>
                </c:pt>
                <c:pt idx="48">
                  <c:v>3.8442449198366627E-3</c:v>
                </c:pt>
                <c:pt idx="49">
                  <c:v>3.8000284147687896E-3</c:v>
                </c:pt>
                <c:pt idx="50">
                  <c:v>3.7555642822874962E-3</c:v>
                </c:pt>
                <c:pt idx="51">
                  <c:v>3.710850533942722E-3</c:v>
                </c:pt>
                <c:pt idx="52">
                  <c:v>3.665886158022956E-3</c:v>
                </c:pt>
                <c:pt idx="53">
                  <c:v>3.6206711181497628E-3</c:v>
                </c:pt>
                <c:pt idx="54">
                  <c:v>3.5751991095769784E-3</c:v>
                </c:pt>
                <c:pt idx="55">
                  <c:v>3.5294723129655672E-3</c:v>
                </c:pt>
                <c:pt idx="56">
                  <c:v>3.4834903476721117E-3</c:v>
                </c:pt>
                <c:pt idx="57">
                  <c:v>3.4372504967971531E-3</c:v>
                </c:pt>
                <c:pt idx="58">
                  <c:v>3.3907513720767028E-3</c:v>
                </c:pt>
                <c:pt idx="59">
                  <c:v>3.3439895199042051E-3</c:v>
                </c:pt>
                <c:pt idx="60">
                  <c:v>3.2969663392752461E-3</c:v>
                </c:pt>
                <c:pt idx="61">
                  <c:v>3.2496779510712945E-3</c:v>
                </c:pt>
                <c:pt idx="62">
                  <c:v>3.2021221639352174E-3</c:v>
                </c:pt>
                <c:pt idx="63">
                  <c:v>3.1543016715389035E-3</c:v>
                </c:pt>
                <c:pt idx="64">
                  <c:v>3.106211188254829E-3</c:v>
                </c:pt>
                <c:pt idx="65">
                  <c:v>3.057850586264651E-3</c:v>
                </c:pt>
                <c:pt idx="66">
                  <c:v>3.00921853054089E-3</c:v>
                </c:pt>
                <c:pt idx="67">
                  <c:v>2.9603127109825633E-3</c:v>
                </c:pt>
                <c:pt idx="68">
                  <c:v>2.9111330359150207E-3</c:v>
                </c:pt>
                <c:pt idx="69">
                  <c:v>2.8616787079007843E-3</c:v>
                </c:pt>
                <c:pt idx="70">
                  <c:v>2.811945593636133E-3</c:v>
                </c:pt>
                <c:pt idx="71">
                  <c:v>2.7619323293076926E-3</c:v>
                </c:pt>
                <c:pt idx="72">
                  <c:v>2.7116375415908844E-3</c:v>
                </c:pt>
                <c:pt idx="73">
                  <c:v>2.6610627898026712E-3</c:v>
                </c:pt>
                <c:pt idx="74">
                  <c:v>2.6102018967013576E-3</c:v>
                </c:pt>
                <c:pt idx="75">
                  <c:v>2.5590549905353715E-3</c:v>
                </c:pt>
                <c:pt idx="76">
                  <c:v>2.5076231033358347E-3</c:v>
                </c:pt>
                <c:pt idx="77">
                  <c:v>2.455900869206269E-3</c:v>
                </c:pt>
                <c:pt idx="78">
                  <c:v>2.4038873446974949E-3</c:v>
                </c:pt>
                <c:pt idx="79">
                  <c:v>2.3515835638513415E-3</c:v>
                </c:pt>
                <c:pt idx="80">
                  <c:v>2.2989856942788878E-3</c:v>
                </c:pt>
                <c:pt idx="81">
                  <c:v>2.2460929304104404E-3</c:v>
                </c:pt>
                <c:pt idx="82">
                  <c:v>2.1929032037253061E-3</c:v>
                </c:pt>
                <c:pt idx="83">
                  <c:v>2.1394139087802674E-3</c:v>
                </c:pt>
                <c:pt idx="84">
                  <c:v>2.0856247642855093E-3</c:v>
                </c:pt>
                <c:pt idx="85">
                  <c:v>2.0315320003991837E-3</c:v>
                </c:pt>
                <c:pt idx="86">
                  <c:v>1.9771356995565612E-3</c:v>
                </c:pt>
                <c:pt idx="87">
                  <c:v>1.9224342861567157E-3</c:v>
                </c:pt>
                <c:pt idx="88">
                  <c:v>1.8674257514925505E-3</c:v>
                </c:pt>
                <c:pt idx="89">
                  <c:v>1.8121088658819115E-3</c:v>
                </c:pt>
                <c:pt idx="90">
                  <c:v>1.7564807479170071E-3</c:v>
                </c:pt>
                <c:pt idx="91">
                  <c:v>1.7005403490576096E-3</c:v>
                </c:pt>
                <c:pt idx="92">
                  <c:v>1.6442864743107825E-3</c:v>
                </c:pt>
                <c:pt idx="93">
                  <c:v>1.5877164424486262E-3</c:v>
                </c:pt>
                <c:pt idx="94">
                  <c:v>1.5308285623154179E-3</c:v>
                </c:pt>
                <c:pt idx="95">
                  <c:v>1.4736199681132328E-3</c:v>
                </c:pt>
                <c:pt idx="96">
                  <c:v>1.4160913181780158E-3</c:v>
                </c:pt>
                <c:pt idx="97">
                  <c:v>1.3582397395566716E-3</c:v>
                </c:pt>
                <c:pt idx="98">
                  <c:v>1.3000622567921863E-3</c:v>
                </c:pt>
                <c:pt idx="99">
                  <c:v>1.2415581551743738E-3</c:v>
                </c:pt>
                <c:pt idx="100">
                  <c:v>1.1827256804332856E-3</c:v>
                </c:pt>
                <c:pt idx="101">
                  <c:v>1.1235633764465293E-3</c:v>
                </c:pt>
                <c:pt idx="102">
                  <c:v>1.064068448536806E-3</c:v>
                </c:pt>
                <c:pt idx="103">
                  <c:v>1.0042390718810288E-3</c:v>
                </c:pt>
                <c:pt idx="104">
                  <c:v>9.4407410484560219E-4</c:v>
                </c:pt>
                <c:pt idx="105">
                  <c:v>8.8357122768822438E-4</c:v>
                </c:pt>
                <c:pt idx="106">
                  <c:v>8.2272851294978486E-4</c:v>
                </c:pt>
                <c:pt idx="107">
                  <c:v>7.6154383889857631E-4</c:v>
                </c:pt>
                <c:pt idx="108">
                  <c:v>7.0001566597870004E-4</c:v>
                </c:pt>
                <c:pt idx="109">
                  <c:v>6.3814128126277463E-4</c:v>
                </c:pt>
                <c:pt idx="110">
                  <c:v>5.7591995377452825E-4</c:v>
                </c:pt>
                <c:pt idx="111">
                  <c:v>5.1334913039675532E-4</c:v>
                </c:pt>
                <c:pt idx="112">
                  <c:v>4.5042690078567497E-4</c:v>
                </c:pt>
                <c:pt idx="113">
                  <c:v>4.0516800579472469E-4</c:v>
                </c:pt>
                <c:pt idx="114">
                  <c:v>3.3857540269848808E-4</c:v>
                </c:pt>
                <c:pt idx="115">
                  <c:v>2.716089123741309E-4</c:v>
                </c:pt>
                <c:pt idx="116">
                  <c:v>2.0426619864010598E-4</c:v>
                </c:pt>
                <c:pt idx="117">
                  <c:v>1.3654521300629071E-4</c:v>
                </c:pt>
                <c:pt idx="118">
                  <c:v>6.8443834200198659E-5</c:v>
                </c:pt>
              </c:numCache>
            </c:numRef>
          </c:val>
        </c:ser>
        <c:marker val="1"/>
        <c:axId val="127911040"/>
        <c:axId val="127936000"/>
      </c:lineChart>
      <c:catAx>
        <c:axId val="127911040"/>
        <c:scaling>
          <c:orientation val="minMax"/>
        </c:scaling>
        <c:axPos val="b"/>
        <c:tickLblPos val="nextTo"/>
        <c:crossAx val="127936000"/>
        <c:crosses val="autoZero"/>
        <c:auto val="1"/>
        <c:lblAlgn val="ctr"/>
        <c:lblOffset val="100"/>
      </c:catAx>
      <c:valAx>
        <c:axId val="127936000"/>
        <c:scaling>
          <c:orientation val="minMax"/>
        </c:scaling>
        <c:axPos val="l"/>
        <c:majorGridlines/>
        <c:numFmt formatCode="_(* #,##0.0000_);_(* \(#,##0.0000\);_(* &quot;-&quot;??_);_(@_)" sourceLinked="1"/>
        <c:tickLblPos val="nextTo"/>
        <c:crossAx val="127911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'GS Brasilia'!$AH$4:$AH$122</c:f>
              <c:numCache>
                <c:formatCode>_(* #,##0.0000_);_(* \(#,##0.0000\);_(* "-"??_);_(@_)</c:formatCode>
                <c:ptCount val="119"/>
                <c:pt idx="0">
                  <c:v>1.0006920614182917</c:v>
                </c:pt>
                <c:pt idx="1">
                  <c:v>0.99480428481067684</c:v>
                </c:pt>
                <c:pt idx="2">
                  <c:v>0.98884625367650547</c:v>
                </c:pt>
                <c:pt idx="3">
                  <c:v>0.9828178428314408</c:v>
                </c:pt>
                <c:pt idx="4">
                  <c:v>0.97681917176540234</c:v>
                </c:pt>
                <c:pt idx="5">
                  <c:v>0.97075127208191136</c:v>
                </c:pt>
                <c:pt idx="6">
                  <c:v>0.96461592045275679</c:v>
                </c:pt>
                <c:pt idx="7">
                  <c:v>0.958510836170402</c:v>
                </c:pt>
                <c:pt idx="8">
                  <c:v>0.95233747250342005</c:v>
                </c:pt>
                <c:pt idx="9">
                  <c:v>0.94609858075694209</c:v>
                </c:pt>
                <c:pt idx="10">
                  <c:v>0.93988947667947864</c:v>
                </c:pt>
                <c:pt idx="11">
                  <c:v>0.93361595036048817</c:v>
                </c:pt>
                <c:pt idx="12">
                  <c:v>0.92727777747847073</c:v>
                </c:pt>
                <c:pt idx="13">
                  <c:v>0.92097087251527732</c:v>
                </c:pt>
                <c:pt idx="14">
                  <c:v>0.91460141269099093</c:v>
                </c:pt>
                <c:pt idx="15">
                  <c:v>0.90816914262944881</c:v>
                </c:pt>
                <c:pt idx="16">
                  <c:v>0.90167584327417272</c:v>
                </c:pt>
                <c:pt idx="17">
                  <c:v>0.89521354626031657</c:v>
                </c:pt>
                <c:pt idx="18">
                  <c:v>0.88869126640662299</c:v>
                </c:pt>
                <c:pt idx="19">
                  <c:v>0.88210975281011095</c:v>
                </c:pt>
                <c:pt idx="20">
                  <c:v>0.87546657000504702</c:v>
                </c:pt>
                <c:pt idx="21">
                  <c:v>0.86885615981514341</c:v>
                </c:pt>
                <c:pt idx="22">
                  <c:v>0.8621871898987622</c:v>
                </c:pt>
                <c:pt idx="23">
                  <c:v>0.8554614431895371</c:v>
                </c:pt>
                <c:pt idx="24">
                  <c:v>0.84867856018401888</c:v>
                </c:pt>
                <c:pt idx="25">
                  <c:v>0.84192913897248411</c:v>
                </c:pt>
                <c:pt idx="26">
                  <c:v>0.83512464441973822</c:v>
                </c:pt>
                <c:pt idx="27">
                  <c:v>0.82826468987875068</c:v>
                </c:pt>
                <c:pt idx="28">
                  <c:v>0.82135106308321404</c:v>
                </c:pt>
                <c:pt idx="29">
                  <c:v>0.81438334906261833</c:v>
                </c:pt>
                <c:pt idx="30">
                  <c:v>0.80736334190226178</c:v>
                </c:pt>
                <c:pt idx="31">
                  <c:v>0.80037796633339386</c:v>
                </c:pt>
                <c:pt idx="32">
                  <c:v>0.79333786919853144</c:v>
                </c:pt>
                <c:pt idx="33">
                  <c:v>0.78624707146645145</c:v>
                </c:pt>
                <c:pt idx="34">
                  <c:v>0.77910510543434464</c:v>
                </c:pt>
                <c:pt idx="35">
                  <c:v>0.77191376868806194</c:v>
                </c:pt>
                <c:pt idx="36">
                  <c:v>0.76467256705269904</c:v>
                </c:pt>
                <c:pt idx="37">
                  <c:v>0.75738330358333772</c:v>
                </c:pt>
                <c:pt idx="38">
                  <c:v>0.75004662871423511</c:v>
                </c:pt>
                <c:pt idx="39">
                  <c:v>0.74274498289380786</c:v>
                </c:pt>
                <c:pt idx="40">
                  <c:v>0.73539679414593706</c:v>
                </c:pt>
                <c:pt idx="41">
                  <c:v>0.72800151970388127</c:v>
                </c:pt>
                <c:pt idx="42">
                  <c:v>0.72056096379755874</c:v>
                </c:pt>
                <c:pt idx="43">
                  <c:v>0.71307575317829064</c:v>
                </c:pt>
                <c:pt idx="44">
                  <c:v>0.70554290519679541</c:v>
                </c:pt>
                <c:pt idx="45">
                  <c:v>0.69796662001050469</c:v>
                </c:pt>
                <c:pt idx="46">
                  <c:v>0.69034629393676461</c:v>
                </c:pt>
                <c:pt idx="47">
                  <c:v>0.682683742748318</c:v>
                </c:pt>
                <c:pt idx="48">
                  <c:v>0.67497833936090768</c:v>
                </c:pt>
                <c:pt idx="49">
                  <c:v>0.66723190354629114</c:v>
                </c:pt>
                <c:pt idx="50">
                  <c:v>0.65944502768015034</c:v>
                </c:pt>
                <c:pt idx="51">
                  <c:v>0.65161705058216501</c:v>
                </c:pt>
                <c:pt idx="52">
                  <c:v>0.64374979741388494</c:v>
                </c:pt>
                <c:pt idx="53">
                  <c:v>0.63584258485545531</c:v>
                </c:pt>
                <c:pt idx="54">
                  <c:v>0.6278972414560805</c:v>
                </c:pt>
                <c:pt idx="55">
                  <c:v>0.61983757716676835</c:v>
                </c:pt>
                <c:pt idx="56">
                  <c:v>0.61173870970431676</c:v>
                </c:pt>
                <c:pt idx="57">
                  <c:v>0.6036037686562028</c:v>
                </c:pt>
                <c:pt idx="58">
                  <c:v>0.59543200349670178</c:v>
                </c:pt>
                <c:pt idx="59">
                  <c:v>0.58722526064315939</c:v>
                </c:pt>
                <c:pt idx="60">
                  <c:v>0.57898276924914693</c:v>
                </c:pt>
                <c:pt idx="61">
                  <c:v>0.57070637821011894</c:v>
                </c:pt>
                <c:pt idx="62">
                  <c:v>0.56232242835052326</c:v>
                </c:pt>
                <c:pt idx="63">
                  <c:v>0.55390466776237712</c:v>
                </c:pt>
                <c:pt idx="64">
                  <c:v>0.54545495852845571</c:v>
                </c:pt>
                <c:pt idx="65">
                  <c:v>0.53697246761848516</c:v>
                </c:pt>
                <c:pt idx="66">
                  <c:v>0.52845905895072243</c:v>
                </c:pt>
                <c:pt idx="67">
                  <c:v>0.51984283880484561</c:v>
                </c:pt>
                <c:pt idx="68">
                  <c:v>0.51119293797697229</c:v>
                </c:pt>
                <c:pt idx="69">
                  <c:v>0.50251398254187596</c:v>
                </c:pt>
                <c:pt idx="70">
                  <c:v>0.49380508044791582</c:v>
                </c:pt>
                <c:pt idx="71">
                  <c:v>0.48499707715103274</c:v>
                </c:pt>
                <c:pt idx="72">
                  <c:v>0.47616043463926333</c:v>
                </c:pt>
                <c:pt idx="73">
                  <c:v>0.46729704128012123</c:v>
                </c:pt>
                <c:pt idx="74">
                  <c:v>0.45833737870679314</c:v>
                </c:pt>
                <c:pt idx="75">
                  <c:v>0.44935083099730327</c:v>
                </c:pt>
                <c:pt idx="76">
                  <c:v>0.4403392968616599</c:v>
                </c:pt>
                <c:pt idx="77">
                  <c:v>0.43123281135876174</c:v>
                </c:pt>
                <c:pt idx="78">
                  <c:v>0.42210260242109104</c:v>
                </c:pt>
                <c:pt idx="79">
                  <c:v>0.4129491257428109</c:v>
                </c:pt>
                <c:pt idx="80">
                  <c:v>0.40370043524575933</c:v>
                </c:pt>
                <c:pt idx="81">
                  <c:v>0.39442970144731382</c:v>
                </c:pt>
                <c:pt idx="82">
                  <c:v>0.38506853788593365</c:v>
                </c:pt>
                <c:pt idx="83">
                  <c:v>0.37568654121097156</c:v>
                </c:pt>
                <c:pt idx="84">
                  <c:v>0.36621595039698129</c:v>
                </c:pt>
                <c:pt idx="85">
                  <c:v>0.35672571528506458</c:v>
                </c:pt>
                <c:pt idx="86">
                  <c:v>0.34715022230105541</c:v>
                </c:pt>
                <c:pt idx="87">
                  <c:v>0.33755472504772532</c:v>
                </c:pt>
                <c:pt idx="88">
                  <c:v>0.32787576826083903</c:v>
                </c:pt>
                <c:pt idx="89">
                  <c:v>0.31817793766644664</c:v>
                </c:pt>
                <c:pt idx="90">
                  <c:v>0.30839841904183884</c:v>
                </c:pt>
                <c:pt idx="91">
                  <c:v>0.29860269990349447</c:v>
                </c:pt>
                <c:pt idx="92">
                  <c:v>0.28872232294165828</c:v>
                </c:pt>
                <c:pt idx="93">
                  <c:v>0.27876300498460072</c:v>
                </c:pt>
                <c:pt idx="94">
                  <c:v>0.26878770095106103</c:v>
                </c:pt>
                <c:pt idx="95">
                  <c:v>0.25873516074005809</c:v>
                </c:pt>
                <c:pt idx="96">
                  <c:v>0.24860477318816585</c:v>
                </c:pt>
                <c:pt idx="97">
                  <c:v>0.23846175032211558</c:v>
                </c:pt>
                <c:pt idx="98">
                  <c:v>0.22824416097950384</c:v>
                </c:pt>
                <c:pt idx="99">
                  <c:v>0.21795134582772815</c:v>
                </c:pt>
                <c:pt idx="100">
                  <c:v>0.20764760888969633</c:v>
                </c:pt>
                <c:pt idx="101">
                  <c:v>0.19727025839481416</c:v>
                </c:pt>
                <c:pt idx="102">
                  <c:v>0.18682189914072661</c:v>
                </c:pt>
                <c:pt idx="103">
                  <c:v>0.17630348429338899</c:v>
                </c:pt>
                <c:pt idx="104">
                  <c:v>0.16571258071440612</c:v>
                </c:pt>
                <c:pt idx="105">
                  <c:v>0.15511370403324198</c:v>
                </c:pt>
                <c:pt idx="106">
                  <c:v>0.14444556509569403</c:v>
                </c:pt>
                <c:pt idx="107">
                  <c:v>0.13371077957440347</c:v>
                </c:pt>
                <c:pt idx="108">
                  <c:v>0.12290854151209987</c:v>
                </c:pt>
                <c:pt idx="109">
                  <c:v>0.11204147350349714</c:v>
                </c:pt>
                <c:pt idx="110">
                  <c:v>0.10111047809159866</c:v>
                </c:pt>
                <c:pt idx="111">
                  <c:v>9.0114696457749943E-2</c:v>
                </c:pt>
                <c:pt idx="112">
                  <c:v>7.9056760660578956E-2</c:v>
                </c:pt>
                <c:pt idx="113">
                  <c:v>7.1121475834183573E-2</c:v>
                </c:pt>
                <c:pt idx="114">
                  <c:v>5.9421359057833356E-2</c:v>
                </c:pt>
                <c:pt idx="115">
                  <c:v>4.7664258699718826E-2</c:v>
                </c:pt>
                <c:pt idx="116">
                  <c:v>3.5845366632111186E-2</c:v>
                </c:pt>
                <c:pt idx="117">
                  <c:v>2.3971151498508082E-2</c:v>
                </c:pt>
                <c:pt idx="118">
                  <c:v>1.2040543627495976E-2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'GS Brasilia'!$U$4:$U$122</c:f>
              <c:numCache>
                <c:formatCode>_(* #,##0.0000_);_(* \(#,##0.0000\);_(* "-"????_);_(@_)</c:formatCode>
                <c:ptCount val="119"/>
                <c:pt idx="0">
                  <c:v>1</c:v>
                </c:pt>
                <c:pt idx="1">
                  <c:v>0.99407199999999984</c:v>
                </c:pt>
                <c:pt idx="2">
                  <c:v>0.98811055021600025</c:v>
                </c:pt>
                <c:pt idx="3">
                  <c:v>0.98211568350783962</c:v>
                </c:pt>
                <c:pt idx="4">
                  <c:v>0.97608647532678483</c:v>
                </c:pt>
                <c:pt idx="5">
                  <c:v>0.97002400222853014</c:v>
                </c:pt>
                <c:pt idx="6">
                  <c:v>0.96392740137452393</c:v>
                </c:pt>
                <c:pt idx="7">
                  <c:v>0.95779585917438048</c:v>
                </c:pt>
                <c:pt idx="8">
                  <c:v>0.9516305272288752</c:v>
                </c:pt>
                <c:pt idx="9">
                  <c:v>0.9454306543439791</c:v>
                </c:pt>
                <c:pt idx="10">
                  <c:v>0.93919553917858034</c:v>
                </c:pt>
                <c:pt idx="11">
                  <c:v>0.93292546975902424</c:v>
                </c:pt>
                <c:pt idx="12">
                  <c:v>0.9266207594343927</c:v>
                </c:pt>
                <c:pt idx="13">
                  <c:v>0.92027989357758322</c:v>
                </c:pt>
                <c:pt idx="14">
                  <c:v>0.91390327419498407</c:v>
                </c:pt>
                <c:pt idx="15">
                  <c:v>0.90749132882323191</c:v>
                </c:pt>
                <c:pt idx="16">
                  <c:v>0.90104360293194263</c:v>
                </c:pt>
                <c:pt idx="17">
                  <c:v>0.89455969316524453</c:v>
                </c:pt>
                <c:pt idx="18">
                  <c:v>0.88803924756176311</c:v>
                </c:pt>
                <c:pt idx="19">
                  <c:v>0.88148196575776694</c:v>
                </c:pt>
                <c:pt idx="20">
                  <c:v>0.87488759917193315</c:v>
                </c:pt>
                <c:pt idx="21">
                  <c:v>0.86825682605780907</c:v>
                </c:pt>
                <c:pt idx="22">
                  <c:v>0.86158861363368533</c:v>
                </c:pt>
                <c:pt idx="23">
                  <c:v>0.85488286945377412</c:v>
                </c:pt>
                <c:pt idx="24">
                  <c:v>0.84813955337952274</c:v>
                </c:pt>
                <c:pt idx="25">
                  <c:v>0.84135782951070004</c:v>
                </c:pt>
                <c:pt idx="26">
                  <c:v>0.83453862430251591</c:v>
                </c:pt>
                <c:pt idx="27">
                  <c:v>0.82768122042662218</c:v>
                </c:pt>
                <c:pt idx="28">
                  <c:v>0.82078498049802762</c:v>
                </c:pt>
                <c:pt idx="29">
                  <c:v>0.81385016819779976</c:v>
                </c:pt>
                <c:pt idx="30">
                  <c:v>0.80687628610651263</c:v>
                </c:pt>
                <c:pt idx="31">
                  <c:v>0.7998629174276749</c:v>
                </c:pt>
                <c:pt idx="32">
                  <c:v>0.79281052608471514</c:v>
                </c:pt>
                <c:pt idx="33">
                  <c:v>0.78571804311836124</c:v>
                </c:pt>
                <c:pt idx="34">
                  <c:v>0.77858608044097599</c:v>
                </c:pt>
                <c:pt idx="35">
                  <c:v>0.7714137454679536</c:v>
                </c:pt>
                <c:pt idx="36">
                  <c:v>0.76420179836157376</c:v>
                </c:pt>
                <c:pt idx="37">
                  <c:v>0.75694875909332404</c:v>
                </c:pt>
                <c:pt idx="38">
                  <c:v>0.74965555779945969</c:v>
                </c:pt>
                <c:pt idx="39">
                  <c:v>0.74232092782194992</c:v>
                </c:pt>
                <c:pt idx="40">
                  <c:v>0.73494522708311094</c:v>
                </c:pt>
                <c:pt idx="41">
                  <c:v>0.7275281598513883</c:v>
                </c:pt>
                <c:pt idx="42">
                  <c:v>0.72006954115659183</c:v>
                </c:pt>
                <c:pt idx="43">
                  <c:v>0.71256857674636365</c:v>
                </c:pt>
                <c:pt idx="44">
                  <c:v>0.70502603836150346</c:v>
                </c:pt>
                <c:pt idx="45">
                  <c:v>0.69744066321477205</c:v>
                </c:pt>
                <c:pt idx="46">
                  <c:v>0.68981275468119196</c:v>
                </c:pt>
                <c:pt idx="47">
                  <c:v>0.68214203684913721</c:v>
                </c:pt>
                <c:pt idx="48">
                  <c:v>0.67442837469644701</c:v>
                </c:pt>
                <c:pt idx="49">
                  <c:v>0.66667109953068848</c:v>
                </c:pt>
                <c:pt idx="50">
                  <c:v>0.65887038099507989</c:v>
                </c:pt>
                <c:pt idx="51">
                  <c:v>0.65102587023895253</c:v>
                </c:pt>
                <c:pt idx="52">
                  <c:v>0.64313738976926715</c:v>
                </c:pt>
                <c:pt idx="53">
                  <c:v>0.63520493320385296</c:v>
                </c:pt>
                <c:pt idx="54">
                  <c:v>0.62722739444774578</c:v>
                </c:pt>
                <c:pt idx="55">
                  <c:v>0.61920515607275917</c:v>
                </c:pt>
                <c:pt idx="56">
                  <c:v>0.61113815129944327</c:v>
                </c:pt>
                <c:pt idx="57">
                  <c:v>0.60302590347909446</c:v>
                </c:pt>
                <c:pt idx="58">
                  <c:v>0.59486816905682927</c:v>
                </c:pt>
                <c:pt idx="59">
                  <c:v>0.58666434213736662</c:v>
                </c:pt>
                <c:pt idx="60">
                  <c:v>0.57841466815823106</c:v>
                </c:pt>
                <c:pt idx="61">
                  <c:v>0.57011846657283738</c:v>
                </c:pt>
                <c:pt idx="62">
                  <c:v>0.56177535293301051</c:v>
                </c:pt>
                <c:pt idx="63">
                  <c:v>0.55338579981230884</c:v>
                </c:pt>
                <c:pt idx="64">
                  <c:v>0.54494887990837049</c:v>
                </c:pt>
                <c:pt idx="65">
                  <c:v>0.53646457079707699</c:v>
                </c:pt>
                <c:pt idx="66">
                  <c:v>0.52793263826312031</c:v>
                </c:pt>
                <c:pt idx="67">
                  <c:v>0.51935267702606813</c:v>
                </c:pt>
                <c:pt idx="68">
                  <c:v>0.51072467100263397</c:v>
                </c:pt>
                <c:pt idx="69">
                  <c:v>0.50204848029164117</c:v>
                </c:pt>
                <c:pt idx="70">
                  <c:v>0.49332337975265278</c:v>
                </c:pt>
                <c:pt idx="71">
                  <c:v>0.48454913012037215</c:v>
                </c:pt>
                <c:pt idx="72">
                  <c:v>0.47572549046088025</c:v>
                </c:pt>
                <c:pt idx="73">
                  <c:v>0.46685273433829438</c:v>
                </c:pt>
                <c:pt idx="74">
                  <c:v>0.4579297780268865</c:v>
                </c:pt>
                <c:pt idx="75">
                  <c:v>0.44895664402644969</c:v>
                </c:pt>
                <c:pt idx="76">
                  <c:v>0.43993351339480607</c:v>
                </c:pt>
                <c:pt idx="77">
                  <c:v>0.43085944474752486</c:v>
                </c:pt>
                <c:pt idx="78">
                  <c:v>0.42173427256721702</c:v>
                </c:pt>
                <c:pt idx="79">
                  <c:v>0.41255817826469943</c:v>
                </c:pt>
                <c:pt idx="80">
                  <c:v>0.403330489491453</c:v>
                </c:pt>
                <c:pt idx="81">
                  <c:v>0.39405106491972308</c:v>
                </c:pt>
                <c:pt idx="82">
                  <c:v>0.38471954165135913</c:v>
                </c:pt>
                <c:pt idx="83">
                  <c:v>0.37533546259139916</c:v>
                </c:pt>
                <c:pt idx="84">
                  <c:v>0.36589877839092622</c:v>
                </c:pt>
                <c:pt idx="85">
                  <c:v>0.35640882767457915</c:v>
                </c:pt>
                <c:pt idx="86">
                  <c:v>0.34686562490476469</c:v>
                </c:pt>
                <c:pt idx="87">
                  <c:v>0.33726889366052459</c:v>
                </c:pt>
                <c:pt idx="88">
                  <c:v>0.32761828153732225</c:v>
                </c:pt>
                <c:pt idx="89">
                  <c:v>0.3179135728016238</c:v>
                </c:pt>
                <c:pt idx="90">
                  <c:v>0.3081542619437595</c:v>
                </c:pt>
                <c:pt idx="91">
                  <c:v>0.29834016500937466</c:v>
                </c:pt>
                <c:pt idx="92">
                  <c:v>0.2884710723508645</c:v>
                </c:pt>
                <c:pt idx="93">
                  <c:v>0.27854651357770532</c:v>
                </c:pt>
                <c:pt idx="94">
                  <c:v>0.26856619199621617</c:v>
                </c:pt>
                <c:pt idx="95">
                  <c:v>0.25852960483512549</c:v>
                </c:pt>
                <c:pt idx="96">
                  <c:v>0.24843686759196706</c:v>
                </c:pt>
                <c:pt idx="97">
                  <c:v>0.23828747624023242</c:v>
                </c:pt>
                <c:pt idx="98">
                  <c:v>0.22808090877043458</c:v>
                </c:pt>
                <c:pt idx="99">
                  <c:v>0.21781703979485625</c:v>
                </c:pt>
                <c:pt idx="100">
                  <c:v>0.20749556154713719</c:v>
                </c:pt>
                <c:pt idx="101">
                  <c:v>0.19711621856742628</c:v>
                </c:pt>
                <c:pt idx="102">
                  <c:v>0.18667852056184395</c:v>
                </c:pt>
                <c:pt idx="103">
                  <c:v>0.17618214738621313</c:v>
                </c:pt>
                <c:pt idx="104">
                  <c:v>0.16562689875415773</c:v>
                </c:pt>
                <c:pt idx="105">
                  <c:v>0.15501236769370003</c:v>
                </c:pt>
                <c:pt idx="106">
                  <c:v>0.14433821605431182</c:v>
                </c:pt>
                <c:pt idx="107">
                  <c:v>0.13360407160278476</c:v>
                </c:pt>
                <c:pt idx="108">
                  <c:v>0.12280966424170936</c:v>
                </c:pt>
                <c:pt idx="109">
                  <c:v>0.11195451801938468</c:v>
                </c:pt>
                <c:pt idx="110">
                  <c:v>0.10103850469442259</c:v>
                </c:pt>
                <c:pt idx="111">
                  <c:v>9.0061176351897046E-2</c:v>
                </c:pt>
                <c:pt idx="112">
                  <c:v>7.9022197844092312E-2</c:v>
                </c:pt>
                <c:pt idx="113">
                  <c:v>7.1082047404717921E-2</c:v>
                </c:pt>
                <c:pt idx="114">
                  <c:v>5.9399144257373297E-2</c:v>
                </c:pt>
                <c:pt idx="115">
                  <c:v>4.7650646913851687E-2</c:v>
                </c:pt>
                <c:pt idx="116">
                  <c:v>3.5836145518031298E-2</c:v>
                </c:pt>
                <c:pt idx="117">
                  <c:v>2.3955280686001827E-2</c:v>
                </c:pt>
                <c:pt idx="118">
                  <c:v>1.200768026498116E-2</c:v>
                </c:pt>
              </c:numCache>
            </c:numRef>
          </c:val>
        </c:ser>
        <c:marker val="1"/>
        <c:axId val="155639808"/>
        <c:axId val="155641344"/>
      </c:lineChart>
      <c:catAx>
        <c:axId val="155639808"/>
        <c:scaling>
          <c:orientation val="minMax"/>
        </c:scaling>
        <c:axPos val="b"/>
        <c:tickLblPos val="nextTo"/>
        <c:crossAx val="155641344"/>
        <c:crosses val="autoZero"/>
        <c:auto val="1"/>
        <c:lblAlgn val="ctr"/>
        <c:lblOffset val="100"/>
      </c:catAx>
      <c:valAx>
        <c:axId val="155641344"/>
        <c:scaling>
          <c:orientation val="minMax"/>
        </c:scaling>
        <c:axPos val="l"/>
        <c:majorGridlines/>
        <c:numFmt formatCode="_(* #,##0.0000_);_(* \(#,##0.0000\);_(* &quot;-&quot;??_);_(@_)" sourceLinked="1"/>
        <c:tickLblPos val="nextTo"/>
        <c:crossAx val="155639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31</xdr:row>
      <xdr:rowOff>0</xdr:rowOff>
    </xdr:from>
    <xdr:to>
      <xdr:col>14</xdr:col>
      <xdr:colOff>133350</xdr:colOff>
      <xdr:row>47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409575</xdr:colOff>
      <xdr:row>10</xdr:row>
      <xdr:rowOff>104775</xdr:rowOff>
    </xdr:from>
    <xdr:to>
      <xdr:col>26</xdr:col>
      <xdr:colOff>609600</xdr:colOff>
      <xdr:row>27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51"/>
  <sheetViews>
    <sheetView topLeftCell="A5" workbookViewId="0">
      <selection activeCell="B34" sqref="B34"/>
    </sheetView>
  </sheetViews>
  <sheetFormatPr defaultRowHeight="15"/>
  <cols>
    <col min="1" max="1" width="24.42578125" bestFit="1" customWidth="1"/>
    <col min="3" max="3" width="9.140625" style="10"/>
    <col min="6" max="6" width="9.140625" style="14"/>
    <col min="8" max="8" width="24.42578125" bestFit="1" customWidth="1"/>
  </cols>
  <sheetData>
    <row r="1" spans="1:18">
      <c r="B1" t="s">
        <v>0</v>
      </c>
      <c r="E1" t="s">
        <v>1</v>
      </c>
      <c r="I1" t="s">
        <v>0</v>
      </c>
      <c r="J1" t="s">
        <v>1</v>
      </c>
      <c r="O1" t="s">
        <v>0</v>
      </c>
      <c r="P1" t="s">
        <v>1</v>
      </c>
    </row>
    <row r="2" spans="1:18">
      <c r="A2" t="s">
        <v>2</v>
      </c>
      <c r="B2" s="1">
        <v>7.6E-3</v>
      </c>
      <c r="C2" s="11">
        <v>5.0000000000000001E-3</v>
      </c>
      <c r="D2" s="2">
        <f t="shared" ref="D2:D20" si="0">+B2/C2</f>
        <v>1.52</v>
      </c>
      <c r="E2" s="1">
        <v>6.3899999999999998E-2</v>
      </c>
      <c r="F2" s="15"/>
      <c r="H2" t="s">
        <v>2</v>
      </c>
      <c r="I2" s="1">
        <v>7.6E-3</v>
      </c>
      <c r="J2" s="1">
        <v>6.3899999999999998E-2</v>
      </c>
      <c r="L2" s="1">
        <f>+I2-B2</f>
        <v>0</v>
      </c>
      <c r="N2" t="s">
        <v>2</v>
      </c>
      <c r="O2" s="1">
        <v>7.6E-3</v>
      </c>
      <c r="P2" s="1">
        <v>6.3899999999999998E-2</v>
      </c>
      <c r="R2" s="1">
        <f>+O2-B2</f>
        <v>0</v>
      </c>
    </row>
    <row r="3" spans="1:18">
      <c r="A3" t="s">
        <v>3</v>
      </c>
      <c r="B3" s="1">
        <v>5.7999999999999996E-3</v>
      </c>
      <c r="C3" s="11">
        <v>4.1000000000000003E-3</v>
      </c>
      <c r="D3" s="2">
        <f t="shared" si="0"/>
        <v>1.4146341463414631</v>
      </c>
      <c r="E3" s="1">
        <v>4.6300000000000001E-2</v>
      </c>
      <c r="F3" s="15"/>
      <c r="H3" t="s">
        <v>3</v>
      </c>
      <c r="I3" s="1">
        <v>5.7999999999999996E-3</v>
      </c>
      <c r="J3" s="1">
        <v>4.6300000000000001E-2</v>
      </c>
      <c r="L3" s="1">
        <f t="shared" ref="L3:L24" si="1">+I3-B3</f>
        <v>0</v>
      </c>
      <c r="N3" t="s">
        <v>3</v>
      </c>
      <c r="O3" s="1">
        <v>5.7999999999999996E-3</v>
      </c>
      <c r="P3" s="1">
        <v>4.6300000000000001E-2</v>
      </c>
      <c r="R3" s="1">
        <f t="shared" ref="R3:R24" si="2">+O3-B3</f>
        <v>0</v>
      </c>
    </row>
    <row r="4" spans="1:18">
      <c r="A4" t="s">
        <v>4</v>
      </c>
      <c r="B4" s="1">
        <v>6.8999999999999999E-3</v>
      </c>
      <c r="C4" s="11">
        <v>5.1000000000000004E-3</v>
      </c>
      <c r="D4" s="2">
        <f t="shared" si="0"/>
        <v>1.3529411764705881</v>
      </c>
      <c r="E4" s="1">
        <v>4.8599999999999997E-2</v>
      </c>
      <c r="F4" s="15"/>
      <c r="H4" t="s">
        <v>4</v>
      </c>
      <c r="I4" s="1">
        <v>6.8999999999999999E-3</v>
      </c>
      <c r="J4" s="1">
        <v>4.8599999999999997E-2</v>
      </c>
      <c r="L4" s="1">
        <f t="shared" si="1"/>
        <v>0</v>
      </c>
      <c r="N4" t="s">
        <v>4</v>
      </c>
      <c r="O4" s="1">
        <v>6.8999999999999999E-3</v>
      </c>
      <c r="P4" s="1">
        <v>4.8599999999999997E-2</v>
      </c>
      <c r="R4" s="1">
        <f t="shared" si="2"/>
        <v>0</v>
      </c>
    </row>
    <row r="5" spans="1:18">
      <c r="A5" t="s">
        <v>5</v>
      </c>
      <c r="B5" s="1">
        <v>5.8999999999999999E-3</v>
      </c>
      <c r="C5" s="11">
        <v>4.3E-3</v>
      </c>
      <c r="D5" s="2">
        <f t="shared" si="0"/>
        <v>1.3720930232558139</v>
      </c>
      <c r="E5" s="1">
        <v>4.2000000000000003E-2</v>
      </c>
      <c r="F5" s="15"/>
      <c r="H5" t="s">
        <v>5</v>
      </c>
      <c r="I5" s="1">
        <v>5.8999999999999999E-3</v>
      </c>
      <c r="J5" s="1">
        <v>4.2000000000000003E-2</v>
      </c>
      <c r="L5" s="1">
        <f t="shared" si="1"/>
        <v>0</v>
      </c>
      <c r="N5" t="s">
        <v>5</v>
      </c>
      <c r="O5" s="1">
        <v>5.8999999999999999E-3</v>
      </c>
      <c r="P5" s="1">
        <v>4.2000000000000003E-2</v>
      </c>
      <c r="R5" s="1">
        <f t="shared" si="2"/>
        <v>0</v>
      </c>
    </row>
    <row r="6" spans="1:18">
      <c r="A6" t="s">
        <v>6</v>
      </c>
      <c r="B6" s="1">
        <v>1.24E-2</v>
      </c>
      <c r="C6" s="11">
        <v>4.3E-3</v>
      </c>
      <c r="D6" s="2">
        <f t="shared" si="0"/>
        <v>2.8837209302325579</v>
      </c>
      <c r="E6" s="1">
        <v>8.8099999999999998E-2</v>
      </c>
      <c r="F6" s="15"/>
      <c r="H6" t="s">
        <v>6</v>
      </c>
      <c r="I6" s="1">
        <v>1.24E-2</v>
      </c>
      <c r="J6" s="1">
        <v>8.8099999999999998E-2</v>
      </c>
      <c r="L6" s="1">
        <f t="shared" si="1"/>
        <v>0</v>
      </c>
      <c r="N6" t="s">
        <v>6</v>
      </c>
      <c r="O6" s="1">
        <v>1.24E-2</v>
      </c>
      <c r="P6" s="1">
        <v>8.8099999999999998E-2</v>
      </c>
      <c r="R6" s="1">
        <f t="shared" si="2"/>
        <v>0</v>
      </c>
    </row>
    <row r="7" spans="1:18">
      <c r="A7" t="s">
        <v>7</v>
      </c>
      <c r="B7" s="1">
        <v>1.1000000000000001E-3</v>
      </c>
      <c r="C7" s="11">
        <v>6.9999999999999999E-4</v>
      </c>
      <c r="D7" s="2">
        <f t="shared" si="0"/>
        <v>1.5714285714285716</v>
      </c>
      <c r="E7" s="1">
        <v>7.9000000000000008E-3</v>
      </c>
      <c r="F7" s="15"/>
      <c r="H7" t="s">
        <v>7</v>
      </c>
      <c r="I7" s="1">
        <v>1.1000000000000001E-3</v>
      </c>
      <c r="J7" s="1">
        <v>7.9000000000000008E-3</v>
      </c>
      <c r="L7" s="1">
        <f t="shared" si="1"/>
        <v>0</v>
      </c>
      <c r="N7" t="s">
        <v>7</v>
      </c>
      <c r="O7" s="1">
        <v>1.1000000000000001E-3</v>
      </c>
      <c r="P7" s="1">
        <v>7.9000000000000008E-3</v>
      </c>
      <c r="R7" s="1">
        <f t="shared" si="2"/>
        <v>0</v>
      </c>
    </row>
    <row r="8" spans="1:18">
      <c r="A8" t="s">
        <v>8</v>
      </c>
      <c r="B8" s="1">
        <v>8.0999999999999996E-3</v>
      </c>
      <c r="C8" s="11" t="s">
        <v>62</v>
      </c>
      <c r="D8" s="2"/>
      <c r="E8" s="1">
        <v>6.3200000000000006E-2</v>
      </c>
      <c r="F8" s="15"/>
      <c r="H8" t="s">
        <v>8</v>
      </c>
      <c r="I8" s="1">
        <v>8.0999999999999996E-3</v>
      </c>
      <c r="J8" s="1">
        <v>6.3200000000000006E-2</v>
      </c>
      <c r="L8" s="1">
        <f t="shared" si="1"/>
        <v>0</v>
      </c>
      <c r="N8" t="s">
        <v>8</v>
      </c>
      <c r="O8" s="1">
        <v>8.0999999999999996E-3</v>
      </c>
      <c r="P8" s="1">
        <v>6.3200000000000006E-2</v>
      </c>
      <c r="R8" s="1">
        <f t="shared" si="2"/>
        <v>0</v>
      </c>
    </row>
    <row r="9" spans="1:18">
      <c r="A9" s="7" t="s">
        <v>9</v>
      </c>
      <c r="B9" s="8">
        <v>8.8999999999999999E-3</v>
      </c>
      <c r="C9" s="12">
        <v>5.1000000000000004E-3</v>
      </c>
      <c r="D9" s="2">
        <f t="shared" si="0"/>
        <v>1.7450980392156861</v>
      </c>
      <c r="E9" s="1">
        <v>6.1899999999999997E-2</v>
      </c>
      <c r="F9" s="16">
        <v>5.1999999999999998E-3</v>
      </c>
      <c r="G9" s="6">
        <f>+F9/NORMSINV(0.975)*NORMSINV(0.99)</f>
        <v>6.1720567522832205E-3</v>
      </c>
      <c r="H9" t="s">
        <v>9</v>
      </c>
      <c r="I9" s="1">
        <v>8.8999999999999999E-3</v>
      </c>
      <c r="J9" s="1">
        <v>6.1899999999999997E-2</v>
      </c>
      <c r="L9" s="1">
        <f t="shared" si="1"/>
        <v>0</v>
      </c>
      <c r="N9" t="s">
        <v>9</v>
      </c>
      <c r="O9" s="1">
        <v>8.8999999999999999E-3</v>
      </c>
      <c r="P9" s="1">
        <v>6.1899999999999997E-2</v>
      </c>
      <c r="R9" s="1">
        <f t="shared" si="2"/>
        <v>0</v>
      </c>
    </row>
    <row r="10" spans="1:18">
      <c r="A10" s="7" t="s">
        <v>10</v>
      </c>
      <c r="B10" s="8">
        <v>1.03E-2</v>
      </c>
      <c r="C10" s="12">
        <v>5.1000000000000004E-3</v>
      </c>
      <c r="D10" s="2">
        <f t="shared" si="0"/>
        <v>2.0196078431372548</v>
      </c>
      <c r="E10" s="8">
        <v>7.2499999999999995E-2</v>
      </c>
      <c r="F10" s="15"/>
      <c r="H10" t="s">
        <v>10</v>
      </c>
      <c r="I10" s="1">
        <v>1.03E-2</v>
      </c>
      <c r="J10" s="1">
        <v>7.2499999999999995E-2</v>
      </c>
      <c r="L10" s="1">
        <f t="shared" si="1"/>
        <v>0</v>
      </c>
      <c r="N10" t="s">
        <v>10</v>
      </c>
      <c r="O10" s="1">
        <v>1.03E-2</v>
      </c>
      <c r="P10" s="1">
        <v>7.2499999999999995E-2</v>
      </c>
      <c r="R10" s="1">
        <f t="shared" si="2"/>
        <v>0</v>
      </c>
    </row>
    <row r="11" spans="1:18">
      <c r="A11" t="s">
        <v>11</v>
      </c>
      <c r="B11" s="1">
        <v>1.03E-2</v>
      </c>
      <c r="C11" s="11">
        <v>5.1000000000000004E-3</v>
      </c>
      <c r="D11" s="2">
        <f t="shared" si="0"/>
        <v>2.0196078431372548</v>
      </c>
      <c r="E11" s="1">
        <v>7.2499999999999995E-2</v>
      </c>
      <c r="F11" s="15"/>
      <c r="H11" t="s">
        <v>11</v>
      </c>
      <c r="I11" s="1">
        <v>1.03E-2</v>
      </c>
      <c r="J11" s="1">
        <v>7.2499999999999995E-2</v>
      </c>
      <c r="L11" s="1">
        <f t="shared" si="1"/>
        <v>0</v>
      </c>
      <c r="N11" t="s">
        <v>11</v>
      </c>
      <c r="O11" s="1">
        <v>1.03E-2</v>
      </c>
      <c r="P11" s="1">
        <v>7.2499999999999995E-2</v>
      </c>
      <c r="R11" s="1">
        <f t="shared" si="2"/>
        <v>0</v>
      </c>
    </row>
    <row r="12" spans="1:18">
      <c r="A12" t="s">
        <v>12</v>
      </c>
      <c r="B12" s="1">
        <v>6.0000000000000001E-3</v>
      </c>
      <c r="C12" s="11" t="s">
        <v>62</v>
      </c>
      <c r="D12" s="2"/>
      <c r="E12" s="1">
        <v>5.0299999999999997E-2</v>
      </c>
      <c r="F12" s="15"/>
      <c r="H12" t="s">
        <v>12</v>
      </c>
      <c r="I12" s="1">
        <v>6.0000000000000001E-3</v>
      </c>
      <c r="J12" s="1">
        <v>5.0299999999999997E-2</v>
      </c>
      <c r="L12" s="1">
        <f t="shared" si="1"/>
        <v>0</v>
      </c>
      <c r="N12" t="s">
        <v>12</v>
      </c>
      <c r="O12" s="1">
        <v>6.0000000000000001E-3</v>
      </c>
      <c r="P12" s="1">
        <v>5.0299999999999997E-2</v>
      </c>
      <c r="R12" s="1">
        <f t="shared" si="2"/>
        <v>0</v>
      </c>
    </row>
    <row r="13" spans="1:18">
      <c r="A13" t="s">
        <v>13</v>
      </c>
      <c r="B13" s="1">
        <v>6.7000000000000002E-3</v>
      </c>
      <c r="C13" s="11">
        <v>5.1000000000000004E-3</v>
      </c>
      <c r="D13" s="2">
        <f t="shared" si="0"/>
        <v>1.3137254901960784</v>
      </c>
      <c r="E13" s="1">
        <v>4.8000000000000001E-2</v>
      </c>
      <c r="F13" s="15"/>
      <c r="H13" t="s">
        <v>13</v>
      </c>
      <c r="I13" s="1">
        <v>6.7000000000000002E-3</v>
      </c>
      <c r="J13" s="1">
        <v>4.8000000000000001E-2</v>
      </c>
      <c r="L13" s="1">
        <f t="shared" si="1"/>
        <v>0</v>
      </c>
      <c r="N13" t="s">
        <v>13</v>
      </c>
      <c r="O13" s="1">
        <v>6.7000000000000002E-3</v>
      </c>
      <c r="P13" s="1">
        <v>4.8000000000000001E-2</v>
      </c>
      <c r="R13" s="1">
        <f t="shared" si="2"/>
        <v>0</v>
      </c>
    </row>
    <row r="14" spans="1:18">
      <c r="A14" t="s">
        <v>14</v>
      </c>
      <c r="B14" s="1">
        <v>6.4000000000000003E-3</v>
      </c>
      <c r="C14" s="11" t="s">
        <v>62</v>
      </c>
      <c r="D14" s="2"/>
      <c r="E14" s="1">
        <v>6.1899999999999997E-2</v>
      </c>
      <c r="F14" s="15"/>
      <c r="H14" t="s">
        <v>14</v>
      </c>
      <c r="I14" s="1">
        <v>6.4000000000000003E-3</v>
      </c>
      <c r="J14" s="1">
        <v>6.1899999999999997E-2</v>
      </c>
      <c r="L14" s="1">
        <f t="shared" si="1"/>
        <v>0</v>
      </c>
      <c r="N14" t="s">
        <v>14</v>
      </c>
      <c r="O14" s="1">
        <v>6.4000000000000003E-3</v>
      </c>
      <c r="P14" s="1">
        <v>6.1899999999999997E-2</v>
      </c>
      <c r="R14" s="1">
        <f t="shared" si="2"/>
        <v>0</v>
      </c>
    </row>
    <row r="15" spans="1:18">
      <c r="A15" t="s">
        <v>15</v>
      </c>
      <c r="B15" s="1">
        <v>6.0000000000000001E-3</v>
      </c>
      <c r="C15" s="11">
        <v>4.4999999999999997E-3</v>
      </c>
      <c r="D15" s="2">
        <f t="shared" si="0"/>
        <v>1.3333333333333335</v>
      </c>
      <c r="E15" s="1">
        <v>5.0299999999999997E-2</v>
      </c>
      <c r="F15" s="15"/>
      <c r="H15" t="s">
        <v>15</v>
      </c>
      <c r="I15" s="1">
        <v>6.0000000000000001E-3</v>
      </c>
      <c r="J15" s="1">
        <v>5.0299999999999997E-2</v>
      </c>
      <c r="L15" s="1">
        <f t="shared" si="1"/>
        <v>0</v>
      </c>
      <c r="N15" t="s">
        <v>15</v>
      </c>
      <c r="O15" s="1">
        <v>6.0000000000000001E-3</v>
      </c>
      <c r="P15" s="1">
        <v>5.0299999999999997E-2</v>
      </c>
      <c r="R15" s="1">
        <f t="shared" si="2"/>
        <v>0</v>
      </c>
    </row>
    <row r="16" spans="1:18">
      <c r="A16" t="s">
        <v>16</v>
      </c>
      <c r="B16" s="1">
        <v>1.9E-3</v>
      </c>
      <c r="C16" s="11">
        <v>1.5E-3</v>
      </c>
      <c r="D16" s="2">
        <f t="shared" si="0"/>
        <v>1.2666666666666666</v>
      </c>
      <c r="E16" s="1">
        <v>1.6899999999999998E-2</v>
      </c>
      <c r="F16" s="15"/>
      <c r="H16" t="s">
        <v>16</v>
      </c>
      <c r="I16" s="1">
        <v>1.9E-3</v>
      </c>
      <c r="J16" s="1">
        <v>1.6899999999999998E-2</v>
      </c>
      <c r="L16" s="1">
        <f t="shared" si="1"/>
        <v>0</v>
      </c>
      <c r="N16" t="s">
        <v>16</v>
      </c>
      <c r="O16" s="1">
        <v>1.9E-3</v>
      </c>
      <c r="P16" s="1">
        <v>1.6899999999999998E-2</v>
      </c>
      <c r="R16" s="1">
        <f t="shared" si="2"/>
        <v>0</v>
      </c>
    </row>
    <row r="17" spans="1:18">
      <c r="A17" t="s">
        <v>17</v>
      </c>
      <c r="B17" s="1">
        <v>1.9E-3</v>
      </c>
      <c r="C17" s="11">
        <v>1.5E-3</v>
      </c>
      <c r="D17" s="2">
        <f t="shared" si="0"/>
        <v>1.2666666666666666</v>
      </c>
      <c r="E17" s="1">
        <v>1.6899999999999998E-2</v>
      </c>
      <c r="F17" s="15"/>
      <c r="H17" t="s">
        <v>17</v>
      </c>
      <c r="I17" s="1">
        <v>1.9E-3</v>
      </c>
      <c r="J17" s="1">
        <v>1.6899999999999998E-2</v>
      </c>
      <c r="L17" s="1">
        <f t="shared" si="1"/>
        <v>0</v>
      </c>
      <c r="N17" t="s">
        <v>17</v>
      </c>
      <c r="O17" s="1">
        <v>1.9E-3</v>
      </c>
      <c r="P17" s="1">
        <v>1.6899999999999998E-2</v>
      </c>
      <c r="R17" s="1">
        <f t="shared" si="2"/>
        <v>0</v>
      </c>
    </row>
    <row r="18" spans="1:18">
      <c r="A18" t="s">
        <v>18</v>
      </c>
      <c r="B18" s="1">
        <v>3.5999999999999999E-3</v>
      </c>
      <c r="C18" s="11">
        <v>2.2000000000000001E-3</v>
      </c>
      <c r="D18" s="2">
        <f t="shared" si="0"/>
        <v>1.6363636363636362</v>
      </c>
      <c r="E18" s="1">
        <v>2.7E-2</v>
      </c>
      <c r="F18" s="15"/>
      <c r="H18" t="s">
        <v>18</v>
      </c>
      <c r="I18" s="1">
        <v>3.5999999999999999E-3</v>
      </c>
      <c r="J18" s="1">
        <v>2.7E-2</v>
      </c>
      <c r="L18" s="1">
        <f t="shared" si="1"/>
        <v>0</v>
      </c>
      <c r="N18" t="s">
        <v>18</v>
      </c>
      <c r="O18" s="1">
        <v>3.5999999999999999E-3</v>
      </c>
      <c r="P18" s="1">
        <v>2.7E-2</v>
      </c>
      <c r="R18" s="1">
        <f t="shared" si="2"/>
        <v>0</v>
      </c>
    </row>
    <row r="19" spans="1:18">
      <c r="A19" t="s">
        <v>19</v>
      </c>
      <c r="B19" s="1">
        <v>3.5999999999999999E-3</v>
      </c>
      <c r="C19" s="11">
        <v>2.2000000000000001E-3</v>
      </c>
      <c r="D19" s="2">
        <f t="shared" si="0"/>
        <v>1.6363636363636362</v>
      </c>
      <c r="E19" s="1">
        <v>2.7E-2</v>
      </c>
      <c r="F19" s="15"/>
      <c r="H19" t="s">
        <v>19</v>
      </c>
      <c r="I19" s="1">
        <v>3.5999999999999999E-3</v>
      </c>
      <c r="J19" s="1">
        <v>2.7E-2</v>
      </c>
      <c r="L19" s="1">
        <f t="shared" si="1"/>
        <v>0</v>
      </c>
      <c r="N19" t="s">
        <v>19</v>
      </c>
      <c r="O19" s="1">
        <v>3.5999999999999999E-3</v>
      </c>
      <c r="P19" s="1">
        <v>2.7E-2</v>
      </c>
      <c r="R19" s="1">
        <f t="shared" si="2"/>
        <v>0</v>
      </c>
    </row>
    <row r="20" spans="1:18">
      <c r="A20" t="s">
        <v>20</v>
      </c>
      <c r="B20" s="1">
        <v>4.4999999999999997E-3</v>
      </c>
      <c r="C20" s="11">
        <v>5.0000000000000001E-3</v>
      </c>
      <c r="D20" s="2">
        <f t="shared" si="0"/>
        <v>0.89999999999999991</v>
      </c>
      <c r="E20" s="1">
        <v>9.9099999999999994E-2</v>
      </c>
      <c r="F20" s="15"/>
      <c r="H20" t="s">
        <v>20</v>
      </c>
      <c r="I20" s="1">
        <v>4.4999999999999997E-3</v>
      </c>
      <c r="J20" s="1">
        <v>9.9099999999999994E-2</v>
      </c>
      <c r="L20" s="1">
        <f t="shared" si="1"/>
        <v>0</v>
      </c>
      <c r="N20" t="s">
        <v>20</v>
      </c>
      <c r="O20" s="1">
        <v>4.4999999999999997E-3</v>
      </c>
      <c r="P20" s="1">
        <v>9.9099999999999994E-2</v>
      </c>
      <c r="R20" s="1">
        <f t="shared" si="2"/>
        <v>0</v>
      </c>
    </row>
    <row r="21" spans="1:18">
      <c r="A21" t="s">
        <v>21</v>
      </c>
      <c r="B21" s="1">
        <v>1.0200000000000001E-2</v>
      </c>
      <c r="C21" s="11">
        <v>7.7000000000000002E-3</v>
      </c>
      <c r="D21" s="2">
        <f>+B21/C21</f>
        <v>1.3246753246753247</v>
      </c>
      <c r="E21" s="1">
        <v>7.17E-2</v>
      </c>
      <c r="F21" s="15"/>
      <c r="H21" t="s">
        <v>21</v>
      </c>
      <c r="I21" s="1">
        <v>1.0200000000000001E-2</v>
      </c>
      <c r="J21" s="1">
        <v>7.17E-2</v>
      </c>
      <c r="L21" s="1">
        <f t="shared" si="1"/>
        <v>0</v>
      </c>
      <c r="N21" t="s">
        <v>21</v>
      </c>
      <c r="O21" s="1">
        <v>1.0200000000000001E-2</v>
      </c>
      <c r="P21" s="1">
        <v>7.17E-2</v>
      </c>
      <c r="R21" s="1">
        <f t="shared" si="2"/>
        <v>0</v>
      </c>
    </row>
    <row r="22" spans="1:18">
      <c r="A22" t="s">
        <v>22</v>
      </c>
      <c r="B22" s="1">
        <v>6.4999999999999997E-3</v>
      </c>
      <c r="C22" s="11" t="s">
        <v>62</v>
      </c>
      <c r="D22" s="2"/>
      <c r="E22" s="1">
        <v>5.3699999999999998E-2</v>
      </c>
      <c r="F22" s="15"/>
      <c r="H22" t="s">
        <v>22</v>
      </c>
      <c r="I22" s="1">
        <v>6.4999999999999997E-3</v>
      </c>
      <c r="J22" s="1">
        <v>5.3699999999999998E-2</v>
      </c>
      <c r="L22" s="1">
        <f t="shared" si="1"/>
        <v>0</v>
      </c>
      <c r="N22" t="s">
        <v>22</v>
      </c>
      <c r="O22" s="1">
        <v>6.4999999999999997E-3</v>
      </c>
      <c r="P22" s="1">
        <v>5.3699999999999998E-2</v>
      </c>
      <c r="R22" s="1">
        <f t="shared" si="2"/>
        <v>0</v>
      </c>
    </row>
    <row r="23" spans="1:18">
      <c r="A23" t="s">
        <v>23</v>
      </c>
      <c r="B23" s="1">
        <v>8.0999999999999996E-3</v>
      </c>
      <c r="C23" s="11">
        <v>6.1999999999999998E-3</v>
      </c>
      <c r="D23" s="2">
        <f t="shared" ref="D23:D24" si="3">+B23/C23</f>
        <v>1.3064516129032258</v>
      </c>
      <c r="E23" s="1">
        <v>6.3299999999999995E-2</v>
      </c>
      <c r="F23" s="15"/>
      <c r="H23" t="s">
        <v>23</v>
      </c>
      <c r="I23" s="1">
        <v>8.0999999999999996E-3</v>
      </c>
      <c r="J23" s="1">
        <v>6.3299999999999995E-2</v>
      </c>
      <c r="L23" s="1">
        <f t="shared" si="1"/>
        <v>0</v>
      </c>
      <c r="N23" t="s">
        <v>23</v>
      </c>
      <c r="O23" s="1">
        <v>8.0999999999999996E-3</v>
      </c>
      <c r="P23" s="1">
        <v>6.3299999999999995E-2</v>
      </c>
      <c r="R23" s="1">
        <f t="shared" si="2"/>
        <v>0</v>
      </c>
    </row>
    <row r="24" spans="1:18">
      <c r="A24" t="s">
        <v>24</v>
      </c>
      <c r="B24" s="1">
        <v>1.1000000000000001E-3</v>
      </c>
      <c r="C24" s="11">
        <v>5.0000000000000001E-4</v>
      </c>
      <c r="D24" s="2">
        <f t="shared" si="3"/>
        <v>2.2000000000000002</v>
      </c>
      <c r="E24" s="1">
        <v>7.9000000000000008E-3</v>
      </c>
      <c r="F24" s="15"/>
      <c r="H24" t="s">
        <v>24</v>
      </c>
      <c r="I24" s="1">
        <v>1.1000000000000001E-3</v>
      </c>
      <c r="J24" s="1">
        <v>7.9000000000000008E-3</v>
      </c>
      <c r="L24" s="1">
        <f t="shared" si="1"/>
        <v>0</v>
      </c>
      <c r="N24" t="s">
        <v>24</v>
      </c>
      <c r="O24" s="1">
        <v>1.1000000000000001E-3</v>
      </c>
      <c r="P24" s="1">
        <v>7.9000000000000008E-3</v>
      </c>
      <c r="R24" s="1">
        <f t="shared" si="2"/>
        <v>0</v>
      </c>
    </row>
    <row r="25" spans="1:18">
      <c r="D25" s="2"/>
    </row>
    <row r="26" spans="1:18">
      <c r="D26" s="2"/>
    </row>
    <row r="27" spans="1:18">
      <c r="D27" s="2"/>
    </row>
    <row r="28" spans="1:18">
      <c r="B28" t="s">
        <v>0</v>
      </c>
      <c r="E28" s="10" t="s">
        <v>1</v>
      </c>
    </row>
    <row r="29" spans="1:18">
      <c r="A29" t="s">
        <v>2</v>
      </c>
      <c r="B29" s="1">
        <v>4.8999999999999998E-3</v>
      </c>
      <c r="C29" s="11">
        <f>+C2</f>
        <v>5.0000000000000001E-3</v>
      </c>
      <c r="D29" s="2">
        <f>+B29/C29</f>
        <v>0.98</v>
      </c>
      <c r="E29" s="11">
        <v>4.5600000000000002E-2</v>
      </c>
    </row>
    <row r="30" spans="1:18">
      <c r="A30" t="s">
        <v>3</v>
      </c>
      <c r="B30" s="1">
        <v>3.7000000000000002E-3</v>
      </c>
      <c r="C30" s="11">
        <f t="shared" ref="C30:C51" si="4">+C3</f>
        <v>4.1000000000000003E-3</v>
      </c>
      <c r="D30" s="2">
        <f t="shared" ref="D30:D51" si="5">+B30/C30</f>
        <v>0.90243902439024382</v>
      </c>
      <c r="E30" s="11">
        <v>3.1399999999999997E-2</v>
      </c>
    </row>
    <row r="31" spans="1:18">
      <c r="A31" t="s">
        <v>4</v>
      </c>
      <c r="B31" s="1">
        <v>3.5000000000000001E-3</v>
      </c>
      <c r="C31" s="11">
        <f t="shared" si="4"/>
        <v>5.1000000000000004E-3</v>
      </c>
      <c r="D31" s="2">
        <f t="shared" si="5"/>
        <v>0.68627450980392157</v>
      </c>
      <c r="E31" s="11">
        <v>2.5000000000000001E-2</v>
      </c>
    </row>
    <row r="32" spans="1:18">
      <c r="A32" t="s">
        <v>5</v>
      </c>
      <c r="B32" s="1">
        <v>3.2000000000000002E-3</v>
      </c>
      <c r="C32" s="11">
        <f t="shared" si="4"/>
        <v>4.3E-3</v>
      </c>
      <c r="D32" s="2">
        <f t="shared" si="5"/>
        <v>0.7441860465116279</v>
      </c>
      <c r="E32" s="11">
        <v>2.3599999999999999E-2</v>
      </c>
    </row>
    <row r="33" spans="1:5">
      <c r="A33" t="s">
        <v>6</v>
      </c>
      <c r="B33" s="1">
        <v>0.01</v>
      </c>
      <c r="C33" s="11">
        <f t="shared" si="4"/>
        <v>4.3E-3</v>
      </c>
      <c r="D33" s="2">
        <f t="shared" si="5"/>
        <v>2.3255813953488373</v>
      </c>
      <c r="E33" s="11">
        <v>7.1900000000000006E-2</v>
      </c>
    </row>
    <row r="34" spans="1:5">
      <c r="A34" t="s">
        <v>7</v>
      </c>
      <c r="B34" s="1">
        <v>5.0000000000000001E-4</v>
      </c>
      <c r="C34" s="11">
        <f t="shared" si="4"/>
        <v>6.9999999999999999E-4</v>
      </c>
      <c r="D34" s="2">
        <f t="shared" si="5"/>
        <v>0.7142857142857143</v>
      </c>
      <c r="E34" s="11">
        <v>3.8999999999999998E-3</v>
      </c>
    </row>
    <row r="35" spans="1:5">
      <c r="A35" t="s">
        <v>8</v>
      </c>
      <c r="B35" s="1">
        <v>4.8999999999999998E-3</v>
      </c>
      <c r="C35" s="11" t="str">
        <f t="shared" si="4"/>
        <v>na</v>
      </c>
      <c r="D35" s="2"/>
      <c r="E35" s="11">
        <v>4.1300000000000003E-2</v>
      </c>
    </row>
    <row r="36" spans="1:5">
      <c r="A36" t="s">
        <v>9</v>
      </c>
      <c r="B36" s="1">
        <v>5.1999999999999998E-3</v>
      </c>
      <c r="C36" s="11">
        <f t="shared" si="4"/>
        <v>5.1000000000000004E-3</v>
      </c>
      <c r="D36" s="2">
        <f t="shared" si="5"/>
        <v>1.0196078431372548</v>
      </c>
      <c r="E36" s="11">
        <v>3.6499999999999998E-2</v>
      </c>
    </row>
    <row r="37" spans="1:5">
      <c r="A37" t="s">
        <v>10</v>
      </c>
      <c r="B37" s="1">
        <v>6.1000000000000004E-3</v>
      </c>
      <c r="C37" s="11">
        <f t="shared" si="4"/>
        <v>5.1000000000000004E-3</v>
      </c>
      <c r="D37" s="2">
        <f t="shared" si="5"/>
        <v>1.196078431372549</v>
      </c>
      <c r="E37" s="11">
        <v>4.2999999999999997E-2</v>
      </c>
    </row>
    <row r="38" spans="1:5">
      <c r="A38" t="s">
        <v>11</v>
      </c>
      <c r="B38" s="1">
        <v>6.1000000000000004E-3</v>
      </c>
      <c r="C38" s="11">
        <f t="shared" si="4"/>
        <v>5.1000000000000004E-3</v>
      </c>
      <c r="D38" s="2">
        <f t="shared" si="5"/>
        <v>1.196078431372549</v>
      </c>
      <c r="E38" s="11">
        <v>4.2999999999999997E-2</v>
      </c>
    </row>
    <row r="39" spans="1:5">
      <c r="A39" t="s">
        <v>12</v>
      </c>
      <c r="B39" s="1">
        <v>3.5000000000000001E-3</v>
      </c>
      <c r="C39" s="11" t="str">
        <f t="shared" si="4"/>
        <v>na</v>
      </c>
      <c r="D39" s="2"/>
      <c r="E39" s="11">
        <v>3.2899999999999999E-2</v>
      </c>
    </row>
    <row r="40" spans="1:5">
      <c r="A40" t="s">
        <v>13</v>
      </c>
      <c r="B40" s="1">
        <v>3.8999999999999998E-3</v>
      </c>
      <c r="C40" s="11">
        <f t="shared" si="4"/>
        <v>5.1000000000000004E-3</v>
      </c>
      <c r="D40" s="2">
        <f t="shared" si="5"/>
        <v>0.76470588235294112</v>
      </c>
      <c r="E40" s="11">
        <v>2.8299999999999999E-2</v>
      </c>
    </row>
    <row r="41" spans="1:5">
      <c r="A41" t="s">
        <v>14</v>
      </c>
      <c r="B41" s="1">
        <v>4.1999999999999997E-3</v>
      </c>
      <c r="C41" s="11" t="str">
        <f t="shared" si="4"/>
        <v>na</v>
      </c>
      <c r="D41" s="2"/>
      <c r="E41" s="11">
        <v>4.65E-2</v>
      </c>
    </row>
    <row r="42" spans="1:5">
      <c r="A42" t="s">
        <v>15</v>
      </c>
      <c r="B42" s="1">
        <v>3.5000000000000001E-3</v>
      </c>
      <c r="C42" s="11">
        <f t="shared" si="4"/>
        <v>4.4999999999999997E-3</v>
      </c>
      <c r="D42" s="2">
        <f t="shared" si="5"/>
        <v>0.7777777777777779</v>
      </c>
      <c r="E42" s="11">
        <v>3.2899999999999999E-2</v>
      </c>
    </row>
    <row r="43" spans="1:5">
      <c r="A43" t="s">
        <v>16</v>
      </c>
      <c r="B43" s="1">
        <v>1.1000000000000001E-3</v>
      </c>
      <c r="C43" s="11">
        <f t="shared" si="4"/>
        <v>1.5E-3</v>
      </c>
      <c r="D43" s="2">
        <f t="shared" si="5"/>
        <v>0.73333333333333339</v>
      </c>
      <c r="E43" s="11">
        <v>1.1299999999999999E-2</v>
      </c>
    </row>
    <row r="44" spans="1:5">
      <c r="A44" t="s">
        <v>17</v>
      </c>
      <c r="B44" s="1">
        <v>1.1000000000000001E-3</v>
      </c>
      <c r="C44" s="11">
        <f t="shared" si="4"/>
        <v>1.5E-3</v>
      </c>
      <c r="D44" s="2">
        <f t="shared" si="5"/>
        <v>0.73333333333333339</v>
      </c>
      <c r="E44" s="11">
        <v>1.14E-2</v>
      </c>
    </row>
    <row r="45" spans="1:5">
      <c r="A45" t="s">
        <v>18</v>
      </c>
      <c r="B45" s="1">
        <v>2E-3</v>
      </c>
      <c r="C45" s="11">
        <f t="shared" si="4"/>
        <v>2.2000000000000001E-3</v>
      </c>
      <c r="D45" s="2">
        <f t="shared" si="5"/>
        <v>0.90909090909090906</v>
      </c>
      <c r="E45" s="11">
        <v>1.6E-2</v>
      </c>
    </row>
    <row r="46" spans="1:5">
      <c r="A46" t="s">
        <v>19</v>
      </c>
      <c r="B46" s="1">
        <v>2E-3</v>
      </c>
      <c r="C46" s="11">
        <f t="shared" si="4"/>
        <v>2.2000000000000001E-3</v>
      </c>
      <c r="D46" s="2">
        <f t="shared" si="5"/>
        <v>0.90909090909090906</v>
      </c>
      <c r="E46" s="11">
        <v>1.61E-2</v>
      </c>
    </row>
    <row r="47" spans="1:5">
      <c r="A47" t="s">
        <v>20</v>
      </c>
      <c r="B47" s="1">
        <v>4.4999999999999997E-3</v>
      </c>
      <c r="C47" s="11">
        <f t="shared" si="4"/>
        <v>5.0000000000000001E-3</v>
      </c>
      <c r="D47" s="2">
        <f t="shared" si="5"/>
        <v>0.89999999999999991</v>
      </c>
      <c r="E47" s="11">
        <v>9.9099999999999994E-2</v>
      </c>
    </row>
    <row r="48" spans="1:5">
      <c r="A48" t="s">
        <v>21</v>
      </c>
      <c r="B48" s="1">
        <v>5.3E-3</v>
      </c>
      <c r="C48" s="11">
        <f t="shared" si="4"/>
        <v>7.7000000000000002E-3</v>
      </c>
      <c r="D48" s="2">
        <f t="shared" si="5"/>
        <v>0.68831168831168832</v>
      </c>
      <c r="E48" s="11">
        <v>3.6700000000000003E-2</v>
      </c>
    </row>
    <row r="49" spans="1:5">
      <c r="A49" t="s">
        <v>22</v>
      </c>
      <c r="B49" s="1">
        <v>3.8999999999999998E-3</v>
      </c>
      <c r="C49" s="11" t="str">
        <f t="shared" si="4"/>
        <v>na</v>
      </c>
      <c r="D49" s="2"/>
      <c r="E49" s="11">
        <v>3.5099999999999999E-2</v>
      </c>
    </row>
    <row r="50" spans="1:5">
      <c r="A50" t="s">
        <v>23</v>
      </c>
      <c r="B50" s="1">
        <v>4.8999999999999998E-3</v>
      </c>
      <c r="C50" s="11">
        <f t="shared" si="4"/>
        <v>6.1999999999999998E-3</v>
      </c>
      <c r="D50" s="2">
        <f t="shared" si="5"/>
        <v>0.79032258064516125</v>
      </c>
      <c r="E50" s="11">
        <v>4.1300000000000003E-2</v>
      </c>
    </row>
    <row r="51" spans="1:5">
      <c r="A51" t="s">
        <v>24</v>
      </c>
      <c r="B51" s="1">
        <v>5.0000000000000001E-4</v>
      </c>
      <c r="C51" s="11">
        <f t="shared" si="4"/>
        <v>5.0000000000000001E-4</v>
      </c>
      <c r="D51" s="2">
        <f t="shared" si="5"/>
        <v>1</v>
      </c>
      <c r="E51" s="11">
        <v>3.8999999999999998E-3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L26"/>
  <sheetViews>
    <sheetView workbookViewId="0">
      <selection activeCell="G5" sqref="G5"/>
    </sheetView>
  </sheetViews>
  <sheetFormatPr defaultRowHeight="15"/>
  <cols>
    <col min="1" max="1" width="51" customWidth="1"/>
    <col min="2" max="2" width="14.28515625" style="3" bestFit="1" customWidth="1"/>
    <col min="10" max="10" width="14.7109375" customWidth="1"/>
    <col min="11" max="11" width="5" customWidth="1"/>
    <col min="12" max="12" width="14.28515625" bestFit="1" customWidth="1"/>
  </cols>
  <sheetData>
    <row r="1" spans="1:12">
      <c r="B1" s="3" t="s">
        <v>25</v>
      </c>
      <c r="C1" t="s">
        <v>26</v>
      </c>
      <c r="D1" t="s">
        <v>27</v>
      </c>
      <c r="E1" t="s">
        <v>61</v>
      </c>
      <c r="F1" t="s">
        <v>54</v>
      </c>
      <c r="G1" t="s">
        <v>514</v>
      </c>
      <c r="J1" t="s">
        <v>59</v>
      </c>
      <c r="L1" t="s">
        <v>60</v>
      </c>
    </row>
    <row r="2" spans="1:12">
      <c r="A2" t="s">
        <v>28</v>
      </c>
      <c r="B2" s="3">
        <v>10386661.98</v>
      </c>
      <c r="C2" s="1">
        <v>0.15210000000000001</v>
      </c>
      <c r="E2" s="2">
        <v>5.4</v>
      </c>
      <c r="F2" s="2">
        <v>4.54</v>
      </c>
      <c r="G2" s="2">
        <f>VLOOKUP(A2,Sheet4!$N$2:$U$138,8,FALSE)</f>
        <v>3.2</v>
      </c>
      <c r="H2" s="2">
        <f>+E2/F2</f>
        <v>1.1894273127753305</v>
      </c>
      <c r="I2" t="s">
        <v>57</v>
      </c>
      <c r="J2" s="3">
        <f>IF(I2="CDI+",0,E2*B2/100)*2.24*2.33/15.89</f>
        <v>184225.52392226964</v>
      </c>
      <c r="L2" s="5">
        <f>IF(I2="CDI+",0,F2)*B2*2.2*2.33/15.89/100</f>
        <v>152120.08374137143</v>
      </c>
    </row>
    <row r="3" spans="1:12">
      <c r="A3" t="s">
        <v>29</v>
      </c>
      <c r="B3" s="3">
        <v>6060695.6600000001</v>
      </c>
      <c r="C3" s="1">
        <v>8.8700000000000001E-2</v>
      </c>
      <c r="E3" s="2">
        <v>2</v>
      </c>
      <c r="F3" s="2">
        <v>2.2599999999999998</v>
      </c>
      <c r="G3" s="2">
        <f>VLOOKUP(A3,Sheet4!$N$2:$U$138,8,FALSE)</f>
        <v>2</v>
      </c>
      <c r="H3" s="2">
        <f>+E3/F3</f>
        <v>0.88495575221238942</v>
      </c>
      <c r="I3" t="s">
        <v>58</v>
      </c>
      <c r="J3" s="3">
        <f t="shared" ref="J3:J24" si="0">IF(I3="CDI+",0,E3*B3/100)*2.24*2.33/15.89</f>
        <v>39813.69765723349</v>
      </c>
      <c r="L3" s="5">
        <f t="shared" ref="L3:L24" si="1">IF(I3="CDI+",0,F3)*B3*2.2*2.33/15.89/100</f>
        <v>44186.094810661802</v>
      </c>
    </row>
    <row r="4" spans="1:12">
      <c r="A4" t="s">
        <v>30</v>
      </c>
      <c r="B4" s="3">
        <v>5511343.8099999996</v>
      </c>
      <c r="C4" s="1">
        <v>8.0699999999999994E-2</v>
      </c>
      <c r="E4" s="2">
        <v>4.8</v>
      </c>
      <c r="F4" s="2">
        <v>0</v>
      </c>
      <c r="G4" s="2">
        <f>VLOOKUP(A4,Sheet4!$N$2:$U$138,8,FALSE)</f>
        <v>2.4</v>
      </c>
      <c r="H4" s="2"/>
      <c r="I4" t="s">
        <v>58</v>
      </c>
      <c r="J4" s="3">
        <f t="shared" si="0"/>
        <v>86891.797950364766</v>
      </c>
      <c r="L4" s="5">
        <f t="shared" si="1"/>
        <v>0</v>
      </c>
    </row>
    <row r="5" spans="1:12">
      <c r="A5" t="s">
        <v>31</v>
      </c>
      <c r="B5" s="3">
        <v>5111046.7699999996</v>
      </c>
      <c r="C5" s="1">
        <v>7.4800000000000005E-2</v>
      </c>
      <c r="E5" s="2">
        <v>3.8</v>
      </c>
      <c r="F5" s="2">
        <v>3.18</v>
      </c>
      <c r="G5" s="2">
        <f>VLOOKUP(A5,Sheet4!$N$2:$U$138,8,FALSE)</f>
        <v>2.1</v>
      </c>
      <c r="H5" s="2">
        <f t="shared" ref="H5:H24" si="2">+E5/F5</f>
        <v>1.1949685534591195</v>
      </c>
      <c r="I5" t="s">
        <v>58</v>
      </c>
      <c r="J5" s="3">
        <f t="shared" si="0"/>
        <v>63793.068689451982</v>
      </c>
      <c r="L5" s="5">
        <f t="shared" si="1"/>
        <v>52431.427226433974</v>
      </c>
    </row>
    <row r="6" spans="1:12">
      <c r="A6" t="s">
        <v>32</v>
      </c>
      <c r="B6" s="3">
        <v>4966938.72</v>
      </c>
      <c r="C6" s="1">
        <v>7.2700000000000001E-2</v>
      </c>
      <c r="D6" t="s">
        <v>33</v>
      </c>
      <c r="E6" s="2">
        <v>3</v>
      </c>
      <c r="F6" s="2">
        <v>0</v>
      </c>
      <c r="G6" s="2">
        <f>VLOOKUP(A6,Sheet4!$N$2:$U$138,8,FALSE)</f>
        <v>1</v>
      </c>
      <c r="H6" s="2"/>
      <c r="I6" t="s">
        <v>55</v>
      </c>
      <c r="J6" s="3">
        <f t="shared" si="0"/>
        <v>0</v>
      </c>
      <c r="L6" s="5">
        <f t="shared" si="1"/>
        <v>0</v>
      </c>
    </row>
    <row r="7" spans="1:12">
      <c r="A7" t="s">
        <v>34</v>
      </c>
      <c r="B7" s="3">
        <v>4356274.45</v>
      </c>
      <c r="C7" s="1">
        <v>6.3799999999999996E-2</v>
      </c>
      <c r="E7" s="2">
        <v>0</v>
      </c>
      <c r="F7" s="2">
        <v>0</v>
      </c>
      <c r="G7" s="2">
        <f>VLOOKUP(A7,Sheet4!$N$2:$U$138,8,FALSE)</f>
        <v>0</v>
      </c>
      <c r="H7" s="2"/>
      <c r="J7" s="3">
        <f t="shared" si="0"/>
        <v>0</v>
      </c>
      <c r="L7" s="5">
        <f t="shared" si="1"/>
        <v>0</v>
      </c>
    </row>
    <row r="8" spans="1:12">
      <c r="A8" t="s">
        <v>35</v>
      </c>
      <c r="B8" s="3">
        <v>4309624.46</v>
      </c>
      <c r="C8" s="1">
        <v>6.3100000000000003E-2</v>
      </c>
      <c r="E8" s="2">
        <v>4.5</v>
      </c>
      <c r="F8" s="2">
        <v>0</v>
      </c>
      <c r="G8" s="2">
        <f>VLOOKUP(A8,Sheet4!$N$2:$U$138,8,FALSE)</f>
        <v>4.5</v>
      </c>
      <c r="H8" s="2"/>
      <c r="J8" s="3">
        <f t="shared" si="0"/>
        <v>63698.907436969173</v>
      </c>
      <c r="L8" s="5">
        <f t="shared" si="1"/>
        <v>0</v>
      </c>
    </row>
    <row r="9" spans="1:12" s="17" customFormat="1">
      <c r="A9" s="17" t="s">
        <v>36</v>
      </c>
      <c r="B9" s="18">
        <v>4241785.63</v>
      </c>
      <c r="C9" s="19">
        <v>6.2100000000000002E-2</v>
      </c>
      <c r="E9" s="20">
        <v>5.8</v>
      </c>
      <c r="F9" s="20">
        <v>4.5</v>
      </c>
      <c r="G9" s="2">
        <f>VLOOKUP(A9,Sheet4!$N$2:$U$138,8,FALSE)</f>
        <v>4.0999999999999996</v>
      </c>
      <c r="H9" s="20">
        <f t="shared" si="2"/>
        <v>1.2888888888888888</v>
      </c>
      <c r="I9" s="17" t="s">
        <v>58</v>
      </c>
      <c r="J9" s="18">
        <f t="shared" si="0"/>
        <v>80808.445467940095</v>
      </c>
      <c r="L9" s="21">
        <f t="shared" si="1"/>
        <v>61576.632553310264</v>
      </c>
    </row>
    <row r="10" spans="1:12">
      <c r="A10" t="s">
        <v>37</v>
      </c>
      <c r="B10" s="3">
        <v>3812062.35</v>
      </c>
      <c r="C10" s="1">
        <v>5.5800000000000002E-2</v>
      </c>
      <c r="E10" s="2">
        <v>3.6</v>
      </c>
      <c r="F10" s="2">
        <v>2.37</v>
      </c>
      <c r="G10" s="2">
        <f>VLOOKUP(A10,Sheet4!$N$2:$U$138,8,FALSE)</f>
        <v>1.4</v>
      </c>
      <c r="H10" s="2">
        <f t="shared" si="2"/>
        <v>1.5189873417721518</v>
      </c>
      <c r="I10" t="s">
        <v>58</v>
      </c>
      <c r="J10" s="3">
        <f t="shared" si="0"/>
        <v>45075.706067735693</v>
      </c>
      <c r="L10" s="5">
        <f t="shared" si="1"/>
        <v>29144.931973855892</v>
      </c>
    </row>
    <row r="11" spans="1:12">
      <c r="A11" t="s">
        <v>38</v>
      </c>
      <c r="B11" s="3">
        <v>3343072.2</v>
      </c>
      <c r="C11" s="1">
        <v>4.8899999999999999E-2</v>
      </c>
      <c r="E11" s="2">
        <v>1.8</v>
      </c>
      <c r="F11" s="2">
        <v>0</v>
      </c>
      <c r="G11" s="2">
        <f>VLOOKUP(A11,Sheet4!$N$2:$U$138,8,FALSE)</f>
        <v>1.1000000000000001</v>
      </c>
      <c r="H11" s="2" t="e">
        <f t="shared" si="2"/>
        <v>#DIV/0!</v>
      </c>
      <c r="I11" t="s">
        <v>55</v>
      </c>
      <c r="J11" s="3">
        <f t="shared" si="0"/>
        <v>0</v>
      </c>
      <c r="L11" s="5">
        <f t="shared" si="1"/>
        <v>0</v>
      </c>
    </row>
    <row r="12" spans="1:12">
      <c r="A12" t="s">
        <v>39</v>
      </c>
      <c r="B12" s="3">
        <v>3010708.36</v>
      </c>
      <c r="C12" s="1">
        <v>4.41E-2</v>
      </c>
      <c r="E12" s="2">
        <v>0.2</v>
      </c>
      <c r="F12" s="2">
        <v>0</v>
      </c>
      <c r="G12" s="2">
        <f>VLOOKUP(A12,Sheet4!$N$2:$U$138,8,FALSE)</f>
        <v>0.2</v>
      </c>
      <c r="H12" s="2" t="e">
        <f t="shared" si="2"/>
        <v>#DIV/0!</v>
      </c>
      <c r="I12" t="s">
        <v>55</v>
      </c>
      <c r="J12" s="3">
        <f t="shared" si="0"/>
        <v>0</v>
      </c>
      <c r="L12" s="5">
        <f t="shared" si="1"/>
        <v>0</v>
      </c>
    </row>
    <row r="13" spans="1:12">
      <c r="A13" t="s">
        <v>40</v>
      </c>
      <c r="B13" s="3">
        <v>2724294.44</v>
      </c>
      <c r="C13" s="1">
        <v>3.9899999999999998E-2</v>
      </c>
      <c r="E13" s="2">
        <v>4.4000000000000004</v>
      </c>
      <c r="F13" s="2">
        <v>4.0999999999999996</v>
      </c>
      <c r="G13" s="2">
        <f>VLOOKUP(A13,Sheet4!$N$2:$U$138,8,FALSE)</f>
        <v>2.9</v>
      </c>
      <c r="H13" s="2">
        <f t="shared" si="2"/>
        <v>1.0731707317073174</v>
      </c>
      <c r="I13" t="s">
        <v>56</v>
      </c>
      <c r="J13" s="3">
        <f t="shared" si="0"/>
        <v>39371.935293575341</v>
      </c>
      <c r="L13" s="5">
        <f t="shared" si="1"/>
        <v>36032.351496352421</v>
      </c>
    </row>
    <row r="14" spans="1:12">
      <c r="A14" t="s">
        <v>41</v>
      </c>
      <c r="B14" s="3">
        <v>2594214.39</v>
      </c>
      <c r="C14" s="1">
        <v>3.7999999999999999E-2</v>
      </c>
      <c r="E14" s="2">
        <v>0</v>
      </c>
      <c r="F14" s="2">
        <v>0</v>
      </c>
      <c r="G14" s="2">
        <f>VLOOKUP(A14,Sheet4!$N$2:$U$138,8,FALSE)</f>
        <v>0</v>
      </c>
      <c r="H14" s="2" t="e">
        <f t="shared" si="2"/>
        <v>#DIV/0!</v>
      </c>
      <c r="J14" s="3">
        <f t="shared" si="0"/>
        <v>0</v>
      </c>
      <c r="L14" s="5">
        <f t="shared" si="1"/>
        <v>0</v>
      </c>
    </row>
    <row r="15" spans="1:12">
      <c r="A15" t="s">
        <v>42</v>
      </c>
      <c r="B15" s="3">
        <v>1688945.38</v>
      </c>
      <c r="C15" s="1">
        <v>2.47E-2</v>
      </c>
      <c r="D15" t="s">
        <v>33</v>
      </c>
      <c r="E15" s="2">
        <v>3.1</v>
      </c>
      <c r="F15" s="2">
        <v>0</v>
      </c>
      <c r="G15" s="2">
        <f>VLOOKUP(A15,Sheet4!$N$2:$U$138,8,FALSE)</f>
        <v>1.3</v>
      </c>
      <c r="H15" s="2" t="e">
        <f t="shared" si="2"/>
        <v>#DIV/0!</v>
      </c>
      <c r="I15" t="s">
        <v>57</v>
      </c>
      <c r="J15" s="3">
        <f t="shared" si="0"/>
        <v>17197.18411240881</v>
      </c>
      <c r="L15" s="5">
        <f t="shared" si="1"/>
        <v>0</v>
      </c>
    </row>
    <row r="16" spans="1:12">
      <c r="A16" t="s">
        <v>43</v>
      </c>
      <c r="B16" s="3">
        <v>1237556.7</v>
      </c>
      <c r="C16" s="1">
        <v>1.8100000000000002E-2</v>
      </c>
      <c r="E16" s="2">
        <v>5.4</v>
      </c>
      <c r="F16" s="2">
        <v>3.29</v>
      </c>
      <c r="G16" s="2">
        <f>VLOOKUP(A16,Sheet4!$N$2:$U$138,8,FALSE)</f>
        <v>1.5</v>
      </c>
      <c r="H16" s="2">
        <f t="shared" si="2"/>
        <v>1.6413373860182372</v>
      </c>
      <c r="I16" t="s">
        <v>57</v>
      </c>
      <c r="J16" s="3">
        <f t="shared" si="0"/>
        <v>21950.221532193838</v>
      </c>
      <c r="L16" s="5">
        <f t="shared" si="1"/>
        <v>13134.565430722467</v>
      </c>
    </row>
    <row r="17" spans="1:12">
      <c r="A17" t="s">
        <v>44</v>
      </c>
      <c r="B17" s="3">
        <v>1154387.3600000001</v>
      </c>
      <c r="C17" s="1">
        <v>1.6899999999999998E-2</v>
      </c>
      <c r="E17" s="2">
        <v>2.7</v>
      </c>
      <c r="F17" s="2">
        <v>0</v>
      </c>
      <c r="G17" s="2">
        <f>VLOOKUP(A17,Sheet4!$N$2:$U$138,8,FALSE)</f>
        <v>2.7</v>
      </c>
      <c r="H17" s="2" t="e">
        <f t="shared" si="2"/>
        <v>#DIV/0!</v>
      </c>
      <c r="I17" t="s">
        <v>56</v>
      </c>
      <c r="J17" s="3">
        <f t="shared" si="0"/>
        <v>10237.534282657272</v>
      </c>
      <c r="L17" s="5">
        <f t="shared" si="1"/>
        <v>0</v>
      </c>
    </row>
    <row r="18" spans="1:12">
      <c r="A18" t="s">
        <v>45</v>
      </c>
      <c r="B18" s="3">
        <v>870278.89</v>
      </c>
      <c r="C18" s="1">
        <v>1.2699999999999999E-2</v>
      </c>
      <c r="E18" s="2">
        <v>4.2</v>
      </c>
      <c r="F18" s="2">
        <v>3.18</v>
      </c>
      <c r="G18" s="2">
        <f>VLOOKUP(A18,Sheet4!$N$2:$U$138,8,FALSE)</f>
        <v>1.3</v>
      </c>
      <c r="H18" s="2">
        <f t="shared" si="2"/>
        <v>1.320754716981132</v>
      </c>
      <c r="I18" t="s">
        <v>56</v>
      </c>
      <c r="J18" s="3">
        <f t="shared" si="0"/>
        <v>12005.708148074013</v>
      </c>
      <c r="L18" s="5">
        <f t="shared" si="1"/>
        <v>8927.7140948050346</v>
      </c>
    </row>
    <row r="19" spans="1:12">
      <c r="A19" t="s">
        <v>46</v>
      </c>
      <c r="B19" s="3">
        <v>836172.41</v>
      </c>
      <c r="C19" s="1">
        <v>1.2200000000000001E-2</v>
      </c>
      <c r="E19" s="2"/>
      <c r="F19" s="2"/>
      <c r="G19" s="2">
        <f>VLOOKUP(A19,Sheet4!$N$2:$U$138,8,FALSE)</f>
        <v>10</v>
      </c>
      <c r="H19" s="2" t="e">
        <f t="shared" si="2"/>
        <v>#DIV/0!</v>
      </c>
      <c r="J19" s="3">
        <f t="shared" si="0"/>
        <v>0</v>
      </c>
      <c r="L19" s="5">
        <f t="shared" si="1"/>
        <v>0</v>
      </c>
    </row>
    <row r="20" spans="1:12">
      <c r="A20" t="s">
        <v>47</v>
      </c>
      <c r="B20" s="3">
        <v>712834.05</v>
      </c>
      <c r="C20" s="1">
        <v>1.04E-2</v>
      </c>
      <c r="D20" t="s">
        <v>48</v>
      </c>
      <c r="E20" s="2">
        <v>1.8</v>
      </c>
      <c r="F20" s="2">
        <v>0</v>
      </c>
      <c r="G20" s="2">
        <f>VLOOKUP(A20,Sheet4!$N$2:$U$138,8,FALSE)</f>
        <v>1.8</v>
      </c>
      <c r="H20" s="2" t="e">
        <f t="shared" si="2"/>
        <v>#DIV/0!</v>
      </c>
      <c r="I20" t="s">
        <v>55</v>
      </c>
      <c r="J20" s="3">
        <f t="shared" si="0"/>
        <v>0</v>
      </c>
      <c r="L20" s="5">
        <f t="shared" si="1"/>
        <v>0</v>
      </c>
    </row>
    <row r="21" spans="1:12">
      <c r="A21" t="s">
        <v>49</v>
      </c>
      <c r="B21" s="3">
        <v>708913.27</v>
      </c>
      <c r="C21" s="1">
        <v>1.04E-2</v>
      </c>
      <c r="D21" t="s">
        <v>33</v>
      </c>
      <c r="E21" s="2">
        <v>2</v>
      </c>
      <c r="F21" s="2"/>
      <c r="G21" s="2">
        <f>VLOOKUP(A21,Sheet4!$N$2:$U$138,8,FALSE)</f>
        <v>2</v>
      </c>
      <c r="H21" s="2" t="e">
        <f t="shared" si="2"/>
        <v>#DIV/0!</v>
      </c>
      <c r="I21" t="s">
        <v>55</v>
      </c>
      <c r="J21" s="3">
        <f t="shared" si="0"/>
        <v>0</v>
      </c>
      <c r="L21" s="5">
        <f t="shared" si="1"/>
        <v>0</v>
      </c>
    </row>
    <row r="22" spans="1:12">
      <c r="A22" t="s">
        <v>50</v>
      </c>
      <c r="B22" s="3">
        <v>630784.82999999996</v>
      </c>
      <c r="C22" s="1">
        <v>9.1999999999999998E-3</v>
      </c>
      <c r="E22" s="2">
        <v>1.7</v>
      </c>
      <c r="F22" s="2"/>
      <c r="G22" s="2">
        <f>VLOOKUP(A22,Sheet4!$N$2:$U$138,8,FALSE)</f>
        <v>1.7</v>
      </c>
      <c r="H22" s="2" t="e">
        <f t="shared" si="2"/>
        <v>#DIV/0!</v>
      </c>
      <c r="I22" t="s">
        <v>55</v>
      </c>
      <c r="J22" s="3">
        <f t="shared" si="0"/>
        <v>0</v>
      </c>
      <c r="L22" s="5">
        <f t="shared" si="1"/>
        <v>0</v>
      </c>
    </row>
    <row r="23" spans="1:12">
      <c r="A23" t="s">
        <v>51</v>
      </c>
      <c r="B23" s="3">
        <v>16140.69</v>
      </c>
      <c r="C23" s="1">
        <v>2.0000000000000001E-4</v>
      </c>
      <c r="E23" s="2">
        <v>0.8</v>
      </c>
      <c r="F23" s="2"/>
      <c r="G23" s="2">
        <f>VLOOKUP(A23,Sheet4!$N$2:$U$138,8,FALSE)</f>
        <v>0.8</v>
      </c>
      <c r="H23" s="2" t="e">
        <f t="shared" si="2"/>
        <v>#DIV/0!</v>
      </c>
      <c r="I23" t="s">
        <v>55</v>
      </c>
      <c r="J23" s="3">
        <f t="shared" si="0"/>
        <v>0</v>
      </c>
      <c r="L23" s="5">
        <f t="shared" si="1"/>
        <v>0</v>
      </c>
    </row>
    <row r="24" spans="1:12">
      <c r="A24" t="s">
        <v>52</v>
      </c>
      <c r="B24" s="3">
        <v>11718.98</v>
      </c>
      <c r="C24" s="1">
        <v>2.0000000000000001E-4</v>
      </c>
      <c r="E24" s="2">
        <v>0</v>
      </c>
      <c r="F24" s="2"/>
      <c r="G24" s="2"/>
      <c r="H24" s="2" t="e">
        <f t="shared" si="2"/>
        <v>#DIV/0!</v>
      </c>
      <c r="J24" s="3">
        <f t="shared" si="0"/>
        <v>0</v>
      </c>
      <c r="L24" s="5">
        <f t="shared" si="1"/>
        <v>0</v>
      </c>
    </row>
    <row r="25" spans="1:12">
      <c r="B25" s="4">
        <f>SUM(B2:B24)</f>
        <v>68296455.780000001</v>
      </c>
      <c r="J25" s="4">
        <f>SUM(J2:J24)</f>
        <v>665069.73056087398</v>
      </c>
      <c r="L25" s="4">
        <f>SUM(L2:L24)</f>
        <v>397553.80132751324</v>
      </c>
    </row>
    <row r="26" spans="1:12">
      <c r="J26" s="9">
        <f>SUM(J2:J24)/SUM(B2:B24)</f>
        <v>9.737983076358021E-3</v>
      </c>
      <c r="K26" s="7"/>
      <c r="L26" s="9">
        <f>SUM(L2:L24)/SUM(B2:B24)</f>
        <v>5.8210019361492737E-3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33"/>
  <sheetViews>
    <sheetView workbookViewId="0">
      <selection activeCell="A18" sqref="A18"/>
    </sheetView>
  </sheetViews>
  <sheetFormatPr defaultRowHeight="15"/>
  <cols>
    <col min="1" max="1" width="61.140625" bestFit="1" customWidth="1"/>
    <col min="2" max="2" width="13.28515625" style="3" bestFit="1" customWidth="1"/>
    <col min="5" max="5" width="9.140625" style="2"/>
    <col min="7" max="7" width="14.28515625" bestFit="1" customWidth="1"/>
  </cols>
  <sheetData>
    <row r="1" spans="1:7">
      <c r="B1" s="3" t="s">
        <v>25</v>
      </c>
      <c r="C1" t="s">
        <v>26</v>
      </c>
      <c r="D1" t="s">
        <v>27</v>
      </c>
      <c r="E1" s="2" t="s">
        <v>53</v>
      </c>
    </row>
    <row r="2" spans="1:7">
      <c r="A2" t="s">
        <v>63</v>
      </c>
      <c r="B2" s="3">
        <v>6003039.8700000001</v>
      </c>
      <c r="C2" s="1">
        <v>9.3600000000000003E-2</v>
      </c>
      <c r="E2" s="2">
        <f>VLOOKUP(A2,Sheet4!$A$2:$K$240,8,FALSE)</f>
        <v>0</v>
      </c>
      <c r="F2">
        <f>VLOOKUP(A2,Sheet4!$A$2:$K$240,11,FALSE)</f>
        <v>0</v>
      </c>
      <c r="G2" s="5">
        <f>IF(F2="CDI+",0,E2)*B2*2.2/15.89*2.33</f>
        <v>0</v>
      </c>
    </row>
    <row r="3" spans="1:7">
      <c r="A3" t="s">
        <v>28</v>
      </c>
      <c r="B3" s="3">
        <v>5750996.0599999996</v>
      </c>
      <c r="C3" s="1">
        <v>8.9700000000000002E-2</v>
      </c>
      <c r="E3" s="2">
        <f>VLOOKUP(A3,Sheet4!$A$2:$K$240,8,FALSE)</f>
        <v>5.4</v>
      </c>
      <c r="F3" t="str">
        <f>VLOOKUP(A3,Sheet4!$A$2:$K$240,11,FALSE)</f>
        <v>IGPDI+</v>
      </c>
      <c r="G3" s="5">
        <f>IF(F3="CDI+",0,E3)*B3*2.2/15.89*2.33/100</f>
        <v>100182.4237502983</v>
      </c>
    </row>
    <row r="4" spans="1:7">
      <c r="A4" t="s">
        <v>43</v>
      </c>
      <c r="B4" s="3">
        <v>4633185.3600000003</v>
      </c>
      <c r="C4" s="1">
        <v>7.2300000000000003E-2</v>
      </c>
      <c r="E4" s="2">
        <f>VLOOKUP(A4,Sheet4!$A$2:$K$240,8,FALSE)</f>
        <v>5.4</v>
      </c>
      <c r="F4" t="str">
        <f>VLOOKUP(A4,Sheet4!$A$2:$K$240,11,FALSE)</f>
        <v>IGPDI+</v>
      </c>
      <c r="G4" s="5">
        <f t="shared" ref="G4:G30" si="0">IF(F4="CDI+",0,E4)*B4*2.2/15.89*2.33/100</f>
        <v>80710.147286937718</v>
      </c>
    </row>
    <row r="5" spans="1:7">
      <c r="A5" t="s">
        <v>38</v>
      </c>
      <c r="B5" s="3">
        <v>4555086.3</v>
      </c>
      <c r="C5" s="1">
        <v>7.1099999999999997E-2</v>
      </c>
      <c r="E5" s="2">
        <f>VLOOKUP(A5,Sheet4!$A$2:$K$240,8,FALSE)</f>
        <v>1.8</v>
      </c>
      <c r="F5" t="str">
        <f>VLOOKUP(A5,Sheet4!$A$2:$K$240,11,FALSE)</f>
        <v>CDI+</v>
      </c>
      <c r="G5" s="5">
        <f t="shared" si="0"/>
        <v>0</v>
      </c>
    </row>
    <row r="6" spans="1:7">
      <c r="A6" t="s">
        <v>64</v>
      </c>
      <c r="B6" s="3">
        <v>4120724.77</v>
      </c>
      <c r="C6" s="1">
        <v>6.4299999999999996E-2</v>
      </c>
      <c r="E6" s="2">
        <f>VLOOKUP(A6,Sheet4!$A$2:$K$240,8,FALSE)</f>
        <v>2.2000000000000002</v>
      </c>
      <c r="F6" t="str">
        <f>VLOOKUP(A6,Sheet4!$A$2:$K$240,11,FALSE)</f>
        <v>IPCA+</v>
      </c>
      <c r="G6" s="5">
        <f t="shared" si="0"/>
        <v>29244.957442570176</v>
      </c>
    </row>
    <row r="7" spans="1:7">
      <c r="A7" t="s">
        <v>32</v>
      </c>
      <c r="B7" s="3">
        <v>3970370.8</v>
      </c>
      <c r="C7" s="1">
        <v>6.1899999999999997E-2</v>
      </c>
      <c r="D7" t="s">
        <v>33</v>
      </c>
      <c r="E7" s="2">
        <f>VLOOKUP(A7,Sheet4!$A$2:$K$240,8,FALSE)</f>
        <v>3</v>
      </c>
      <c r="F7" t="str">
        <f>VLOOKUP(A7,Sheet4!$A$2:$K$240,11,FALSE)</f>
        <v>CDI+</v>
      </c>
      <c r="G7" s="5">
        <f t="shared" si="0"/>
        <v>0</v>
      </c>
    </row>
    <row r="8" spans="1:7">
      <c r="A8" t="s">
        <v>34</v>
      </c>
      <c r="B8" s="3">
        <v>3377174.56</v>
      </c>
      <c r="C8" s="1">
        <v>5.2699999999999997E-2</v>
      </c>
      <c r="E8" s="2">
        <f>VLOOKUP(A8,Sheet4!$A$2:$K$240,8,FALSE)</f>
        <v>0</v>
      </c>
      <c r="F8">
        <f>VLOOKUP(A8,Sheet4!$A$2:$K$240,11,FALSE)</f>
        <v>0</v>
      </c>
      <c r="G8" s="5">
        <f t="shared" si="0"/>
        <v>0</v>
      </c>
    </row>
    <row r="9" spans="1:7">
      <c r="A9" t="s">
        <v>29</v>
      </c>
      <c r="B9" s="3">
        <v>3331968.52</v>
      </c>
      <c r="C9" s="1">
        <v>5.1999999999999998E-2</v>
      </c>
      <c r="E9" s="2">
        <f>VLOOKUP(A9,Sheet4!$A$2:$K$240,8,FALSE)</f>
        <v>2</v>
      </c>
      <c r="F9" t="str">
        <f>VLOOKUP(A9,Sheet4!$A$2:$K$240,11,FALSE)</f>
        <v>IPCA+</v>
      </c>
      <c r="G9" s="5">
        <f t="shared" si="0"/>
        <v>21497.382798640654</v>
      </c>
    </row>
    <row r="10" spans="1:7">
      <c r="A10" t="s">
        <v>65</v>
      </c>
      <c r="B10" s="3">
        <v>3220249.49</v>
      </c>
      <c r="C10" s="1">
        <v>5.0200000000000002E-2</v>
      </c>
      <c r="E10" s="2">
        <f>VLOOKUP(A10,Sheet4!$A$2:$K$240,8,FALSE)</f>
        <v>5.9</v>
      </c>
      <c r="F10" t="str">
        <f>VLOOKUP(A10,Sheet4!$A$2:$K$240,11,FALSE)</f>
        <v>IPCA+</v>
      </c>
      <c r="G10" s="5">
        <f t="shared" si="0"/>
        <v>61290.933559387056</v>
      </c>
    </row>
    <row r="11" spans="1:7">
      <c r="A11" t="s">
        <v>66</v>
      </c>
      <c r="B11" s="3">
        <v>2446261.65</v>
      </c>
      <c r="C11" s="1">
        <v>3.8199999999999998E-2</v>
      </c>
      <c r="E11" s="2">
        <f>VLOOKUP(A11,Sheet4!$A$2:$K$240,8,FALSE)</f>
        <v>0</v>
      </c>
      <c r="F11">
        <f>VLOOKUP(A11,Sheet4!$A$2:$K$240,11,FALSE)</f>
        <v>0</v>
      </c>
      <c r="G11" s="5">
        <f t="shared" si="0"/>
        <v>0</v>
      </c>
    </row>
    <row r="12" spans="1:7">
      <c r="A12" t="s">
        <v>36</v>
      </c>
      <c r="B12" s="3">
        <v>2260531.31</v>
      </c>
      <c r="C12" s="1">
        <v>3.5299999999999998E-2</v>
      </c>
      <c r="E12" s="2">
        <f>VLOOKUP(A12,Sheet4!$A$2:$K$240,8,FALSE)</f>
        <v>5.8</v>
      </c>
      <c r="F12" t="str">
        <f>VLOOKUP(A12,Sheet4!$A$2:$K$240,11,FALSE)</f>
        <v>IPCA+</v>
      </c>
      <c r="G12" s="5">
        <f t="shared" si="0"/>
        <v>42295.408603743228</v>
      </c>
    </row>
    <row r="13" spans="1:7">
      <c r="A13" t="s">
        <v>45</v>
      </c>
      <c r="B13" s="3">
        <v>2162883.5699999998</v>
      </c>
      <c r="C13" s="1">
        <v>3.3700000000000001E-2</v>
      </c>
      <c r="E13" s="2">
        <f>VLOOKUP(A13,Sheet4!$A$2:$K$240,8,FALSE)</f>
        <v>4.2</v>
      </c>
      <c r="F13" t="str">
        <f>VLOOKUP(A13,Sheet4!$A$2:$K$240,11,FALSE)</f>
        <v>IPCA+</v>
      </c>
      <c r="G13" s="5">
        <f t="shared" si="0"/>
        <v>29304.690343136564</v>
      </c>
    </row>
    <row r="14" spans="1:7">
      <c r="A14" t="s">
        <v>39</v>
      </c>
      <c r="B14" s="3">
        <v>2105809.15</v>
      </c>
      <c r="C14" s="1">
        <v>3.2899999999999999E-2</v>
      </c>
      <c r="E14" s="2">
        <f>VLOOKUP(A14,Sheet4!$A$2:$K$240,8,FALSE)</f>
        <v>0.2</v>
      </c>
      <c r="F14" t="str">
        <f>VLOOKUP(A14,Sheet4!$A$2:$K$240,11,FALSE)</f>
        <v>CDI+</v>
      </c>
      <c r="G14" s="5">
        <f t="shared" si="0"/>
        <v>0</v>
      </c>
    </row>
    <row r="15" spans="1:7">
      <c r="A15" t="s">
        <v>67</v>
      </c>
      <c r="B15" s="3">
        <v>2074152.48</v>
      </c>
      <c r="C15" s="1">
        <v>3.2399999999999998E-2</v>
      </c>
      <c r="E15" s="2">
        <f>VLOOKUP(A15,Sheet4!$A$2:$K$240,8,FALSE)</f>
        <v>4.3</v>
      </c>
      <c r="F15" t="str">
        <f>VLOOKUP(A15,Sheet4!$A$2:$K$240,11,FALSE)</f>
        <v>IGPDI+</v>
      </c>
      <c r="G15" s="5">
        <f t="shared" si="0"/>
        <v>28771.588504508498</v>
      </c>
    </row>
    <row r="16" spans="1:7">
      <c r="A16" t="s">
        <v>51</v>
      </c>
      <c r="B16" s="3">
        <v>1809536.07</v>
      </c>
      <c r="C16" s="1">
        <v>2.8199999999999999E-2</v>
      </c>
      <c r="E16" s="2">
        <f>VLOOKUP(A16,Sheet4!$A$2:$K$240,8,FALSE)</f>
        <v>0.8</v>
      </c>
      <c r="F16" t="str">
        <f>VLOOKUP(A16,Sheet4!$A$2:$K$240,11,FALSE)</f>
        <v>CDI+</v>
      </c>
      <c r="G16" s="5">
        <f t="shared" si="0"/>
        <v>0</v>
      </c>
    </row>
    <row r="17" spans="1:8">
      <c r="A17" t="s">
        <v>30</v>
      </c>
      <c r="B17" s="3">
        <v>1750738.62</v>
      </c>
      <c r="C17" s="1">
        <v>2.7300000000000001E-2</v>
      </c>
      <c r="E17" s="2">
        <f>VLOOKUP(A17,Sheet4!$A$2:$K$240,8,FALSE)</f>
        <v>4.8</v>
      </c>
      <c r="F17" t="str">
        <f>VLOOKUP(A17,Sheet4!$A$2:$K$240,11,FALSE)</f>
        <v>IPCA+</v>
      </c>
      <c r="G17" s="5">
        <f t="shared" si="0"/>
        <v>27109.234485447454</v>
      </c>
    </row>
    <row r="18" spans="1:8">
      <c r="A18" t="s">
        <v>42</v>
      </c>
      <c r="B18" s="3">
        <v>1687593.66</v>
      </c>
      <c r="C18" s="1">
        <v>2.63E-2</v>
      </c>
      <c r="D18" t="s">
        <v>33</v>
      </c>
      <c r="E18" s="2">
        <f>VLOOKUP(A18,Sheet4!$A$2:$K$240,8,FALSE)</f>
        <v>3.1</v>
      </c>
      <c r="F18" t="str">
        <f>VLOOKUP(A18,Sheet4!$A$2:$K$240,11,FALSE)</f>
        <v>IGPDI+</v>
      </c>
      <c r="G18" s="5">
        <f t="shared" si="0"/>
        <v>16876.573828568911</v>
      </c>
    </row>
    <row r="19" spans="1:8">
      <c r="A19" t="s">
        <v>37</v>
      </c>
      <c r="B19" s="3">
        <v>1520947</v>
      </c>
      <c r="C19" s="1">
        <v>2.3699999999999999E-2</v>
      </c>
      <c r="E19" s="2">
        <f>VLOOKUP(A19,Sheet4!$A$2:$K$240,8,FALSE)</f>
        <v>3.6</v>
      </c>
      <c r="F19" t="str">
        <f>VLOOKUP(A19,Sheet4!$A$2:$K$240,11,FALSE)</f>
        <v>IPCA+</v>
      </c>
      <c r="G19" s="5">
        <f t="shared" si="0"/>
        <v>17663.277255632474</v>
      </c>
    </row>
    <row r="20" spans="1:8">
      <c r="A20" t="s">
        <v>49</v>
      </c>
      <c r="B20" s="3">
        <v>1517883.97</v>
      </c>
      <c r="C20" s="1">
        <v>2.3699999999999999E-2</v>
      </c>
      <c r="D20" t="s">
        <v>33</v>
      </c>
      <c r="E20" s="2">
        <f>VLOOKUP(A20,Sheet4!$A$2:$K$240,8,FALSE)</f>
        <v>2</v>
      </c>
      <c r="F20" t="str">
        <f>VLOOKUP(A20,Sheet4!$A$2:$K$240,11,FALSE)</f>
        <v>CDI+</v>
      </c>
      <c r="G20" s="5">
        <f t="shared" si="0"/>
        <v>0</v>
      </c>
    </row>
    <row r="21" spans="1:8">
      <c r="A21" t="s">
        <v>40</v>
      </c>
      <c r="B21" s="3">
        <v>1360417.66</v>
      </c>
      <c r="C21" s="1">
        <v>2.12E-2</v>
      </c>
      <c r="E21" s="2">
        <f>VLOOKUP(A21,Sheet4!$A$2:$K$240,8,FALSE)</f>
        <v>4.4000000000000004</v>
      </c>
      <c r="F21" t="str">
        <f>VLOOKUP(A21,Sheet4!$A$2:$K$240,11,FALSE)</f>
        <v>IGPDI+</v>
      </c>
      <c r="G21" s="5">
        <f t="shared" si="0"/>
        <v>19309.882989744496</v>
      </c>
    </row>
    <row r="22" spans="1:8">
      <c r="A22" t="s">
        <v>68</v>
      </c>
      <c r="B22" s="3">
        <v>1174284.19</v>
      </c>
      <c r="C22" s="1">
        <v>1.83E-2</v>
      </c>
      <c r="E22" s="2">
        <f>VLOOKUP(A22,Sheet4!$A$2:$K$240,8,FALSE)</f>
        <v>1.7</v>
      </c>
      <c r="F22" t="str">
        <f>VLOOKUP(A22,Sheet4!$A$2:$K$240,11,FALSE)</f>
        <v>CDI+</v>
      </c>
      <c r="G22" s="5">
        <f t="shared" si="0"/>
        <v>0</v>
      </c>
    </row>
    <row r="23" spans="1:8">
      <c r="A23" t="s">
        <v>69</v>
      </c>
      <c r="B23" s="3">
        <v>1002920.24</v>
      </c>
      <c r="C23" s="1">
        <v>1.5599999999999999E-2</v>
      </c>
      <c r="E23" s="2">
        <f>VLOOKUP(A23,Sheet4!$A$2:$K$240,8,FALSE)</f>
        <v>0.4</v>
      </c>
      <c r="F23" t="str">
        <f>VLOOKUP(A23,Sheet4!$A$2:$K$240,11,FALSE)</f>
        <v>CDI+</v>
      </c>
      <c r="G23" s="5">
        <f t="shared" si="0"/>
        <v>0</v>
      </c>
    </row>
    <row r="24" spans="1:8">
      <c r="A24" t="s">
        <v>47</v>
      </c>
      <c r="B24" s="3">
        <v>640004.92000000004</v>
      </c>
      <c r="C24" s="1">
        <v>0.01</v>
      </c>
      <c r="D24" t="s">
        <v>48</v>
      </c>
      <c r="E24" s="2">
        <f>VLOOKUP(A24,Sheet4!$A$2:$K$240,8,FALSE)</f>
        <v>1.8</v>
      </c>
      <c r="F24" t="str">
        <f>VLOOKUP(A24,Sheet4!$A$2:$K$240,11,FALSE)</f>
        <v>CDI+</v>
      </c>
      <c r="G24" s="5">
        <f t="shared" si="0"/>
        <v>0</v>
      </c>
    </row>
    <row r="25" spans="1:8">
      <c r="A25" t="s">
        <v>41</v>
      </c>
      <c r="B25" s="3">
        <v>586063.41</v>
      </c>
      <c r="C25" s="1">
        <v>9.1000000000000004E-3</v>
      </c>
      <c r="E25" s="2">
        <f>VLOOKUP(A25,Sheet4!$A$2:$K$240,8,FALSE)</f>
        <v>0</v>
      </c>
      <c r="F25">
        <f>VLOOKUP(A25,Sheet4!$A$2:$K$240,11,FALSE)</f>
        <v>0</v>
      </c>
      <c r="G25" s="5">
        <f t="shared" si="0"/>
        <v>0</v>
      </c>
    </row>
    <row r="26" spans="1:8">
      <c r="A26" t="s">
        <v>70</v>
      </c>
      <c r="B26" s="3">
        <v>515384.42</v>
      </c>
      <c r="C26" s="1">
        <v>8.0000000000000002E-3</v>
      </c>
      <c r="E26" s="2">
        <f>VLOOKUP(A26,Sheet4!$A$2:$K$240,8,FALSE)</f>
        <v>4.5</v>
      </c>
      <c r="F26">
        <f>VLOOKUP(A26,Sheet4!$A$2:$K$240,11,FALSE)</f>
        <v>0</v>
      </c>
      <c r="G26" s="5">
        <f t="shared" si="0"/>
        <v>7481.6692360855886</v>
      </c>
    </row>
    <row r="27" spans="1:8">
      <c r="A27" t="s">
        <v>71</v>
      </c>
      <c r="B27" s="3">
        <v>294251.46999999997</v>
      </c>
      <c r="C27" s="1">
        <v>4.5999999999999999E-3</v>
      </c>
      <c r="E27" s="2">
        <f>VLOOKUP(A27,Sheet4!$A$2:$K$240,8,FALSE)</f>
        <v>0.7</v>
      </c>
      <c r="F27" t="str">
        <f>VLOOKUP(A27,Sheet4!$A$2:$K$240,11,FALSE)</f>
        <v>CDI+</v>
      </c>
      <c r="G27" s="5">
        <f t="shared" si="0"/>
        <v>0</v>
      </c>
    </row>
    <row r="28" spans="1:8">
      <c r="A28" t="s">
        <v>72</v>
      </c>
      <c r="B28" s="3">
        <v>214895.33</v>
      </c>
      <c r="C28" s="1">
        <v>3.3999999999999998E-3</v>
      </c>
      <c r="E28" s="2">
        <f>VLOOKUP(A28,Sheet4!$A$2:$K$240,8,FALSE)</f>
        <v>4.5</v>
      </c>
      <c r="F28">
        <f>VLOOKUP(A28,Sheet4!$A$2:$K$240,11,FALSE)</f>
        <v>0</v>
      </c>
      <c r="G28" s="5">
        <f t="shared" si="0"/>
        <v>3119.5661278225293</v>
      </c>
    </row>
    <row r="29" spans="1:8">
      <c r="A29" t="s">
        <v>52</v>
      </c>
      <c r="B29" s="3">
        <v>10050.23</v>
      </c>
      <c r="C29" s="1">
        <v>2.0000000000000001E-4</v>
      </c>
      <c r="E29" s="2">
        <f>VLOOKUP(A29,Sheet4!$A$2:$K$240,8,FALSE)</f>
        <v>0</v>
      </c>
      <c r="F29">
        <f>VLOOKUP(A29,Sheet4!$A$2:$K$240,11,FALSE)</f>
        <v>0</v>
      </c>
      <c r="G29" s="5">
        <f t="shared" si="0"/>
        <v>0</v>
      </c>
    </row>
    <row r="30" spans="1:8">
      <c r="A30" t="s">
        <v>73</v>
      </c>
      <c r="B30" s="3">
        <v>4059.42</v>
      </c>
      <c r="C30" s="1">
        <v>1E-4</v>
      </c>
      <c r="E30" s="2">
        <f>VLOOKUP(A30,Sheet4!$A$2:$K$240,8,FALSE)</f>
        <v>0</v>
      </c>
      <c r="F30" t="str">
        <f>VLOOKUP(A30,Sheet4!$A$2:$K$240,11,FALSE)</f>
        <v>CDI+</v>
      </c>
      <c r="G30" s="5">
        <f t="shared" si="0"/>
        <v>0</v>
      </c>
    </row>
    <row r="32" spans="1:8">
      <c r="G32" s="3">
        <f>SUM(G2:G30)</f>
        <v>484857.7362125236</v>
      </c>
      <c r="H32" t="s">
        <v>497</v>
      </c>
    </row>
    <row r="33" spans="7:8">
      <c r="G33" s="3">
        <f>334839/NORMSINV(0.975)*NORMSINV(0.99)</f>
        <v>397431.79055341572</v>
      </c>
      <c r="H33" t="s">
        <v>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Z240"/>
  <sheetViews>
    <sheetView topLeftCell="G25" workbookViewId="0">
      <selection activeCell="U48" sqref="U48"/>
    </sheetView>
  </sheetViews>
  <sheetFormatPr defaultRowHeight="15"/>
  <cols>
    <col min="6" max="7" width="10.140625" bestFit="1" customWidth="1"/>
    <col min="8" max="8" width="9.140625" style="2"/>
    <col min="14" max="14" width="39.85546875" customWidth="1"/>
  </cols>
  <sheetData>
    <row r="1" spans="1:26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s="2" t="s">
        <v>80</v>
      </c>
      <c r="I1" t="s">
        <v>81</v>
      </c>
      <c r="J1" t="s">
        <v>82</v>
      </c>
      <c r="K1" t="s">
        <v>83</v>
      </c>
      <c r="L1" t="s">
        <v>84</v>
      </c>
      <c r="N1" s="36"/>
      <c r="O1" s="36" t="s">
        <v>74</v>
      </c>
      <c r="P1" s="36" t="s">
        <v>75</v>
      </c>
      <c r="Q1" s="36" t="s">
        <v>76</v>
      </c>
      <c r="R1" s="36" t="s">
        <v>77</v>
      </c>
      <c r="S1" s="36" t="s">
        <v>78</v>
      </c>
      <c r="T1" s="36" t="s">
        <v>79</v>
      </c>
      <c r="U1" s="36" t="s">
        <v>80</v>
      </c>
      <c r="V1" s="36" t="s">
        <v>81</v>
      </c>
      <c r="W1" s="36" t="s">
        <v>82</v>
      </c>
      <c r="X1" s="36" t="s">
        <v>83</v>
      </c>
      <c r="Y1" s="36" t="s">
        <v>84</v>
      </c>
      <c r="Z1" s="36"/>
    </row>
    <row r="2" spans="1:26">
      <c r="A2" t="s">
        <v>85</v>
      </c>
      <c r="B2" t="s">
        <v>86</v>
      </c>
      <c r="D2" t="s">
        <v>87</v>
      </c>
      <c r="E2" t="s">
        <v>88</v>
      </c>
      <c r="H2" s="2">
        <v>4.5</v>
      </c>
      <c r="I2" s="1">
        <v>0.12</v>
      </c>
      <c r="K2" t="s">
        <v>89</v>
      </c>
      <c r="N2" s="36" t="s">
        <v>4</v>
      </c>
      <c r="O2" s="36" t="s">
        <v>92</v>
      </c>
      <c r="P2" s="36"/>
      <c r="Q2" s="36" t="s">
        <v>93</v>
      </c>
      <c r="R2" s="36" t="s">
        <v>94</v>
      </c>
      <c r="S2" s="36"/>
      <c r="T2" s="36"/>
      <c r="U2" s="36">
        <v>0</v>
      </c>
      <c r="V2" s="36"/>
      <c r="W2" s="36"/>
      <c r="X2" s="36"/>
      <c r="Y2" s="36"/>
      <c r="Z2" s="36"/>
    </row>
    <row r="3" spans="1:26">
      <c r="A3" t="s">
        <v>90</v>
      </c>
      <c r="B3" t="s">
        <v>91</v>
      </c>
      <c r="D3" t="s">
        <v>87</v>
      </c>
      <c r="E3" t="s">
        <v>88</v>
      </c>
      <c r="H3" s="2">
        <v>4.5</v>
      </c>
      <c r="I3" s="1">
        <v>0.12</v>
      </c>
      <c r="K3" t="s">
        <v>89</v>
      </c>
      <c r="N3" s="36" t="s">
        <v>5</v>
      </c>
      <c r="O3" s="36" t="s">
        <v>99</v>
      </c>
      <c r="P3" s="36"/>
      <c r="Q3" s="36" t="s">
        <v>93</v>
      </c>
      <c r="R3" s="36" t="s">
        <v>94</v>
      </c>
      <c r="S3" s="36"/>
      <c r="T3" s="36"/>
      <c r="U3" s="36">
        <v>0</v>
      </c>
      <c r="V3" s="36"/>
      <c r="W3" s="36"/>
      <c r="X3" s="36"/>
      <c r="Y3" s="36"/>
      <c r="Z3" s="36"/>
    </row>
    <row r="4" spans="1:26">
      <c r="A4" t="s">
        <v>4</v>
      </c>
      <c r="B4" t="s">
        <v>92</v>
      </c>
      <c r="D4" t="s">
        <v>93</v>
      </c>
      <c r="E4" t="s">
        <v>94</v>
      </c>
      <c r="H4" s="2">
        <v>0</v>
      </c>
      <c r="N4" s="36" t="s">
        <v>41</v>
      </c>
      <c r="O4" s="36" t="s">
        <v>41</v>
      </c>
      <c r="P4" s="36"/>
      <c r="Q4" s="36" t="s">
        <v>94</v>
      </c>
      <c r="R4" s="36" t="s">
        <v>94</v>
      </c>
      <c r="S4" s="36"/>
      <c r="T4" s="36"/>
      <c r="U4" s="36">
        <v>0</v>
      </c>
      <c r="V4" s="36"/>
      <c r="W4" s="36"/>
      <c r="X4" s="36"/>
      <c r="Y4" s="36"/>
      <c r="Z4" s="36"/>
    </row>
    <row r="5" spans="1:26">
      <c r="A5" t="s">
        <v>95</v>
      </c>
      <c r="B5" t="s">
        <v>96</v>
      </c>
      <c r="D5" t="s">
        <v>87</v>
      </c>
      <c r="E5" t="s">
        <v>88</v>
      </c>
      <c r="H5" s="2">
        <v>4.5</v>
      </c>
      <c r="I5" s="1">
        <v>0.12</v>
      </c>
      <c r="K5" t="s">
        <v>89</v>
      </c>
      <c r="N5" s="36" t="s">
        <v>110</v>
      </c>
      <c r="O5" s="36" t="s">
        <v>111</v>
      </c>
      <c r="P5" s="36"/>
      <c r="Q5" s="36" t="s">
        <v>87</v>
      </c>
      <c r="R5" s="36" t="s">
        <v>88</v>
      </c>
      <c r="S5" s="36"/>
      <c r="T5" s="36"/>
      <c r="U5" s="36">
        <v>4.5</v>
      </c>
      <c r="V5" s="39">
        <v>0.12</v>
      </c>
      <c r="W5" s="36"/>
      <c r="X5" s="36" t="s">
        <v>89</v>
      </c>
      <c r="Y5" s="36"/>
      <c r="Z5" s="36"/>
    </row>
    <row r="6" spans="1:26">
      <c r="A6" t="s">
        <v>97</v>
      </c>
      <c r="B6" t="s">
        <v>98</v>
      </c>
      <c r="D6" t="s">
        <v>87</v>
      </c>
      <c r="E6" t="s">
        <v>88</v>
      </c>
      <c r="H6" s="2">
        <v>4.5</v>
      </c>
      <c r="I6" s="1">
        <v>0.12</v>
      </c>
      <c r="K6" t="s">
        <v>89</v>
      </c>
      <c r="N6" s="36" t="s">
        <v>112</v>
      </c>
      <c r="O6" s="36" t="s">
        <v>113</v>
      </c>
      <c r="P6" s="36"/>
      <c r="Q6" s="36" t="s">
        <v>87</v>
      </c>
      <c r="R6" s="36" t="s">
        <v>88</v>
      </c>
      <c r="S6" s="36"/>
      <c r="T6" s="36"/>
      <c r="U6" s="36">
        <v>4.5</v>
      </c>
      <c r="V6" s="39">
        <v>0.12</v>
      </c>
      <c r="W6" s="36"/>
      <c r="X6" s="36" t="s">
        <v>89</v>
      </c>
      <c r="Y6" s="36"/>
      <c r="Z6" s="36"/>
    </row>
    <row r="7" spans="1:26">
      <c r="A7" t="s">
        <v>5</v>
      </c>
      <c r="B7" t="s">
        <v>99</v>
      </c>
      <c r="D7" t="s">
        <v>93</v>
      </c>
      <c r="E7" t="s">
        <v>94</v>
      </c>
      <c r="H7" s="2">
        <v>0</v>
      </c>
      <c r="N7" s="36" t="s">
        <v>114</v>
      </c>
      <c r="O7" s="36" t="s">
        <v>114</v>
      </c>
      <c r="P7" s="36"/>
      <c r="Q7" s="36" t="s">
        <v>94</v>
      </c>
      <c r="R7" s="36" t="s">
        <v>94</v>
      </c>
      <c r="S7" s="36"/>
      <c r="T7" s="36"/>
      <c r="U7" s="36">
        <v>0</v>
      </c>
      <c r="V7" s="36"/>
      <c r="W7" s="36"/>
      <c r="X7" s="36"/>
      <c r="Y7" s="36"/>
      <c r="Z7" s="36"/>
    </row>
    <row r="8" spans="1:26">
      <c r="A8" t="s">
        <v>100</v>
      </c>
      <c r="B8" t="s">
        <v>101</v>
      </c>
      <c r="D8" t="s">
        <v>87</v>
      </c>
      <c r="E8" t="s">
        <v>88</v>
      </c>
      <c r="H8" s="2">
        <v>4.5</v>
      </c>
      <c r="I8" s="1">
        <v>0.12</v>
      </c>
      <c r="K8" t="s">
        <v>89</v>
      </c>
      <c r="N8" s="36" t="s">
        <v>119</v>
      </c>
      <c r="O8" s="36" t="s">
        <v>120</v>
      </c>
      <c r="P8" s="36"/>
      <c r="Q8" s="36" t="s">
        <v>87</v>
      </c>
      <c r="R8" s="36" t="s">
        <v>88</v>
      </c>
      <c r="S8" s="36"/>
      <c r="T8" s="36"/>
      <c r="U8" s="36">
        <v>4.5</v>
      </c>
      <c r="V8" s="39">
        <v>0.12</v>
      </c>
      <c r="W8" s="36"/>
      <c r="X8" s="36" t="s">
        <v>89</v>
      </c>
      <c r="Y8" s="36"/>
      <c r="Z8" s="36"/>
    </row>
    <row r="9" spans="1:26">
      <c r="A9" t="s">
        <v>102</v>
      </c>
      <c r="B9" t="s">
        <v>103</v>
      </c>
      <c r="D9" t="s">
        <v>87</v>
      </c>
      <c r="E9" t="s">
        <v>88</v>
      </c>
      <c r="H9" s="2">
        <v>4.5</v>
      </c>
      <c r="I9" s="1">
        <v>0.12</v>
      </c>
      <c r="K9" t="s">
        <v>89</v>
      </c>
      <c r="N9" s="36" t="s">
        <v>123</v>
      </c>
      <c r="O9" s="36" t="s">
        <v>124</v>
      </c>
      <c r="P9" s="36"/>
      <c r="Q9" s="36" t="s">
        <v>87</v>
      </c>
      <c r="R9" s="36" t="s">
        <v>88</v>
      </c>
      <c r="S9" s="36"/>
      <c r="T9" s="36"/>
      <c r="U9" s="36">
        <v>4.5</v>
      </c>
      <c r="V9" s="39">
        <v>0.12</v>
      </c>
      <c r="W9" s="36"/>
      <c r="X9" s="36" t="s">
        <v>89</v>
      </c>
      <c r="Y9" s="36"/>
      <c r="Z9" s="36"/>
    </row>
    <row r="10" spans="1:26">
      <c r="A10" t="s">
        <v>104</v>
      </c>
      <c r="B10" t="s">
        <v>105</v>
      </c>
      <c r="D10" t="s">
        <v>87</v>
      </c>
      <c r="E10" t="s">
        <v>88</v>
      </c>
      <c r="H10" s="2">
        <v>4.5</v>
      </c>
      <c r="I10" s="1">
        <v>0.12</v>
      </c>
      <c r="K10" t="s">
        <v>89</v>
      </c>
      <c r="N10" s="36" t="s">
        <v>125</v>
      </c>
      <c r="O10" s="36" t="s">
        <v>126</v>
      </c>
      <c r="P10" s="36"/>
      <c r="Q10" s="36" t="s">
        <v>87</v>
      </c>
      <c r="R10" s="36" t="s">
        <v>88</v>
      </c>
      <c r="S10" s="36"/>
      <c r="T10" s="36"/>
      <c r="U10" s="36">
        <v>4.5</v>
      </c>
      <c r="V10" s="39">
        <v>0.12</v>
      </c>
      <c r="W10" s="36"/>
      <c r="X10" s="36" t="s">
        <v>89</v>
      </c>
      <c r="Y10" s="36"/>
      <c r="Z10" s="36"/>
    </row>
    <row r="11" spans="1:26">
      <c r="A11" t="s">
        <v>106</v>
      </c>
      <c r="B11" t="s">
        <v>107</v>
      </c>
      <c r="D11" t="s">
        <v>87</v>
      </c>
      <c r="E11" t="s">
        <v>88</v>
      </c>
      <c r="H11" s="2">
        <v>4.5</v>
      </c>
      <c r="I11" s="1">
        <v>0.12</v>
      </c>
      <c r="K11" t="s">
        <v>89</v>
      </c>
      <c r="N11" s="36" t="s">
        <v>131</v>
      </c>
      <c r="O11" s="36" t="s">
        <v>132</v>
      </c>
      <c r="P11" s="36"/>
      <c r="Q11" s="36" t="s">
        <v>93</v>
      </c>
      <c r="R11" s="36" t="s">
        <v>94</v>
      </c>
      <c r="S11" s="36"/>
      <c r="T11" s="36"/>
      <c r="U11" s="36">
        <v>0</v>
      </c>
      <c r="V11" s="36"/>
      <c r="W11" s="36"/>
      <c r="X11" s="36"/>
      <c r="Y11" s="36"/>
      <c r="Z11" s="36"/>
    </row>
    <row r="12" spans="1:26">
      <c r="A12" t="s">
        <v>108</v>
      </c>
      <c r="B12" t="s">
        <v>109</v>
      </c>
      <c r="D12" t="s">
        <v>87</v>
      </c>
      <c r="E12" t="s">
        <v>88</v>
      </c>
      <c r="H12" s="2">
        <v>4.5</v>
      </c>
      <c r="I12" s="1">
        <v>0.12</v>
      </c>
      <c r="K12" t="s">
        <v>89</v>
      </c>
      <c r="N12" s="36" t="s">
        <v>133</v>
      </c>
      <c r="O12" s="36" t="s">
        <v>134</v>
      </c>
      <c r="P12" s="36"/>
      <c r="Q12" s="36" t="s">
        <v>93</v>
      </c>
      <c r="R12" s="36" t="s">
        <v>94</v>
      </c>
      <c r="S12" s="36"/>
      <c r="T12" s="36"/>
      <c r="U12" s="36">
        <v>0</v>
      </c>
      <c r="V12" s="36"/>
      <c r="W12" s="36"/>
      <c r="X12" s="36"/>
      <c r="Y12" s="36"/>
      <c r="Z12" s="36"/>
    </row>
    <row r="13" spans="1:26">
      <c r="A13" t="s">
        <v>41</v>
      </c>
      <c r="B13" t="s">
        <v>41</v>
      </c>
      <c r="D13" t="s">
        <v>94</v>
      </c>
      <c r="E13" t="s">
        <v>94</v>
      </c>
      <c r="H13" s="2">
        <v>0</v>
      </c>
      <c r="N13" s="36" t="s">
        <v>135</v>
      </c>
      <c r="O13" s="36" t="s">
        <v>136</v>
      </c>
      <c r="P13" s="36"/>
      <c r="Q13" s="36" t="s">
        <v>93</v>
      </c>
      <c r="R13" s="36" t="s">
        <v>94</v>
      </c>
      <c r="S13" s="36"/>
      <c r="T13" s="36"/>
      <c r="U13" s="36">
        <v>0</v>
      </c>
      <c r="V13" s="36"/>
      <c r="W13" s="36"/>
      <c r="X13" s="36"/>
      <c r="Y13" s="36"/>
      <c r="Z13" s="36"/>
    </row>
    <row r="14" spans="1:26">
      <c r="A14" t="s">
        <v>110</v>
      </c>
      <c r="B14" t="s">
        <v>111</v>
      </c>
      <c r="D14" t="s">
        <v>87</v>
      </c>
      <c r="E14" t="s">
        <v>88</v>
      </c>
      <c r="H14" s="2">
        <v>4.5</v>
      </c>
      <c r="I14" s="1">
        <v>0.12</v>
      </c>
      <c r="K14" t="s">
        <v>89</v>
      </c>
      <c r="N14" s="36" t="s">
        <v>137</v>
      </c>
      <c r="O14" s="36" t="s">
        <v>138</v>
      </c>
      <c r="P14" s="36"/>
      <c r="Q14" s="36" t="s">
        <v>93</v>
      </c>
      <c r="R14" s="36" t="s">
        <v>94</v>
      </c>
      <c r="S14" s="36"/>
      <c r="T14" s="36"/>
      <c r="U14" s="36">
        <v>0</v>
      </c>
      <c r="V14" s="36"/>
      <c r="W14" s="36"/>
      <c r="X14" s="36"/>
      <c r="Y14" s="36"/>
      <c r="Z14" s="36"/>
    </row>
    <row r="15" spans="1:26">
      <c r="A15" t="s">
        <v>112</v>
      </c>
      <c r="B15" t="s">
        <v>113</v>
      </c>
      <c r="D15" t="s">
        <v>87</v>
      </c>
      <c r="E15" t="s">
        <v>88</v>
      </c>
      <c r="H15" s="2">
        <v>4.5</v>
      </c>
      <c r="I15" s="1">
        <v>0.12</v>
      </c>
      <c r="K15" t="s">
        <v>89</v>
      </c>
      <c r="N15" s="36" t="s">
        <v>139</v>
      </c>
      <c r="O15" s="36" t="s">
        <v>140</v>
      </c>
      <c r="P15" s="36"/>
      <c r="Q15" s="36" t="s">
        <v>93</v>
      </c>
      <c r="R15" s="36" t="s">
        <v>94</v>
      </c>
      <c r="S15" s="36"/>
      <c r="T15" s="36"/>
      <c r="U15" s="36">
        <v>0</v>
      </c>
      <c r="V15" s="36"/>
      <c r="W15" s="36"/>
      <c r="X15" s="36"/>
      <c r="Y15" s="36"/>
      <c r="Z15" s="36"/>
    </row>
    <row r="16" spans="1:26">
      <c r="A16" t="s">
        <v>114</v>
      </c>
      <c r="B16" t="s">
        <v>114</v>
      </c>
      <c r="D16" t="s">
        <v>94</v>
      </c>
      <c r="E16" t="s">
        <v>94</v>
      </c>
      <c r="H16" s="2">
        <v>0</v>
      </c>
      <c r="N16" s="36" t="s">
        <v>141</v>
      </c>
      <c r="O16" s="36" t="s">
        <v>142</v>
      </c>
      <c r="P16" s="36"/>
      <c r="Q16" s="36" t="s">
        <v>93</v>
      </c>
      <c r="R16" s="36" t="s">
        <v>94</v>
      </c>
      <c r="S16" s="36"/>
      <c r="T16" s="36"/>
      <c r="U16" s="36">
        <v>0</v>
      </c>
      <c r="V16" s="36"/>
      <c r="W16" s="36"/>
      <c r="X16" s="36"/>
      <c r="Y16" s="36"/>
      <c r="Z16" s="36"/>
    </row>
    <row r="17" spans="1:26">
      <c r="A17" t="s">
        <v>115</v>
      </c>
      <c r="B17" t="s">
        <v>116</v>
      </c>
      <c r="D17" t="s">
        <v>87</v>
      </c>
      <c r="E17" t="s">
        <v>88</v>
      </c>
      <c r="H17" s="2">
        <v>4.5</v>
      </c>
      <c r="I17" s="1">
        <v>0.12</v>
      </c>
      <c r="K17" t="s">
        <v>89</v>
      </c>
      <c r="N17" s="36" t="s">
        <v>143</v>
      </c>
      <c r="O17" s="36" t="s">
        <v>144</v>
      </c>
      <c r="P17" s="36"/>
      <c r="Q17" s="36" t="s">
        <v>93</v>
      </c>
      <c r="R17" s="36" t="s">
        <v>94</v>
      </c>
      <c r="S17" s="36"/>
      <c r="T17" s="36"/>
      <c r="U17" s="36">
        <v>0</v>
      </c>
      <c r="V17" s="36"/>
      <c r="W17" s="36"/>
      <c r="X17" s="36"/>
      <c r="Y17" s="36"/>
      <c r="Z17" s="36"/>
    </row>
    <row r="18" spans="1:26">
      <c r="A18" t="s">
        <v>117</v>
      </c>
      <c r="B18" t="s">
        <v>118</v>
      </c>
      <c r="D18" t="s">
        <v>87</v>
      </c>
      <c r="E18" t="s">
        <v>88</v>
      </c>
      <c r="H18" s="2">
        <v>4.5</v>
      </c>
      <c r="I18" s="1">
        <v>0.12</v>
      </c>
      <c r="K18" t="s">
        <v>89</v>
      </c>
      <c r="N18" s="36" t="s">
        <v>145</v>
      </c>
      <c r="O18" s="36" t="s">
        <v>146</v>
      </c>
      <c r="P18" s="36"/>
      <c r="Q18" s="36" t="s">
        <v>93</v>
      </c>
      <c r="R18" s="36" t="s">
        <v>94</v>
      </c>
      <c r="S18" s="36"/>
      <c r="T18" s="36"/>
      <c r="U18" s="36">
        <v>0</v>
      </c>
      <c r="V18" s="36"/>
      <c r="W18" s="36"/>
      <c r="X18" s="36"/>
      <c r="Y18" s="36"/>
      <c r="Z18" s="36"/>
    </row>
    <row r="19" spans="1:26">
      <c r="A19" t="s">
        <v>119</v>
      </c>
      <c r="B19" t="s">
        <v>120</v>
      </c>
      <c r="D19" t="s">
        <v>87</v>
      </c>
      <c r="E19" t="s">
        <v>88</v>
      </c>
      <c r="H19" s="2">
        <v>4.5</v>
      </c>
      <c r="I19" s="1">
        <v>0.12</v>
      </c>
      <c r="K19" t="s">
        <v>89</v>
      </c>
      <c r="N19" s="36" t="s">
        <v>147</v>
      </c>
      <c r="O19" s="36" t="s">
        <v>148</v>
      </c>
      <c r="P19" s="36"/>
      <c r="Q19" s="36" t="s">
        <v>93</v>
      </c>
      <c r="R19" s="36" t="s">
        <v>94</v>
      </c>
      <c r="S19" s="36"/>
      <c r="T19" s="36"/>
      <c r="U19" s="36">
        <v>0</v>
      </c>
      <c r="V19" s="36"/>
      <c r="W19" s="36"/>
      <c r="X19" s="36"/>
      <c r="Y19" s="36"/>
      <c r="Z19" s="36"/>
    </row>
    <row r="20" spans="1:26">
      <c r="A20" t="s">
        <v>121</v>
      </c>
      <c r="B20" t="s">
        <v>122</v>
      </c>
      <c r="D20" t="s">
        <v>87</v>
      </c>
      <c r="E20" t="s">
        <v>88</v>
      </c>
      <c r="H20" s="2">
        <v>4.5</v>
      </c>
      <c r="I20" s="1">
        <v>0.12</v>
      </c>
      <c r="K20" t="s">
        <v>89</v>
      </c>
      <c r="N20" s="36" t="s">
        <v>149</v>
      </c>
      <c r="O20" s="36" t="s">
        <v>150</v>
      </c>
      <c r="P20" s="36"/>
      <c r="Q20" s="36" t="s">
        <v>87</v>
      </c>
      <c r="R20" s="36" t="s">
        <v>88</v>
      </c>
      <c r="S20" s="36"/>
      <c r="T20" s="36"/>
      <c r="U20" s="36">
        <v>4.5</v>
      </c>
      <c r="V20" s="39">
        <v>0.12</v>
      </c>
      <c r="W20" s="36"/>
      <c r="X20" s="36" t="s">
        <v>89</v>
      </c>
      <c r="Y20" s="36"/>
      <c r="Z20" s="36"/>
    </row>
    <row r="21" spans="1:26">
      <c r="A21" t="s">
        <v>123</v>
      </c>
      <c r="B21" t="s">
        <v>124</v>
      </c>
      <c r="D21" t="s">
        <v>87</v>
      </c>
      <c r="E21" t="s">
        <v>88</v>
      </c>
      <c r="H21" s="2">
        <v>4.5</v>
      </c>
      <c r="I21" s="1">
        <v>0.12</v>
      </c>
      <c r="K21" t="s">
        <v>89</v>
      </c>
      <c r="N21" s="36" t="s">
        <v>151</v>
      </c>
      <c r="O21" s="36" t="s">
        <v>152</v>
      </c>
      <c r="P21" s="36"/>
      <c r="Q21" s="36" t="s">
        <v>93</v>
      </c>
      <c r="R21" s="36" t="s">
        <v>94</v>
      </c>
      <c r="S21" s="36"/>
      <c r="T21" s="36"/>
      <c r="U21" s="36">
        <v>0</v>
      </c>
      <c r="V21" s="36"/>
      <c r="W21" s="36"/>
      <c r="X21" s="36"/>
      <c r="Y21" s="36"/>
      <c r="Z21" s="36"/>
    </row>
    <row r="22" spans="1:26">
      <c r="A22" t="s">
        <v>125</v>
      </c>
      <c r="B22" t="s">
        <v>126</v>
      </c>
      <c r="D22" t="s">
        <v>87</v>
      </c>
      <c r="E22" t="s">
        <v>88</v>
      </c>
      <c r="H22" s="2">
        <v>4.5</v>
      </c>
      <c r="I22" s="1">
        <v>0.12</v>
      </c>
      <c r="K22" t="s">
        <v>89</v>
      </c>
      <c r="N22" s="36" t="s">
        <v>153</v>
      </c>
      <c r="O22" s="36" t="s">
        <v>154</v>
      </c>
      <c r="P22" s="36"/>
      <c r="Q22" s="36" t="s">
        <v>93</v>
      </c>
      <c r="R22" s="36" t="s">
        <v>94</v>
      </c>
      <c r="S22" s="36"/>
      <c r="T22" s="36"/>
      <c r="U22" s="36">
        <v>0</v>
      </c>
      <c r="V22" s="36"/>
      <c r="W22" s="36"/>
      <c r="X22" s="36"/>
      <c r="Y22" s="36"/>
      <c r="Z22" s="36"/>
    </row>
    <row r="23" spans="1:26">
      <c r="A23" t="s">
        <v>127</v>
      </c>
      <c r="B23" t="s">
        <v>128</v>
      </c>
      <c r="D23" t="s">
        <v>87</v>
      </c>
      <c r="E23" t="s">
        <v>88</v>
      </c>
      <c r="H23" s="2">
        <v>4.5</v>
      </c>
      <c r="I23" s="1">
        <v>0.12</v>
      </c>
      <c r="K23" t="s">
        <v>89</v>
      </c>
      <c r="N23" s="36" t="s">
        <v>155</v>
      </c>
      <c r="O23" s="36" t="s">
        <v>156</v>
      </c>
      <c r="P23" s="36"/>
      <c r="Q23" s="36" t="s">
        <v>93</v>
      </c>
      <c r="R23" s="36" t="s">
        <v>94</v>
      </c>
      <c r="S23" s="36"/>
      <c r="T23" s="36"/>
      <c r="U23" s="36">
        <v>0</v>
      </c>
      <c r="V23" s="36"/>
      <c r="W23" s="36"/>
      <c r="X23" s="36"/>
      <c r="Y23" s="36"/>
      <c r="Z23" s="36"/>
    </row>
    <row r="24" spans="1:26">
      <c r="A24" t="s">
        <v>129</v>
      </c>
      <c r="B24" t="s">
        <v>130</v>
      </c>
      <c r="D24" t="s">
        <v>87</v>
      </c>
      <c r="E24" t="s">
        <v>88</v>
      </c>
      <c r="H24" s="2">
        <v>4.5</v>
      </c>
      <c r="I24" s="1">
        <v>0.12</v>
      </c>
      <c r="K24" t="s">
        <v>89</v>
      </c>
      <c r="N24" s="36" t="s">
        <v>159</v>
      </c>
      <c r="O24" s="36" t="s">
        <v>159</v>
      </c>
      <c r="P24" s="36"/>
      <c r="Q24" s="36" t="s">
        <v>160</v>
      </c>
      <c r="R24" s="36" t="s">
        <v>94</v>
      </c>
      <c r="S24" s="36"/>
      <c r="T24" s="36"/>
      <c r="U24" s="36">
        <v>0</v>
      </c>
      <c r="V24" s="36"/>
      <c r="W24" s="36"/>
      <c r="X24" s="36"/>
      <c r="Y24" s="36"/>
      <c r="Z24" s="36"/>
    </row>
    <row r="25" spans="1:26">
      <c r="A25" t="s">
        <v>131</v>
      </c>
      <c r="B25" t="s">
        <v>132</v>
      </c>
      <c r="D25" t="s">
        <v>93</v>
      </c>
      <c r="E25" t="s">
        <v>94</v>
      </c>
      <c r="H25" s="2">
        <v>0</v>
      </c>
      <c r="N25" s="36" t="s">
        <v>34</v>
      </c>
      <c r="O25" s="36" t="s">
        <v>34</v>
      </c>
      <c r="P25" s="36"/>
      <c r="Q25" s="36" t="s">
        <v>160</v>
      </c>
      <c r="R25" s="36" t="s">
        <v>94</v>
      </c>
      <c r="S25" s="36"/>
      <c r="T25" s="36"/>
      <c r="U25" s="36">
        <v>0</v>
      </c>
      <c r="V25" s="36"/>
      <c r="W25" s="36"/>
      <c r="X25" s="36"/>
      <c r="Y25" s="36"/>
      <c r="Z25" s="36"/>
    </row>
    <row r="26" spans="1:26">
      <c r="A26" t="s">
        <v>133</v>
      </c>
      <c r="B26" t="s">
        <v>134</v>
      </c>
      <c r="D26" t="s">
        <v>93</v>
      </c>
      <c r="E26" t="s">
        <v>94</v>
      </c>
      <c r="H26" s="2">
        <v>0</v>
      </c>
      <c r="N26" s="36" t="s">
        <v>66</v>
      </c>
      <c r="O26" s="36" t="s">
        <v>66</v>
      </c>
      <c r="P26" s="36"/>
      <c r="Q26" s="36" t="s">
        <v>160</v>
      </c>
      <c r="R26" s="36" t="s">
        <v>94</v>
      </c>
      <c r="S26" s="36"/>
      <c r="T26" s="36"/>
      <c r="U26" s="36">
        <v>0</v>
      </c>
      <c r="V26" s="36"/>
      <c r="W26" s="36"/>
      <c r="X26" s="36"/>
      <c r="Y26" s="36"/>
      <c r="Z26" s="36"/>
    </row>
    <row r="27" spans="1:26">
      <c r="A27" t="s">
        <v>135</v>
      </c>
      <c r="B27" t="s">
        <v>136</v>
      </c>
      <c r="D27" t="s">
        <v>93</v>
      </c>
      <c r="E27" t="s">
        <v>94</v>
      </c>
      <c r="H27" s="2">
        <v>0</v>
      </c>
      <c r="N27" s="36" t="s">
        <v>161</v>
      </c>
      <c r="O27" s="36" t="s">
        <v>161</v>
      </c>
      <c r="P27" s="36"/>
      <c r="Q27" s="36" t="s">
        <v>160</v>
      </c>
      <c r="R27" s="36" t="s">
        <v>94</v>
      </c>
      <c r="S27" s="36"/>
      <c r="T27" s="36"/>
      <c r="U27" s="36">
        <v>0</v>
      </c>
      <c r="V27" s="36"/>
      <c r="W27" s="36"/>
      <c r="X27" s="36"/>
      <c r="Y27" s="36"/>
      <c r="Z27" s="36"/>
    </row>
    <row r="28" spans="1:26">
      <c r="A28" t="s">
        <v>137</v>
      </c>
      <c r="B28" t="s">
        <v>138</v>
      </c>
      <c r="D28" t="s">
        <v>93</v>
      </c>
      <c r="E28" t="s">
        <v>94</v>
      </c>
      <c r="H28" s="2">
        <v>0</v>
      </c>
      <c r="N28" s="36" t="s">
        <v>163</v>
      </c>
      <c r="O28" s="36" t="s">
        <v>163</v>
      </c>
      <c r="P28" s="36"/>
      <c r="Q28" s="36" t="s">
        <v>160</v>
      </c>
      <c r="R28" s="36" t="s">
        <v>94</v>
      </c>
      <c r="S28" s="36"/>
      <c r="T28" s="36"/>
      <c r="U28" s="36">
        <v>0</v>
      </c>
      <c r="V28" s="36"/>
      <c r="W28" s="36"/>
      <c r="X28" s="36"/>
      <c r="Y28" s="36"/>
      <c r="Z28" s="36"/>
    </row>
    <row r="29" spans="1:26">
      <c r="A29" t="s">
        <v>139</v>
      </c>
      <c r="B29" t="s">
        <v>140</v>
      </c>
      <c r="D29" t="s">
        <v>93</v>
      </c>
      <c r="E29" t="s">
        <v>94</v>
      </c>
      <c r="H29" s="2">
        <v>0</v>
      </c>
      <c r="N29" s="36" t="s">
        <v>168</v>
      </c>
      <c r="O29" s="36" t="s">
        <v>169</v>
      </c>
      <c r="P29" s="36"/>
      <c r="Q29" s="36" t="s">
        <v>87</v>
      </c>
      <c r="R29" s="36" t="s">
        <v>88</v>
      </c>
      <c r="S29" s="36"/>
      <c r="T29" s="36"/>
      <c r="U29" s="36">
        <v>4.5</v>
      </c>
      <c r="V29" s="39">
        <v>0.12</v>
      </c>
      <c r="W29" s="36"/>
      <c r="X29" s="36" t="s">
        <v>89</v>
      </c>
      <c r="Y29" s="36"/>
      <c r="Z29" s="36"/>
    </row>
    <row r="30" spans="1:26">
      <c r="A30" t="s">
        <v>141</v>
      </c>
      <c r="B30" t="s">
        <v>142</v>
      </c>
      <c r="D30" t="s">
        <v>93</v>
      </c>
      <c r="E30" t="s">
        <v>94</v>
      </c>
      <c r="H30" s="2">
        <v>0</v>
      </c>
      <c r="N30" s="36" t="s">
        <v>170</v>
      </c>
      <c r="O30" s="36" t="s">
        <v>171</v>
      </c>
      <c r="P30" s="36"/>
      <c r="Q30" s="36" t="s">
        <v>87</v>
      </c>
      <c r="R30" s="36" t="s">
        <v>88</v>
      </c>
      <c r="S30" s="36"/>
      <c r="T30" s="36"/>
      <c r="U30" s="36">
        <v>4.5</v>
      </c>
      <c r="V30" s="39">
        <v>0.12</v>
      </c>
      <c r="W30" s="36"/>
      <c r="X30" s="36" t="s">
        <v>89</v>
      </c>
      <c r="Y30" s="36"/>
      <c r="Z30" s="36"/>
    </row>
    <row r="31" spans="1:26">
      <c r="A31" t="s">
        <v>143</v>
      </c>
      <c r="B31" t="s">
        <v>144</v>
      </c>
      <c r="D31" t="s">
        <v>93</v>
      </c>
      <c r="E31" t="s">
        <v>94</v>
      </c>
      <c r="H31" s="2">
        <v>0</v>
      </c>
      <c r="N31" s="36" t="s">
        <v>40</v>
      </c>
      <c r="O31" s="36">
        <v>1118605</v>
      </c>
      <c r="P31" s="36" t="s">
        <v>174</v>
      </c>
      <c r="Q31" s="36" t="s">
        <v>175</v>
      </c>
      <c r="R31" s="36" t="s">
        <v>176</v>
      </c>
      <c r="S31" s="40">
        <v>41810</v>
      </c>
      <c r="T31" s="40">
        <v>46193</v>
      </c>
      <c r="U31" s="36">
        <v>2.9</v>
      </c>
      <c r="V31" s="39">
        <v>0.15060000000000001</v>
      </c>
      <c r="W31" s="36" t="s">
        <v>177</v>
      </c>
      <c r="X31" s="36" t="s">
        <v>57</v>
      </c>
      <c r="Y31" s="36" t="s">
        <v>178</v>
      </c>
      <c r="Z31" s="36"/>
    </row>
    <row r="32" spans="1:26">
      <c r="A32" t="s">
        <v>145</v>
      </c>
      <c r="B32" t="s">
        <v>146</v>
      </c>
      <c r="D32" t="s">
        <v>93</v>
      </c>
      <c r="E32" t="s">
        <v>94</v>
      </c>
      <c r="H32" s="2">
        <v>0</v>
      </c>
      <c r="N32" s="36" t="s">
        <v>179</v>
      </c>
      <c r="O32" s="36">
        <v>1149614</v>
      </c>
      <c r="P32" s="36" t="s">
        <v>180</v>
      </c>
      <c r="Q32" s="36" t="s">
        <v>175</v>
      </c>
      <c r="R32" s="36" t="s">
        <v>176</v>
      </c>
      <c r="S32" s="40">
        <v>41810</v>
      </c>
      <c r="T32" s="40">
        <v>46193</v>
      </c>
      <c r="U32" s="36">
        <v>3.4</v>
      </c>
      <c r="V32" s="39">
        <v>0.1</v>
      </c>
      <c r="W32" s="36" t="s">
        <v>177</v>
      </c>
      <c r="X32" s="36" t="s">
        <v>57</v>
      </c>
      <c r="Y32" s="36" t="s">
        <v>178</v>
      </c>
      <c r="Z32" s="36"/>
    </row>
    <row r="33" spans="1:26">
      <c r="A33" t="s">
        <v>147</v>
      </c>
      <c r="B33" t="s">
        <v>148</v>
      </c>
      <c r="D33" t="s">
        <v>93</v>
      </c>
      <c r="E33" t="s">
        <v>94</v>
      </c>
      <c r="H33" s="2">
        <v>0</v>
      </c>
      <c r="N33" s="36" t="s">
        <v>28</v>
      </c>
      <c r="O33" s="36">
        <v>980904</v>
      </c>
      <c r="P33" s="36" t="s">
        <v>181</v>
      </c>
      <c r="Q33" s="36" t="s">
        <v>175</v>
      </c>
      <c r="R33" s="36" t="s">
        <v>176</v>
      </c>
      <c r="S33" s="40">
        <v>41460</v>
      </c>
      <c r="T33" s="40">
        <v>45843</v>
      </c>
      <c r="U33" s="36">
        <v>3.2</v>
      </c>
      <c r="V33" s="39">
        <v>0.09</v>
      </c>
      <c r="W33" s="36" t="s">
        <v>177</v>
      </c>
      <c r="X33" s="36" t="s">
        <v>57</v>
      </c>
      <c r="Y33" s="36" t="s">
        <v>178</v>
      </c>
      <c r="Z33" s="36"/>
    </row>
    <row r="34" spans="1:26">
      <c r="A34" t="s">
        <v>149</v>
      </c>
      <c r="B34" t="s">
        <v>150</v>
      </c>
      <c r="D34" t="s">
        <v>87</v>
      </c>
      <c r="E34" t="s">
        <v>88</v>
      </c>
      <c r="H34" s="2">
        <v>4.5</v>
      </c>
      <c r="I34" s="1">
        <v>0.12</v>
      </c>
      <c r="K34" t="s">
        <v>89</v>
      </c>
      <c r="N34" s="36" t="s">
        <v>28</v>
      </c>
      <c r="O34" s="36">
        <v>1369760</v>
      </c>
      <c r="P34" s="36" t="s">
        <v>181</v>
      </c>
      <c r="Q34" s="36" t="s">
        <v>175</v>
      </c>
      <c r="R34" s="36" t="s">
        <v>176</v>
      </c>
      <c r="S34" s="40">
        <v>41460</v>
      </c>
      <c r="T34" s="40">
        <v>45843</v>
      </c>
      <c r="U34" s="36">
        <v>3.2</v>
      </c>
      <c r="V34" s="39">
        <v>0.09</v>
      </c>
      <c r="W34" s="36" t="s">
        <v>177</v>
      </c>
      <c r="X34" s="36" t="s">
        <v>57</v>
      </c>
      <c r="Y34" s="36" t="s">
        <v>178</v>
      </c>
      <c r="Z34" s="36"/>
    </row>
    <row r="35" spans="1:26">
      <c r="A35" t="s">
        <v>151</v>
      </c>
      <c r="B35" t="s">
        <v>152</v>
      </c>
      <c r="D35" t="s">
        <v>93</v>
      </c>
      <c r="E35" t="s">
        <v>94</v>
      </c>
      <c r="H35" s="2">
        <v>0</v>
      </c>
      <c r="N35" s="36" t="s">
        <v>68</v>
      </c>
      <c r="O35" s="36">
        <v>1120561</v>
      </c>
      <c r="P35" s="36" t="s">
        <v>182</v>
      </c>
      <c r="Q35" s="36" t="s">
        <v>175</v>
      </c>
      <c r="R35" s="36" t="s">
        <v>176</v>
      </c>
      <c r="S35" s="40">
        <v>41834</v>
      </c>
      <c r="T35" s="40">
        <v>43295</v>
      </c>
      <c r="U35" s="36">
        <v>0.8</v>
      </c>
      <c r="V35" s="39">
        <v>5.45E-2</v>
      </c>
      <c r="W35" s="36" t="s">
        <v>183</v>
      </c>
      <c r="X35" s="36" t="s">
        <v>55</v>
      </c>
      <c r="Y35" s="36" t="s">
        <v>178</v>
      </c>
      <c r="Z35" s="36"/>
    </row>
    <row r="36" spans="1:26">
      <c r="A36" t="s">
        <v>153</v>
      </c>
      <c r="B36" t="s">
        <v>154</v>
      </c>
      <c r="D36" t="s">
        <v>93</v>
      </c>
      <c r="E36" t="s">
        <v>94</v>
      </c>
      <c r="H36" s="2">
        <v>0</v>
      </c>
      <c r="N36" s="36" t="s">
        <v>184</v>
      </c>
      <c r="O36" s="36">
        <v>1270076</v>
      </c>
      <c r="P36" s="36" t="s">
        <v>185</v>
      </c>
      <c r="Q36" s="36" t="s">
        <v>175</v>
      </c>
      <c r="R36" s="36" t="s">
        <v>176</v>
      </c>
      <c r="S36" s="40">
        <v>41361</v>
      </c>
      <c r="T36" s="40">
        <v>45716</v>
      </c>
      <c r="U36" s="36">
        <v>1.7</v>
      </c>
      <c r="V36" s="39">
        <v>0.14799999999999999</v>
      </c>
      <c r="W36" s="36" t="s">
        <v>177</v>
      </c>
      <c r="X36" s="36" t="s">
        <v>57</v>
      </c>
      <c r="Y36" s="36" t="s">
        <v>178</v>
      </c>
      <c r="Z36" s="36"/>
    </row>
    <row r="37" spans="1:26">
      <c r="A37" t="s">
        <v>155</v>
      </c>
      <c r="B37" t="s">
        <v>156</v>
      </c>
      <c r="D37" t="s">
        <v>93</v>
      </c>
      <c r="E37" t="s">
        <v>94</v>
      </c>
      <c r="H37" s="2">
        <v>0</v>
      </c>
      <c r="N37" s="36" t="s">
        <v>184</v>
      </c>
      <c r="O37" s="36">
        <v>933480</v>
      </c>
      <c r="P37" s="36" t="s">
        <v>185</v>
      </c>
      <c r="Q37" s="36" t="s">
        <v>175</v>
      </c>
      <c r="R37" s="36" t="s">
        <v>176</v>
      </c>
      <c r="S37" s="40">
        <v>41361</v>
      </c>
      <c r="T37" s="40">
        <v>45716</v>
      </c>
      <c r="U37" s="36">
        <v>1.7</v>
      </c>
      <c r="V37" s="39">
        <v>0.14799999999999999</v>
      </c>
      <c r="W37" s="36" t="s">
        <v>177</v>
      </c>
      <c r="X37" s="36" t="s">
        <v>57</v>
      </c>
      <c r="Y37" s="36" t="s">
        <v>178</v>
      </c>
      <c r="Z37" s="36"/>
    </row>
    <row r="38" spans="1:26">
      <c r="A38" t="s">
        <v>157</v>
      </c>
      <c r="B38" t="s">
        <v>158</v>
      </c>
      <c r="D38" t="s">
        <v>87</v>
      </c>
      <c r="E38" t="s">
        <v>88</v>
      </c>
      <c r="H38" s="2">
        <v>4.5</v>
      </c>
      <c r="I38" s="1">
        <v>0.12</v>
      </c>
      <c r="K38" t="s">
        <v>89</v>
      </c>
      <c r="N38" s="36" t="s">
        <v>43</v>
      </c>
      <c r="O38" s="36">
        <v>1270073</v>
      </c>
      <c r="P38" s="36" t="s">
        <v>186</v>
      </c>
      <c r="Q38" s="36" t="s">
        <v>175</v>
      </c>
      <c r="R38" s="36" t="s">
        <v>176</v>
      </c>
      <c r="S38" s="40">
        <v>41361</v>
      </c>
      <c r="T38" s="40">
        <v>45716</v>
      </c>
      <c r="U38" s="36">
        <v>1.5</v>
      </c>
      <c r="V38" s="39">
        <v>0.08</v>
      </c>
      <c r="W38" s="36" t="s">
        <v>177</v>
      </c>
      <c r="X38" s="36" t="s">
        <v>57</v>
      </c>
      <c r="Y38" s="36" t="s">
        <v>178</v>
      </c>
      <c r="Z38" s="36"/>
    </row>
    <row r="39" spans="1:26">
      <c r="A39" t="s">
        <v>159</v>
      </c>
      <c r="B39" t="s">
        <v>159</v>
      </c>
      <c r="D39" t="s">
        <v>160</v>
      </c>
      <c r="E39" t="s">
        <v>94</v>
      </c>
      <c r="H39" s="2">
        <v>0</v>
      </c>
      <c r="N39" s="36" t="s">
        <v>43</v>
      </c>
      <c r="O39" s="36">
        <v>933479</v>
      </c>
      <c r="P39" s="36" t="s">
        <v>186</v>
      </c>
      <c r="Q39" s="36" t="s">
        <v>175</v>
      </c>
      <c r="R39" s="36" t="s">
        <v>176</v>
      </c>
      <c r="S39" s="40">
        <v>41361</v>
      </c>
      <c r="T39" s="40">
        <v>45716</v>
      </c>
      <c r="U39" s="36">
        <v>1.5</v>
      </c>
      <c r="V39" s="39">
        <v>0.08</v>
      </c>
      <c r="W39" s="36" t="s">
        <v>177</v>
      </c>
      <c r="X39" s="36" t="s">
        <v>57</v>
      </c>
      <c r="Y39" s="36" t="s">
        <v>178</v>
      </c>
      <c r="Z39" s="36"/>
    </row>
    <row r="40" spans="1:26">
      <c r="A40" t="s">
        <v>34</v>
      </c>
      <c r="B40" t="s">
        <v>34</v>
      </c>
      <c r="D40" t="s">
        <v>160</v>
      </c>
      <c r="E40" t="s">
        <v>94</v>
      </c>
      <c r="H40" s="2">
        <v>0</v>
      </c>
      <c r="N40" s="36" t="s">
        <v>67</v>
      </c>
      <c r="O40" s="36">
        <v>1431413</v>
      </c>
      <c r="P40" s="36" t="s">
        <v>187</v>
      </c>
      <c r="Q40" s="36" t="s">
        <v>175</v>
      </c>
      <c r="R40" s="36" t="s">
        <v>176</v>
      </c>
      <c r="S40" s="40">
        <v>41567</v>
      </c>
      <c r="T40" s="40">
        <v>45219</v>
      </c>
      <c r="U40" s="36">
        <v>1</v>
      </c>
      <c r="V40" s="39">
        <v>8.9499999999999996E-2</v>
      </c>
      <c r="W40" s="36" t="s">
        <v>177</v>
      </c>
      <c r="X40" s="36" t="s">
        <v>57</v>
      </c>
      <c r="Y40" s="36" t="s">
        <v>178</v>
      </c>
      <c r="Z40" s="36"/>
    </row>
    <row r="41" spans="1:26">
      <c r="A41" t="s">
        <v>66</v>
      </c>
      <c r="B41" t="s">
        <v>66</v>
      </c>
      <c r="D41" t="s">
        <v>160</v>
      </c>
      <c r="E41" t="s">
        <v>94</v>
      </c>
      <c r="H41" s="2">
        <v>0</v>
      </c>
      <c r="N41" s="36" t="s">
        <v>67</v>
      </c>
      <c r="O41" s="36">
        <v>1020117</v>
      </c>
      <c r="P41" s="36" t="s">
        <v>187</v>
      </c>
      <c r="Q41" s="36" t="s">
        <v>175</v>
      </c>
      <c r="R41" s="36" t="s">
        <v>176</v>
      </c>
      <c r="S41" s="40">
        <v>41567</v>
      </c>
      <c r="T41" s="40">
        <v>45219</v>
      </c>
      <c r="U41" s="36">
        <v>1</v>
      </c>
      <c r="V41" s="39">
        <v>8.9499999999999996E-2</v>
      </c>
      <c r="W41" s="36" t="s">
        <v>177</v>
      </c>
      <c r="X41" s="36" t="s">
        <v>57</v>
      </c>
      <c r="Y41" s="36" t="s">
        <v>178</v>
      </c>
      <c r="Z41" s="36"/>
    </row>
    <row r="42" spans="1:26">
      <c r="A42" t="s">
        <v>161</v>
      </c>
      <c r="B42" t="s">
        <v>161</v>
      </c>
      <c r="D42" t="s">
        <v>160</v>
      </c>
      <c r="E42" t="s">
        <v>94</v>
      </c>
      <c r="H42" s="2">
        <v>0</v>
      </c>
      <c r="N42" s="36" t="s">
        <v>189</v>
      </c>
      <c r="O42" s="36">
        <v>593396</v>
      </c>
      <c r="P42" s="36" t="s">
        <v>190</v>
      </c>
      <c r="Q42" s="36" t="s">
        <v>175</v>
      </c>
      <c r="R42" s="36" t="s">
        <v>176</v>
      </c>
      <c r="S42" s="40">
        <v>40452</v>
      </c>
      <c r="T42" s="40">
        <v>42633</v>
      </c>
      <c r="U42" s="36">
        <v>0.4</v>
      </c>
      <c r="V42" s="39">
        <v>0.1</v>
      </c>
      <c r="W42" s="36" t="s">
        <v>177</v>
      </c>
      <c r="X42" s="36" t="s">
        <v>191</v>
      </c>
      <c r="Y42" s="36" t="s">
        <v>178</v>
      </c>
      <c r="Z42" s="36"/>
    </row>
    <row r="43" spans="1:26">
      <c r="A43" t="s">
        <v>162</v>
      </c>
      <c r="B43" t="s">
        <v>162</v>
      </c>
      <c r="D43" t="s">
        <v>160</v>
      </c>
      <c r="E43" t="s">
        <v>94</v>
      </c>
      <c r="H43" s="2">
        <v>0</v>
      </c>
      <c r="N43" s="36" t="s">
        <v>37</v>
      </c>
      <c r="O43" s="36">
        <v>674539</v>
      </c>
      <c r="P43" s="36" t="s">
        <v>192</v>
      </c>
      <c r="Q43" s="36" t="s">
        <v>175</v>
      </c>
      <c r="R43" s="36" t="s">
        <v>176</v>
      </c>
      <c r="S43" s="40">
        <v>40651</v>
      </c>
      <c r="T43" s="40">
        <v>44518</v>
      </c>
      <c r="U43" s="36">
        <v>1.4</v>
      </c>
      <c r="V43" s="39">
        <v>0.105</v>
      </c>
      <c r="W43" s="36" t="s">
        <v>177</v>
      </c>
      <c r="X43" s="36" t="s">
        <v>56</v>
      </c>
      <c r="Y43" s="36" t="s">
        <v>178</v>
      </c>
      <c r="Z43" s="36"/>
    </row>
    <row r="44" spans="1:26">
      <c r="A44" t="s">
        <v>163</v>
      </c>
      <c r="B44" t="s">
        <v>163</v>
      </c>
      <c r="D44" t="s">
        <v>160</v>
      </c>
      <c r="E44" t="s">
        <v>94</v>
      </c>
      <c r="H44" s="2">
        <v>0</v>
      </c>
      <c r="N44" s="36" t="s">
        <v>30</v>
      </c>
      <c r="O44" s="36">
        <v>666143</v>
      </c>
      <c r="P44" s="36" t="s">
        <v>193</v>
      </c>
      <c r="Q44" s="36" t="s">
        <v>175</v>
      </c>
      <c r="R44" s="36" t="s">
        <v>176</v>
      </c>
      <c r="S44" s="40">
        <v>40626</v>
      </c>
      <c r="T44" s="40">
        <v>46258</v>
      </c>
      <c r="U44" s="36">
        <v>2.4</v>
      </c>
      <c r="V44" s="39">
        <v>9.5000000000000001E-2</v>
      </c>
      <c r="W44" s="36" t="s">
        <v>177</v>
      </c>
      <c r="X44" s="36" t="s">
        <v>56</v>
      </c>
      <c r="Y44" s="36" t="s">
        <v>178</v>
      </c>
      <c r="Z44" s="36"/>
    </row>
    <row r="45" spans="1:26">
      <c r="A45" t="s">
        <v>164</v>
      </c>
      <c r="B45" t="s">
        <v>165</v>
      </c>
      <c r="D45" t="s">
        <v>87</v>
      </c>
      <c r="E45" t="s">
        <v>88</v>
      </c>
      <c r="H45" s="2">
        <v>4.5</v>
      </c>
      <c r="I45" s="1">
        <v>0.12</v>
      </c>
      <c r="K45" t="s">
        <v>89</v>
      </c>
      <c r="N45" s="36" t="s">
        <v>38</v>
      </c>
      <c r="O45" s="36">
        <v>1164718</v>
      </c>
      <c r="P45" s="36" t="s">
        <v>194</v>
      </c>
      <c r="Q45" s="36" t="s">
        <v>175</v>
      </c>
      <c r="R45" s="36" t="s">
        <v>176</v>
      </c>
      <c r="S45" s="40">
        <v>41957</v>
      </c>
      <c r="T45" s="40">
        <v>43329</v>
      </c>
      <c r="U45" s="36">
        <v>1.1000000000000001</v>
      </c>
      <c r="V45" s="39">
        <v>0.06</v>
      </c>
      <c r="W45" s="36" t="s">
        <v>183</v>
      </c>
      <c r="X45" s="36" t="s">
        <v>55</v>
      </c>
      <c r="Y45" s="36" t="s">
        <v>178</v>
      </c>
      <c r="Z45" s="36"/>
    </row>
    <row r="46" spans="1:26">
      <c r="A46" t="s">
        <v>166</v>
      </c>
      <c r="B46" t="s">
        <v>167</v>
      </c>
      <c r="D46" t="s">
        <v>87</v>
      </c>
      <c r="E46" t="s">
        <v>88</v>
      </c>
      <c r="H46" s="2">
        <v>4.5</v>
      </c>
      <c r="I46" s="1">
        <v>0.12</v>
      </c>
      <c r="K46" t="s">
        <v>89</v>
      </c>
      <c r="N46" s="36" t="s">
        <v>195</v>
      </c>
      <c r="O46" s="36">
        <v>1149667</v>
      </c>
      <c r="P46" s="36" t="s">
        <v>196</v>
      </c>
      <c r="Q46" s="36" t="s">
        <v>175</v>
      </c>
      <c r="R46" s="36" t="s">
        <v>176</v>
      </c>
      <c r="S46" s="40">
        <v>41223</v>
      </c>
      <c r="T46" s="40">
        <v>45606</v>
      </c>
      <c r="U46" s="36">
        <v>3.1</v>
      </c>
      <c r="V46" s="39">
        <v>9.8000000000000004E-2</v>
      </c>
      <c r="W46" s="36" t="s">
        <v>177</v>
      </c>
      <c r="X46" s="36" t="s">
        <v>56</v>
      </c>
      <c r="Y46" s="36" t="s">
        <v>178</v>
      </c>
      <c r="Z46" s="36"/>
    </row>
    <row r="47" spans="1:26">
      <c r="A47" t="s">
        <v>168</v>
      </c>
      <c r="B47" t="s">
        <v>169</v>
      </c>
      <c r="D47" t="s">
        <v>87</v>
      </c>
      <c r="E47" t="s">
        <v>88</v>
      </c>
      <c r="H47" s="2">
        <v>4.5</v>
      </c>
      <c r="I47" s="1">
        <v>0.12</v>
      </c>
      <c r="K47" t="s">
        <v>89</v>
      </c>
      <c r="N47" s="36" t="s">
        <v>195</v>
      </c>
      <c r="O47" s="36">
        <v>875066</v>
      </c>
      <c r="P47" s="36" t="s">
        <v>196</v>
      </c>
      <c r="Q47" s="36" t="s">
        <v>175</v>
      </c>
      <c r="R47" s="36" t="s">
        <v>176</v>
      </c>
      <c r="S47" s="40">
        <v>41223</v>
      </c>
      <c r="T47" s="40">
        <v>45606</v>
      </c>
      <c r="U47" s="36">
        <v>3.1</v>
      </c>
      <c r="V47" s="39">
        <v>9.8000000000000004E-2</v>
      </c>
      <c r="W47" s="36" t="s">
        <v>177</v>
      </c>
      <c r="X47" s="36" t="s">
        <v>56</v>
      </c>
      <c r="Y47" s="36" t="s">
        <v>178</v>
      </c>
      <c r="Z47" s="36"/>
    </row>
    <row r="48" spans="1:26">
      <c r="A48" t="s">
        <v>170</v>
      </c>
      <c r="B48" t="s">
        <v>171</v>
      </c>
      <c r="D48" t="s">
        <v>87</v>
      </c>
      <c r="E48" t="s">
        <v>88</v>
      </c>
      <c r="H48" s="2">
        <v>4.5</v>
      </c>
      <c r="I48" s="1">
        <v>0.12</v>
      </c>
      <c r="K48" t="s">
        <v>89</v>
      </c>
      <c r="N48" s="36" t="s">
        <v>198</v>
      </c>
      <c r="O48" s="36">
        <v>895018</v>
      </c>
      <c r="P48" s="36" t="s">
        <v>199</v>
      </c>
      <c r="Q48" s="36" t="s">
        <v>175</v>
      </c>
      <c r="R48" s="36" t="s">
        <v>176</v>
      </c>
      <c r="S48" s="40">
        <v>41253</v>
      </c>
      <c r="T48" s="40">
        <v>45636</v>
      </c>
      <c r="U48" s="36">
        <v>2.9</v>
      </c>
      <c r="V48" s="39">
        <v>6.9500000000000006E-2</v>
      </c>
      <c r="W48" s="36" t="s">
        <v>177</v>
      </c>
      <c r="X48" s="36" t="s">
        <v>56</v>
      </c>
      <c r="Y48" s="36" t="s">
        <v>178</v>
      </c>
      <c r="Z48" s="36"/>
    </row>
    <row r="49" spans="1:26">
      <c r="A49" t="s">
        <v>172</v>
      </c>
      <c r="B49" t="s">
        <v>173</v>
      </c>
      <c r="D49" t="s">
        <v>87</v>
      </c>
      <c r="E49" t="s">
        <v>88</v>
      </c>
      <c r="H49" s="2">
        <v>4.5</v>
      </c>
      <c r="I49" s="1">
        <v>0.12</v>
      </c>
      <c r="K49" t="s">
        <v>89</v>
      </c>
      <c r="N49" s="36" t="s">
        <v>198</v>
      </c>
      <c r="O49" s="36" t="s">
        <v>199</v>
      </c>
      <c r="P49" s="36" t="s">
        <v>199</v>
      </c>
      <c r="Q49" s="36" t="s">
        <v>175</v>
      </c>
      <c r="R49" s="36" t="s">
        <v>176</v>
      </c>
      <c r="S49" s="40">
        <v>41253</v>
      </c>
      <c r="T49" s="40">
        <v>45636</v>
      </c>
      <c r="U49" s="36">
        <v>2.9</v>
      </c>
      <c r="V49" s="39">
        <v>6.9500000000000006E-2</v>
      </c>
      <c r="W49" s="36" t="s">
        <v>177</v>
      </c>
      <c r="X49" s="36" t="s">
        <v>56</v>
      </c>
      <c r="Y49" s="36" t="s">
        <v>178</v>
      </c>
      <c r="Z49" s="36"/>
    </row>
    <row r="50" spans="1:26">
      <c r="A50" t="s">
        <v>40</v>
      </c>
      <c r="B50">
        <v>1118605</v>
      </c>
      <c r="C50" t="s">
        <v>174</v>
      </c>
      <c r="D50" t="s">
        <v>175</v>
      </c>
      <c r="E50" t="s">
        <v>176</v>
      </c>
      <c r="F50" s="13">
        <v>41810</v>
      </c>
      <c r="G50" s="13">
        <v>46193</v>
      </c>
      <c r="H50" s="2">
        <v>4.4000000000000004</v>
      </c>
      <c r="I50" s="1">
        <v>0.15060000000000001</v>
      </c>
      <c r="J50" t="s">
        <v>177</v>
      </c>
      <c r="K50" t="s">
        <v>57</v>
      </c>
      <c r="L50" t="s">
        <v>178</v>
      </c>
      <c r="N50" s="36" t="s">
        <v>36</v>
      </c>
      <c r="O50" s="36">
        <v>1345856</v>
      </c>
      <c r="P50" s="36" t="s">
        <v>200</v>
      </c>
      <c r="Q50" s="36" t="s">
        <v>175</v>
      </c>
      <c r="R50" s="36" t="s">
        <v>176</v>
      </c>
      <c r="S50" s="40">
        <v>41445</v>
      </c>
      <c r="T50" s="40">
        <v>45828</v>
      </c>
      <c r="U50" s="36">
        <v>4.0999999999999996</v>
      </c>
      <c r="V50" s="39">
        <v>6.9500000000000006E-2</v>
      </c>
      <c r="W50" s="36" t="s">
        <v>177</v>
      </c>
      <c r="X50" s="36" t="s">
        <v>56</v>
      </c>
      <c r="Y50" s="36" t="s">
        <v>178</v>
      </c>
      <c r="Z50" s="36"/>
    </row>
    <row r="51" spans="1:26">
      <c r="A51" t="s">
        <v>179</v>
      </c>
      <c r="B51">
        <v>1149614</v>
      </c>
      <c r="C51" t="s">
        <v>180</v>
      </c>
      <c r="D51" t="s">
        <v>175</v>
      </c>
      <c r="E51" t="s">
        <v>176</v>
      </c>
      <c r="F51" s="13">
        <v>41810</v>
      </c>
      <c r="G51" s="13">
        <v>46193</v>
      </c>
      <c r="H51" s="2">
        <v>5.5</v>
      </c>
      <c r="I51" s="1">
        <v>0.1</v>
      </c>
      <c r="J51" t="s">
        <v>177</v>
      </c>
      <c r="K51" t="s">
        <v>57</v>
      </c>
      <c r="L51" t="s">
        <v>178</v>
      </c>
      <c r="N51" s="36" t="s">
        <v>36</v>
      </c>
      <c r="O51" s="36">
        <v>965272</v>
      </c>
      <c r="P51" s="36" t="s">
        <v>200</v>
      </c>
      <c r="Q51" s="36" t="s">
        <v>175</v>
      </c>
      <c r="R51" s="36" t="s">
        <v>176</v>
      </c>
      <c r="S51" s="40">
        <v>41445</v>
      </c>
      <c r="T51" s="40">
        <v>45828</v>
      </c>
      <c r="U51" s="36">
        <v>4.0999999999999996</v>
      </c>
      <c r="V51" s="39">
        <v>6.9500000000000006E-2</v>
      </c>
      <c r="W51" s="36" t="s">
        <v>177</v>
      </c>
      <c r="X51" s="36" t="s">
        <v>56</v>
      </c>
      <c r="Y51" s="36" t="s">
        <v>178</v>
      </c>
      <c r="Z51" s="36"/>
    </row>
    <row r="52" spans="1:26">
      <c r="A52" t="s">
        <v>28</v>
      </c>
      <c r="B52">
        <v>980904</v>
      </c>
      <c r="C52" t="s">
        <v>181</v>
      </c>
      <c r="D52" t="s">
        <v>175</v>
      </c>
      <c r="E52" t="s">
        <v>176</v>
      </c>
      <c r="F52" s="13">
        <v>41460</v>
      </c>
      <c r="G52" s="13">
        <v>45843</v>
      </c>
      <c r="H52" s="2">
        <v>5.4</v>
      </c>
      <c r="I52" s="1">
        <v>0.09</v>
      </c>
      <c r="J52" t="s">
        <v>177</v>
      </c>
      <c r="K52" t="s">
        <v>57</v>
      </c>
      <c r="L52" t="s">
        <v>178</v>
      </c>
      <c r="N52" s="36" t="s">
        <v>201</v>
      </c>
      <c r="O52" s="36">
        <v>610670</v>
      </c>
      <c r="P52" s="36" t="s">
        <v>202</v>
      </c>
      <c r="Q52" s="36" t="s">
        <v>175</v>
      </c>
      <c r="R52" s="36" t="s">
        <v>176</v>
      </c>
      <c r="S52" s="40">
        <v>40490</v>
      </c>
      <c r="T52" s="40">
        <v>44119</v>
      </c>
      <c r="U52" s="36">
        <v>1.6</v>
      </c>
      <c r="V52" s="39">
        <v>0.1075</v>
      </c>
      <c r="W52" s="36"/>
      <c r="X52" s="36" t="s">
        <v>203</v>
      </c>
      <c r="Y52" s="36" t="s">
        <v>57</v>
      </c>
      <c r="Z52" s="36" t="s">
        <v>178</v>
      </c>
    </row>
    <row r="53" spans="1:26">
      <c r="A53" t="s">
        <v>28</v>
      </c>
      <c r="B53">
        <v>1369760</v>
      </c>
      <c r="C53" t="s">
        <v>181</v>
      </c>
      <c r="D53" t="s">
        <v>175</v>
      </c>
      <c r="E53" t="s">
        <v>176</v>
      </c>
      <c r="F53" s="13">
        <v>41460</v>
      </c>
      <c r="G53" s="13">
        <v>45843</v>
      </c>
      <c r="H53" s="2">
        <v>5.4</v>
      </c>
      <c r="I53" s="1">
        <v>0.09</v>
      </c>
      <c r="J53" t="s">
        <v>177</v>
      </c>
      <c r="K53" t="s">
        <v>57</v>
      </c>
      <c r="L53" t="s">
        <v>178</v>
      </c>
      <c r="N53" s="36" t="s">
        <v>42</v>
      </c>
      <c r="O53" s="36">
        <v>1200790</v>
      </c>
      <c r="P53" s="36" t="s">
        <v>204</v>
      </c>
      <c r="Q53" s="36" t="s">
        <v>175</v>
      </c>
      <c r="R53" s="36" t="s">
        <v>176</v>
      </c>
      <c r="S53" s="40">
        <v>42065</v>
      </c>
      <c r="T53" s="40">
        <v>44326</v>
      </c>
      <c r="U53" s="36">
        <v>1.3</v>
      </c>
      <c r="V53" s="39">
        <v>0.1268</v>
      </c>
      <c r="W53" s="36" t="s">
        <v>177</v>
      </c>
      <c r="X53" s="36" t="s">
        <v>57</v>
      </c>
      <c r="Y53" s="36" t="s">
        <v>178</v>
      </c>
      <c r="Z53" s="36"/>
    </row>
    <row r="54" spans="1:26">
      <c r="A54" t="s">
        <v>68</v>
      </c>
      <c r="B54">
        <v>1120561</v>
      </c>
      <c r="C54" t="s">
        <v>182</v>
      </c>
      <c r="D54" t="s">
        <v>175</v>
      </c>
      <c r="E54" t="s">
        <v>176</v>
      </c>
      <c r="F54" s="13">
        <v>41834</v>
      </c>
      <c r="G54" s="13">
        <v>43295</v>
      </c>
      <c r="H54" s="2">
        <v>1.7</v>
      </c>
      <c r="I54" s="1">
        <v>5.45E-2</v>
      </c>
      <c r="J54" t="s">
        <v>183</v>
      </c>
      <c r="K54" t="s">
        <v>55</v>
      </c>
      <c r="L54" t="s">
        <v>178</v>
      </c>
      <c r="N54" s="36" t="s">
        <v>29</v>
      </c>
      <c r="O54" s="36">
        <v>1260613</v>
      </c>
      <c r="P54" s="36" t="s">
        <v>206</v>
      </c>
      <c r="Q54" s="36" t="s">
        <v>175</v>
      </c>
      <c r="R54" s="36" t="s">
        <v>176</v>
      </c>
      <c r="S54" s="40">
        <v>41355</v>
      </c>
      <c r="T54" s="40">
        <v>42429</v>
      </c>
      <c r="U54" s="36">
        <v>2</v>
      </c>
      <c r="V54" s="39">
        <v>6.7500000000000004E-2</v>
      </c>
      <c r="W54" s="36" t="s">
        <v>177</v>
      </c>
      <c r="X54" s="36" t="s">
        <v>56</v>
      </c>
      <c r="Y54" s="36" t="s">
        <v>178</v>
      </c>
      <c r="Z54" s="36"/>
    </row>
    <row r="55" spans="1:26">
      <c r="A55" t="s">
        <v>184</v>
      </c>
      <c r="B55">
        <v>1270076</v>
      </c>
      <c r="C55" t="s">
        <v>185</v>
      </c>
      <c r="D55" t="s">
        <v>175</v>
      </c>
      <c r="E55" t="s">
        <v>176</v>
      </c>
      <c r="F55" s="13">
        <v>41361</v>
      </c>
      <c r="G55" s="13">
        <v>45716</v>
      </c>
      <c r="H55" s="2">
        <v>4.0999999999999996</v>
      </c>
      <c r="I55" s="1">
        <v>0.14799999999999999</v>
      </c>
      <c r="J55" t="s">
        <v>177</v>
      </c>
      <c r="K55" t="s">
        <v>57</v>
      </c>
      <c r="L55" t="s">
        <v>178</v>
      </c>
      <c r="N55" s="36" t="s">
        <v>29</v>
      </c>
      <c r="O55" s="36">
        <v>928376</v>
      </c>
      <c r="P55" s="36" t="s">
        <v>206</v>
      </c>
      <c r="Q55" s="36" t="s">
        <v>175</v>
      </c>
      <c r="R55" s="36" t="s">
        <v>176</v>
      </c>
      <c r="S55" s="40">
        <v>41355</v>
      </c>
      <c r="T55" s="40">
        <v>42429</v>
      </c>
      <c r="U55" s="36">
        <v>2</v>
      </c>
      <c r="V55" s="39">
        <v>6.7500000000000004E-2</v>
      </c>
      <c r="W55" s="36" t="s">
        <v>177</v>
      </c>
      <c r="X55" s="36" t="s">
        <v>56</v>
      </c>
      <c r="Y55" s="36" t="s">
        <v>178</v>
      </c>
      <c r="Z55" s="36"/>
    </row>
    <row r="56" spans="1:26">
      <c r="A56" t="s">
        <v>184</v>
      </c>
      <c r="B56">
        <v>933480</v>
      </c>
      <c r="C56" t="s">
        <v>185</v>
      </c>
      <c r="D56" t="s">
        <v>175</v>
      </c>
      <c r="E56" t="s">
        <v>176</v>
      </c>
      <c r="F56" s="13">
        <v>41361</v>
      </c>
      <c r="G56" s="13">
        <v>45716</v>
      </c>
      <c r="H56" s="2">
        <v>4.0999999999999996</v>
      </c>
      <c r="I56" s="1">
        <v>0.14799999999999999</v>
      </c>
      <c r="J56" t="s">
        <v>177</v>
      </c>
      <c r="K56" t="s">
        <v>57</v>
      </c>
      <c r="L56" t="s">
        <v>178</v>
      </c>
      <c r="N56" s="36" t="s">
        <v>209</v>
      </c>
      <c r="O56" s="36">
        <v>826885</v>
      </c>
      <c r="P56" s="36" t="s">
        <v>210</v>
      </c>
      <c r="Q56" s="36" t="s">
        <v>175</v>
      </c>
      <c r="R56" s="36" t="s">
        <v>176</v>
      </c>
      <c r="S56" s="40">
        <v>41075</v>
      </c>
      <c r="T56" s="40">
        <v>45031</v>
      </c>
      <c r="U56" s="36">
        <v>2.4</v>
      </c>
      <c r="V56" s="39">
        <v>0.12</v>
      </c>
      <c r="W56" s="36" t="s">
        <v>177</v>
      </c>
      <c r="X56" s="36" t="s">
        <v>56</v>
      </c>
      <c r="Y56" s="36" t="s">
        <v>178</v>
      </c>
      <c r="Z56" s="36"/>
    </row>
    <row r="57" spans="1:26">
      <c r="A57" t="s">
        <v>43</v>
      </c>
      <c r="B57">
        <v>1270073</v>
      </c>
      <c r="C57" t="s">
        <v>186</v>
      </c>
      <c r="D57" t="s">
        <v>175</v>
      </c>
      <c r="E57" t="s">
        <v>176</v>
      </c>
      <c r="F57" s="13">
        <v>41361</v>
      </c>
      <c r="G57" s="13">
        <v>45716</v>
      </c>
      <c r="H57" s="2">
        <v>5.4</v>
      </c>
      <c r="I57" s="1">
        <v>0.08</v>
      </c>
      <c r="J57" t="s">
        <v>177</v>
      </c>
      <c r="K57" t="s">
        <v>57</v>
      </c>
      <c r="L57" t="s">
        <v>178</v>
      </c>
      <c r="N57" s="36" t="s">
        <v>45</v>
      </c>
      <c r="O57" s="36">
        <v>826777</v>
      </c>
      <c r="P57" s="36" t="s">
        <v>211</v>
      </c>
      <c r="Q57" s="36" t="s">
        <v>175</v>
      </c>
      <c r="R57" s="36" t="s">
        <v>176</v>
      </c>
      <c r="S57" s="40">
        <v>41075</v>
      </c>
      <c r="T57" s="40">
        <v>44849</v>
      </c>
      <c r="U57" s="36">
        <v>1.3</v>
      </c>
      <c r="V57" s="39">
        <v>8.7499999999999994E-2</v>
      </c>
      <c r="W57" s="36" t="s">
        <v>177</v>
      </c>
      <c r="X57" s="36" t="s">
        <v>56</v>
      </c>
      <c r="Y57" s="36" t="s">
        <v>178</v>
      </c>
      <c r="Z57" s="36"/>
    </row>
    <row r="58" spans="1:26">
      <c r="A58" t="s">
        <v>43</v>
      </c>
      <c r="B58">
        <v>933479</v>
      </c>
      <c r="C58" t="s">
        <v>186</v>
      </c>
      <c r="D58" t="s">
        <v>175</v>
      </c>
      <c r="E58" t="s">
        <v>176</v>
      </c>
      <c r="F58" s="13">
        <v>41361</v>
      </c>
      <c r="G58" s="13">
        <v>45716</v>
      </c>
      <c r="H58" s="2">
        <v>5.4</v>
      </c>
      <c r="I58" s="1">
        <v>0.08</v>
      </c>
      <c r="J58" t="s">
        <v>177</v>
      </c>
      <c r="K58" t="s">
        <v>57</v>
      </c>
      <c r="L58" t="s">
        <v>178</v>
      </c>
      <c r="N58" s="36" t="s">
        <v>45</v>
      </c>
      <c r="O58" s="36">
        <v>899632</v>
      </c>
      <c r="P58" s="36" t="s">
        <v>211</v>
      </c>
      <c r="Q58" s="36" t="s">
        <v>175</v>
      </c>
      <c r="R58" s="36" t="s">
        <v>176</v>
      </c>
      <c r="S58" s="40">
        <v>41075</v>
      </c>
      <c r="T58" s="40">
        <v>44849</v>
      </c>
      <c r="U58" s="36">
        <v>1.3</v>
      </c>
      <c r="V58" s="39">
        <v>8.7499999999999994E-2</v>
      </c>
      <c r="W58" s="36" t="s">
        <v>177</v>
      </c>
      <c r="X58" s="36" t="s">
        <v>56</v>
      </c>
      <c r="Y58" s="36" t="s">
        <v>178</v>
      </c>
      <c r="Z58" s="36"/>
    </row>
    <row r="59" spans="1:26">
      <c r="A59" t="s">
        <v>67</v>
      </c>
      <c r="B59">
        <v>1431413</v>
      </c>
      <c r="C59" t="s">
        <v>187</v>
      </c>
      <c r="D59" t="s">
        <v>175</v>
      </c>
      <c r="E59" t="s">
        <v>176</v>
      </c>
      <c r="F59" s="13">
        <v>41567</v>
      </c>
      <c r="G59" s="13">
        <v>45219</v>
      </c>
      <c r="H59" s="2">
        <v>4.3</v>
      </c>
      <c r="I59" s="1">
        <v>8.9499999999999996E-2</v>
      </c>
      <c r="J59" t="s">
        <v>177</v>
      </c>
      <c r="K59" t="s">
        <v>57</v>
      </c>
      <c r="L59" t="s">
        <v>178</v>
      </c>
      <c r="N59" s="36" t="s">
        <v>45</v>
      </c>
      <c r="O59" s="36" t="s">
        <v>211</v>
      </c>
      <c r="P59" s="36" t="s">
        <v>211</v>
      </c>
      <c r="Q59" s="36" t="s">
        <v>175</v>
      </c>
      <c r="R59" s="36" t="s">
        <v>176</v>
      </c>
      <c r="S59" s="40">
        <v>41075</v>
      </c>
      <c r="T59" s="40">
        <v>44849</v>
      </c>
      <c r="U59" s="36">
        <v>1.3</v>
      </c>
      <c r="V59" s="39">
        <v>8.7499999999999994E-2</v>
      </c>
      <c r="W59" s="36" t="s">
        <v>177</v>
      </c>
      <c r="X59" s="36" t="s">
        <v>56</v>
      </c>
      <c r="Y59" s="36" t="s">
        <v>178</v>
      </c>
      <c r="Z59" s="36"/>
    </row>
    <row r="60" spans="1:26">
      <c r="A60" t="s">
        <v>67</v>
      </c>
      <c r="B60">
        <v>1020117</v>
      </c>
      <c r="C60" t="s">
        <v>187</v>
      </c>
      <c r="D60" t="s">
        <v>175</v>
      </c>
      <c r="E60" t="s">
        <v>176</v>
      </c>
      <c r="F60" s="13">
        <v>41567</v>
      </c>
      <c r="G60" s="13">
        <v>45219</v>
      </c>
      <c r="H60" s="2">
        <v>4.3</v>
      </c>
      <c r="I60" s="1">
        <v>8.9499999999999996E-2</v>
      </c>
      <c r="J60" t="s">
        <v>177</v>
      </c>
      <c r="K60" t="s">
        <v>57</v>
      </c>
      <c r="L60" t="s">
        <v>178</v>
      </c>
      <c r="N60" s="36" t="s">
        <v>212</v>
      </c>
      <c r="O60" s="36">
        <v>866296</v>
      </c>
      <c r="P60" s="36" t="s">
        <v>213</v>
      </c>
      <c r="Q60" s="36" t="s">
        <v>175</v>
      </c>
      <c r="R60" s="36" t="s">
        <v>176</v>
      </c>
      <c r="S60" s="40">
        <v>41192</v>
      </c>
      <c r="T60" s="40">
        <v>44479</v>
      </c>
      <c r="U60" s="36">
        <v>1.9</v>
      </c>
      <c r="V60" s="39">
        <v>0.15</v>
      </c>
      <c r="W60" s="36" t="s">
        <v>177</v>
      </c>
      <c r="X60" s="36" t="s">
        <v>56</v>
      </c>
      <c r="Y60" s="36" t="s">
        <v>178</v>
      </c>
      <c r="Z60" s="36"/>
    </row>
    <row r="61" spans="1:26">
      <c r="A61" t="s">
        <v>188</v>
      </c>
      <c r="B61">
        <v>638393</v>
      </c>
      <c r="D61" t="s">
        <v>175</v>
      </c>
      <c r="E61" t="s">
        <v>176</v>
      </c>
      <c r="H61" s="2">
        <v>6.1</v>
      </c>
      <c r="N61" s="36" t="s">
        <v>31</v>
      </c>
      <c r="O61" s="36">
        <v>866297</v>
      </c>
      <c r="P61" s="36" t="s">
        <v>214</v>
      </c>
      <c r="Q61" s="36" t="s">
        <v>175</v>
      </c>
      <c r="R61" s="36" t="s">
        <v>176</v>
      </c>
      <c r="S61" s="40">
        <v>41192</v>
      </c>
      <c r="T61" s="40">
        <v>44479</v>
      </c>
      <c r="U61" s="36">
        <v>2.1</v>
      </c>
      <c r="V61" s="39">
        <v>0.09</v>
      </c>
      <c r="W61" s="36" t="s">
        <v>177</v>
      </c>
      <c r="X61" s="36" t="s">
        <v>56</v>
      </c>
      <c r="Y61" s="36" t="s">
        <v>178</v>
      </c>
      <c r="Z61" s="36"/>
    </row>
    <row r="62" spans="1:26">
      <c r="A62" t="s">
        <v>189</v>
      </c>
      <c r="B62">
        <v>593396</v>
      </c>
      <c r="C62" t="s">
        <v>190</v>
      </c>
      <c r="D62" t="s">
        <v>175</v>
      </c>
      <c r="E62" t="s">
        <v>176</v>
      </c>
      <c r="F62" s="13">
        <v>40452</v>
      </c>
      <c r="G62" s="13">
        <v>42633</v>
      </c>
      <c r="H62" s="2">
        <v>0.8</v>
      </c>
      <c r="I62" s="1">
        <v>0.1</v>
      </c>
      <c r="J62" t="s">
        <v>177</v>
      </c>
      <c r="K62" t="s">
        <v>191</v>
      </c>
      <c r="L62" t="s">
        <v>178</v>
      </c>
      <c r="N62" s="36" t="s">
        <v>39</v>
      </c>
      <c r="O62" s="36">
        <v>1171280</v>
      </c>
      <c r="P62" s="36" t="s">
        <v>215</v>
      </c>
      <c r="Q62" s="36" t="s">
        <v>175</v>
      </c>
      <c r="R62" s="36" t="s">
        <v>176</v>
      </c>
      <c r="S62" s="40">
        <v>41887</v>
      </c>
      <c r="T62" s="40">
        <v>42396</v>
      </c>
      <c r="U62" s="36">
        <v>0.2</v>
      </c>
      <c r="V62" s="39">
        <v>4.4999999999999998E-2</v>
      </c>
      <c r="W62" s="36" t="s">
        <v>183</v>
      </c>
      <c r="X62" s="36" t="s">
        <v>55</v>
      </c>
      <c r="Y62" s="36" t="s">
        <v>178</v>
      </c>
      <c r="Z62" s="36"/>
    </row>
    <row r="63" spans="1:26">
      <c r="A63" t="s">
        <v>37</v>
      </c>
      <c r="B63">
        <v>674539</v>
      </c>
      <c r="C63" t="s">
        <v>192</v>
      </c>
      <c r="D63" t="s">
        <v>175</v>
      </c>
      <c r="E63" t="s">
        <v>176</v>
      </c>
      <c r="F63" s="13">
        <v>40651</v>
      </c>
      <c r="G63" s="13">
        <v>44518</v>
      </c>
      <c r="H63" s="2">
        <v>3.6</v>
      </c>
      <c r="I63" s="1">
        <v>0.105</v>
      </c>
      <c r="J63" t="s">
        <v>177</v>
      </c>
      <c r="K63" t="s">
        <v>56</v>
      </c>
      <c r="L63" t="s">
        <v>178</v>
      </c>
      <c r="N63" s="36" t="s">
        <v>32</v>
      </c>
      <c r="O63" s="36">
        <v>1232518</v>
      </c>
      <c r="P63" s="36" t="s">
        <v>216</v>
      </c>
      <c r="Q63" s="36" t="s">
        <v>175</v>
      </c>
      <c r="R63" s="36" t="s">
        <v>176</v>
      </c>
      <c r="S63" s="40">
        <v>42184</v>
      </c>
      <c r="T63" s="40">
        <v>45058</v>
      </c>
      <c r="U63" s="36">
        <v>1</v>
      </c>
      <c r="V63" s="39">
        <v>8.5000000000000006E-2</v>
      </c>
      <c r="W63" s="36" t="s">
        <v>177</v>
      </c>
      <c r="X63" s="36" t="s">
        <v>55</v>
      </c>
      <c r="Y63" s="36" t="s">
        <v>178</v>
      </c>
      <c r="Z63" s="36"/>
    </row>
    <row r="64" spans="1:26">
      <c r="A64" t="s">
        <v>30</v>
      </c>
      <c r="B64">
        <v>666143</v>
      </c>
      <c r="C64" t="s">
        <v>193</v>
      </c>
      <c r="D64" t="s">
        <v>175</v>
      </c>
      <c r="E64" t="s">
        <v>176</v>
      </c>
      <c r="F64" s="13">
        <v>40626</v>
      </c>
      <c r="G64" s="13">
        <v>46258</v>
      </c>
      <c r="H64" s="2">
        <v>4.8</v>
      </c>
      <c r="I64" s="1">
        <v>9.5000000000000001E-2</v>
      </c>
      <c r="J64" t="s">
        <v>177</v>
      </c>
      <c r="K64" t="s">
        <v>56</v>
      </c>
      <c r="L64" t="s">
        <v>178</v>
      </c>
      <c r="N64" s="36" t="s">
        <v>225</v>
      </c>
      <c r="O64" s="36" t="s">
        <v>226</v>
      </c>
      <c r="P64" s="36"/>
      <c r="Q64" s="36" t="s">
        <v>87</v>
      </c>
      <c r="R64" s="36" t="s">
        <v>88</v>
      </c>
      <c r="S64" s="36"/>
      <c r="T64" s="36"/>
      <c r="U64" s="36">
        <v>4.5</v>
      </c>
      <c r="V64" s="39">
        <v>0.12</v>
      </c>
      <c r="W64" s="36"/>
      <c r="X64" s="36" t="s">
        <v>89</v>
      </c>
      <c r="Y64" s="36"/>
      <c r="Z64" s="36"/>
    </row>
    <row r="65" spans="1:26">
      <c r="A65" t="s">
        <v>38</v>
      </c>
      <c r="B65">
        <v>1164718</v>
      </c>
      <c r="C65" t="s">
        <v>194</v>
      </c>
      <c r="D65" t="s">
        <v>175</v>
      </c>
      <c r="E65" t="s">
        <v>176</v>
      </c>
      <c r="F65" s="13">
        <v>41957</v>
      </c>
      <c r="G65" s="13">
        <v>43329</v>
      </c>
      <c r="H65" s="2">
        <v>1.8</v>
      </c>
      <c r="I65" s="1">
        <v>0.06</v>
      </c>
      <c r="J65" t="s">
        <v>183</v>
      </c>
      <c r="K65" t="s">
        <v>55</v>
      </c>
      <c r="L65" t="s">
        <v>178</v>
      </c>
      <c r="N65" s="36" t="s">
        <v>229</v>
      </c>
      <c r="O65" s="36" t="s">
        <v>230</v>
      </c>
      <c r="P65" s="36"/>
      <c r="Q65" s="36" t="s">
        <v>87</v>
      </c>
      <c r="R65" s="36" t="s">
        <v>88</v>
      </c>
      <c r="S65" s="36"/>
      <c r="T65" s="36"/>
      <c r="U65" s="36">
        <v>4.5</v>
      </c>
      <c r="V65" s="39">
        <v>0.12</v>
      </c>
      <c r="W65" s="36"/>
      <c r="X65" s="36" t="s">
        <v>89</v>
      </c>
      <c r="Y65" s="36"/>
      <c r="Z65" s="36"/>
    </row>
    <row r="66" spans="1:26">
      <c r="A66" t="s">
        <v>195</v>
      </c>
      <c r="B66">
        <v>1149667</v>
      </c>
      <c r="C66" t="s">
        <v>196</v>
      </c>
      <c r="D66" t="s">
        <v>175</v>
      </c>
      <c r="E66" t="s">
        <v>176</v>
      </c>
      <c r="F66" s="13">
        <v>41223</v>
      </c>
      <c r="G66" s="13">
        <v>45606</v>
      </c>
      <c r="H66" s="2">
        <v>5.2</v>
      </c>
      <c r="I66" s="1">
        <v>9.8000000000000004E-2</v>
      </c>
      <c r="J66" t="s">
        <v>177</v>
      </c>
      <c r="K66" t="s">
        <v>56</v>
      </c>
      <c r="L66" t="s">
        <v>178</v>
      </c>
      <c r="N66" s="36" t="s">
        <v>231</v>
      </c>
      <c r="O66" s="36">
        <v>1218223</v>
      </c>
      <c r="P66" s="36" t="s">
        <v>232</v>
      </c>
      <c r="Q66" s="36" t="s">
        <v>233</v>
      </c>
      <c r="R66" s="36" t="s">
        <v>176</v>
      </c>
      <c r="S66" s="40">
        <v>41320</v>
      </c>
      <c r="T66" s="40">
        <v>43146</v>
      </c>
      <c r="U66" s="36">
        <v>2.1</v>
      </c>
      <c r="V66" s="39">
        <v>1.2500000000000001E-2</v>
      </c>
      <c r="W66" s="36"/>
      <c r="X66" s="36" t="s">
        <v>55</v>
      </c>
      <c r="Y66" s="36"/>
      <c r="Z66" s="36"/>
    </row>
    <row r="67" spans="1:26">
      <c r="A67" t="s">
        <v>195</v>
      </c>
      <c r="B67">
        <v>875066</v>
      </c>
      <c r="C67" t="s">
        <v>196</v>
      </c>
      <c r="D67" t="s">
        <v>175</v>
      </c>
      <c r="E67" t="s">
        <v>176</v>
      </c>
      <c r="F67" s="13">
        <v>41223</v>
      </c>
      <c r="G67" s="13">
        <v>45606</v>
      </c>
      <c r="H67" s="2">
        <v>5.2</v>
      </c>
      <c r="I67" s="1">
        <v>9.8000000000000004E-2</v>
      </c>
      <c r="J67" t="s">
        <v>177</v>
      </c>
      <c r="K67" t="s">
        <v>56</v>
      </c>
      <c r="L67" t="s">
        <v>178</v>
      </c>
      <c r="N67" s="36" t="s">
        <v>47</v>
      </c>
      <c r="O67" s="36">
        <v>1232051</v>
      </c>
      <c r="P67" s="36" t="s">
        <v>234</v>
      </c>
      <c r="Q67" s="36" t="s">
        <v>233</v>
      </c>
      <c r="R67" s="36" t="s">
        <v>176</v>
      </c>
      <c r="S67" s="40">
        <v>42152</v>
      </c>
      <c r="T67" s="40">
        <v>43918</v>
      </c>
      <c r="U67" s="36">
        <v>1.8</v>
      </c>
      <c r="V67" s="39">
        <v>4.7500000000000001E-2</v>
      </c>
      <c r="W67" s="36" t="s">
        <v>183</v>
      </c>
      <c r="X67" s="36" t="s">
        <v>55</v>
      </c>
      <c r="Y67" s="36" t="s">
        <v>178</v>
      </c>
      <c r="Z67" s="36"/>
    </row>
    <row r="68" spans="1:26">
      <c r="A68" t="s">
        <v>197</v>
      </c>
      <c r="B68">
        <v>1149666</v>
      </c>
      <c r="D68" t="s">
        <v>175</v>
      </c>
      <c r="E68" t="s">
        <v>176</v>
      </c>
      <c r="F68" s="13">
        <v>41223</v>
      </c>
      <c r="G68" s="13">
        <v>45332</v>
      </c>
      <c r="H68" s="2">
        <v>5.6</v>
      </c>
      <c r="N68" s="36" t="s">
        <v>235</v>
      </c>
      <c r="O68" s="36">
        <v>1232052</v>
      </c>
      <c r="P68" s="36" t="s">
        <v>236</v>
      </c>
      <c r="Q68" s="36" t="s">
        <v>237</v>
      </c>
      <c r="R68" s="36" t="s">
        <v>176</v>
      </c>
      <c r="S68" s="40">
        <v>42153</v>
      </c>
      <c r="T68" s="40">
        <v>45806</v>
      </c>
      <c r="U68" s="36">
        <v>5.0999999999999996</v>
      </c>
      <c r="V68" s="39">
        <v>4.4999999999999998E-2</v>
      </c>
      <c r="W68" s="36"/>
      <c r="X68" s="36" t="s">
        <v>55</v>
      </c>
      <c r="Y68" s="36"/>
      <c r="Z68" s="36"/>
    </row>
    <row r="69" spans="1:26">
      <c r="A69" t="s">
        <v>198</v>
      </c>
      <c r="B69">
        <v>895018</v>
      </c>
      <c r="C69" t="s">
        <v>199</v>
      </c>
      <c r="D69" t="s">
        <v>175</v>
      </c>
      <c r="E69" t="s">
        <v>176</v>
      </c>
      <c r="F69" s="13">
        <v>41253</v>
      </c>
      <c r="G69" s="13">
        <v>45636</v>
      </c>
      <c r="H69" s="2">
        <v>5.6</v>
      </c>
      <c r="I69" s="1">
        <v>6.9500000000000006E-2</v>
      </c>
      <c r="J69" t="s">
        <v>177</v>
      </c>
      <c r="K69" t="s">
        <v>56</v>
      </c>
      <c r="L69" t="s">
        <v>178</v>
      </c>
      <c r="N69" s="36" t="s">
        <v>238</v>
      </c>
      <c r="O69" s="36">
        <v>892018</v>
      </c>
      <c r="P69" s="36" t="s">
        <v>239</v>
      </c>
      <c r="Q69" s="36" t="s">
        <v>233</v>
      </c>
      <c r="R69" s="36" t="s">
        <v>176</v>
      </c>
      <c r="S69" s="40">
        <v>41258</v>
      </c>
      <c r="T69" s="40">
        <v>45641</v>
      </c>
      <c r="U69" s="36">
        <v>5.7</v>
      </c>
      <c r="V69" s="39">
        <v>6.0499999999999998E-2</v>
      </c>
      <c r="W69" s="36" t="s">
        <v>177</v>
      </c>
      <c r="X69" s="36" t="s">
        <v>56</v>
      </c>
      <c r="Y69" s="36" t="s">
        <v>178</v>
      </c>
      <c r="Z69" s="36"/>
    </row>
    <row r="70" spans="1:26">
      <c r="A70" t="s">
        <v>198</v>
      </c>
      <c r="B70" t="s">
        <v>199</v>
      </c>
      <c r="C70" t="s">
        <v>199</v>
      </c>
      <c r="D70" t="s">
        <v>175</v>
      </c>
      <c r="E70" t="s">
        <v>176</v>
      </c>
      <c r="F70" s="13">
        <v>41253</v>
      </c>
      <c r="G70" s="13">
        <v>45636</v>
      </c>
      <c r="H70" s="2">
        <v>5.6</v>
      </c>
      <c r="I70" s="1">
        <v>6.9500000000000006E-2</v>
      </c>
      <c r="J70" t="s">
        <v>177</v>
      </c>
      <c r="K70" t="s">
        <v>56</v>
      </c>
      <c r="L70" t="s">
        <v>178</v>
      </c>
      <c r="N70" s="36" t="s">
        <v>240</v>
      </c>
      <c r="O70" s="36">
        <v>1237281</v>
      </c>
      <c r="P70" s="36" t="s">
        <v>241</v>
      </c>
      <c r="Q70" s="36" t="s">
        <v>233</v>
      </c>
      <c r="R70" s="36" t="s">
        <v>176</v>
      </c>
      <c r="S70" s="40">
        <v>42050</v>
      </c>
      <c r="T70" s="40">
        <v>43998</v>
      </c>
      <c r="U70" s="36">
        <v>3.5</v>
      </c>
      <c r="V70" s="39">
        <v>2.5000000000000001E-2</v>
      </c>
      <c r="W70" s="36" t="s">
        <v>183</v>
      </c>
      <c r="X70" s="36" t="s">
        <v>55</v>
      </c>
      <c r="Y70" s="36"/>
      <c r="Z70" s="36"/>
    </row>
    <row r="71" spans="1:26">
      <c r="A71" t="s">
        <v>36</v>
      </c>
      <c r="B71">
        <v>1345856</v>
      </c>
      <c r="C71" t="s">
        <v>200</v>
      </c>
      <c r="D71" t="s">
        <v>175</v>
      </c>
      <c r="E71" t="s">
        <v>176</v>
      </c>
      <c r="F71" s="13">
        <v>41445</v>
      </c>
      <c r="G71" s="13">
        <v>45828</v>
      </c>
      <c r="H71" s="2">
        <v>5.8</v>
      </c>
      <c r="I71" s="1">
        <v>6.9500000000000006E-2</v>
      </c>
      <c r="J71" t="s">
        <v>177</v>
      </c>
      <c r="K71" t="s">
        <v>56</v>
      </c>
      <c r="L71" t="s">
        <v>178</v>
      </c>
      <c r="N71" s="36" t="s">
        <v>50</v>
      </c>
      <c r="O71" s="36">
        <v>1186258</v>
      </c>
      <c r="P71" s="36" t="s">
        <v>245</v>
      </c>
      <c r="Q71" s="36" t="s">
        <v>237</v>
      </c>
      <c r="R71" s="36" t="s">
        <v>176</v>
      </c>
      <c r="S71" s="40">
        <v>42034</v>
      </c>
      <c r="T71" s="40">
        <v>43860</v>
      </c>
      <c r="U71" s="36">
        <v>1.7</v>
      </c>
      <c r="V71" s="39">
        <v>4.2500000000000003E-2</v>
      </c>
      <c r="W71" s="36" t="s">
        <v>183</v>
      </c>
      <c r="X71" s="36" t="s">
        <v>55</v>
      </c>
      <c r="Y71" s="36" t="s">
        <v>178</v>
      </c>
      <c r="Z71" s="36"/>
    </row>
    <row r="72" spans="1:26">
      <c r="A72" t="s">
        <v>36</v>
      </c>
      <c r="B72">
        <v>965272</v>
      </c>
      <c r="C72" t="s">
        <v>200</v>
      </c>
      <c r="D72" t="s">
        <v>175</v>
      </c>
      <c r="E72" t="s">
        <v>176</v>
      </c>
      <c r="F72" s="13">
        <v>41445</v>
      </c>
      <c r="G72" s="13">
        <v>45828</v>
      </c>
      <c r="H72" s="2">
        <v>5.8</v>
      </c>
      <c r="I72" s="1">
        <v>6.9500000000000006E-2</v>
      </c>
      <c r="J72" t="s">
        <v>177</v>
      </c>
      <c r="K72" t="s">
        <v>56</v>
      </c>
      <c r="L72" t="s">
        <v>178</v>
      </c>
      <c r="N72" s="36" t="s">
        <v>246</v>
      </c>
      <c r="O72" s="36">
        <v>945971</v>
      </c>
      <c r="P72" s="36" t="s">
        <v>247</v>
      </c>
      <c r="Q72" s="36" t="s">
        <v>237</v>
      </c>
      <c r="R72" s="36" t="s">
        <v>176</v>
      </c>
      <c r="S72" s="40">
        <v>41379</v>
      </c>
      <c r="T72" s="40">
        <v>45031</v>
      </c>
      <c r="U72" s="36">
        <v>5.3</v>
      </c>
      <c r="V72" s="39">
        <v>5.7000000000000002E-2</v>
      </c>
      <c r="W72" s="36" t="s">
        <v>183</v>
      </c>
      <c r="X72" s="36" t="s">
        <v>56</v>
      </c>
      <c r="Y72" s="36" t="s">
        <v>178</v>
      </c>
      <c r="Z72" s="36"/>
    </row>
    <row r="73" spans="1:26">
      <c r="A73" t="s">
        <v>201</v>
      </c>
      <c r="B73">
        <v>610670</v>
      </c>
      <c r="C73" t="s">
        <v>202</v>
      </c>
      <c r="D73" t="s">
        <v>175</v>
      </c>
      <c r="E73" t="s">
        <v>176</v>
      </c>
      <c r="F73" s="13">
        <v>40490</v>
      </c>
      <c r="G73" s="13">
        <v>44119</v>
      </c>
      <c r="H73" s="2">
        <v>3.1</v>
      </c>
      <c r="I73" s="1">
        <v>0.1075</v>
      </c>
      <c r="K73" t="s">
        <v>203</v>
      </c>
      <c r="L73" t="s">
        <v>57</v>
      </c>
      <c r="M73" t="s">
        <v>178</v>
      </c>
      <c r="N73" s="36" t="s">
        <v>248</v>
      </c>
      <c r="O73" s="36" t="s">
        <v>249</v>
      </c>
      <c r="P73" s="36"/>
      <c r="Q73" s="36" t="s">
        <v>237</v>
      </c>
      <c r="R73" s="36" t="s">
        <v>176</v>
      </c>
      <c r="S73" s="40">
        <v>40344</v>
      </c>
      <c r="T73" s="40">
        <v>45306</v>
      </c>
      <c r="U73" s="36">
        <v>5.6</v>
      </c>
      <c r="V73" s="39">
        <v>9.5699999999999993E-2</v>
      </c>
      <c r="W73" s="36"/>
      <c r="X73" s="36" t="s">
        <v>56</v>
      </c>
      <c r="Y73" s="36"/>
      <c r="Z73" s="36"/>
    </row>
    <row r="74" spans="1:26">
      <c r="A74" t="s">
        <v>42</v>
      </c>
      <c r="B74">
        <v>1200790</v>
      </c>
      <c r="C74" t="s">
        <v>204</v>
      </c>
      <c r="D74" t="s">
        <v>175</v>
      </c>
      <c r="E74" t="s">
        <v>176</v>
      </c>
      <c r="F74" s="13">
        <v>42065</v>
      </c>
      <c r="G74" s="13">
        <v>44326</v>
      </c>
      <c r="H74" s="2">
        <v>3.1</v>
      </c>
      <c r="I74" s="1">
        <v>0.1268</v>
      </c>
      <c r="J74" t="s">
        <v>177</v>
      </c>
      <c r="K74" t="s">
        <v>57</v>
      </c>
      <c r="L74" t="s">
        <v>178</v>
      </c>
      <c r="N74" s="36" t="s">
        <v>250</v>
      </c>
      <c r="O74" s="36" t="s">
        <v>251</v>
      </c>
      <c r="P74" s="36"/>
      <c r="Q74" s="36" t="s">
        <v>237</v>
      </c>
      <c r="R74" s="36" t="s">
        <v>176</v>
      </c>
      <c r="S74" s="40">
        <v>40344</v>
      </c>
      <c r="T74" s="40">
        <v>45488</v>
      </c>
      <c r="U74" s="36">
        <v>5.8</v>
      </c>
      <c r="V74" s="39">
        <v>9.5699999999999993E-2</v>
      </c>
      <c r="W74" s="36"/>
      <c r="X74" s="36" t="s">
        <v>56</v>
      </c>
      <c r="Y74" s="36"/>
      <c r="Z74" s="36"/>
    </row>
    <row r="75" spans="1:26">
      <c r="A75" t="s">
        <v>205</v>
      </c>
      <c r="B75">
        <v>1260614</v>
      </c>
      <c r="D75" t="s">
        <v>175</v>
      </c>
      <c r="E75" t="s">
        <v>176</v>
      </c>
      <c r="H75" s="2">
        <v>6.1</v>
      </c>
      <c r="N75" s="36" t="s">
        <v>252</v>
      </c>
      <c r="O75" s="36">
        <v>1112235</v>
      </c>
      <c r="P75" s="36" t="s">
        <v>253</v>
      </c>
      <c r="Q75" s="36" t="s">
        <v>233</v>
      </c>
      <c r="R75" s="36" t="s">
        <v>176</v>
      </c>
      <c r="S75" s="40">
        <v>41810</v>
      </c>
      <c r="T75" s="40">
        <v>42906</v>
      </c>
      <c r="U75" s="36">
        <v>1.6</v>
      </c>
      <c r="V75" s="39">
        <v>8.0000000000000002E-3</v>
      </c>
      <c r="W75" s="36" t="s">
        <v>183</v>
      </c>
      <c r="X75" s="36" t="s">
        <v>55</v>
      </c>
      <c r="Y75" s="36" t="s">
        <v>178</v>
      </c>
      <c r="Z75" s="36"/>
    </row>
    <row r="76" spans="1:26">
      <c r="A76" t="s">
        <v>29</v>
      </c>
      <c r="B76">
        <v>1260613</v>
      </c>
      <c r="C76" t="s">
        <v>206</v>
      </c>
      <c r="D76" t="s">
        <v>175</v>
      </c>
      <c r="E76" t="s">
        <v>176</v>
      </c>
      <c r="F76" s="13">
        <v>41355</v>
      </c>
      <c r="G76" s="13">
        <v>42429</v>
      </c>
      <c r="H76" s="2">
        <v>2</v>
      </c>
      <c r="I76" s="1">
        <v>6.7500000000000004E-2</v>
      </c>
      <c r="J76" t="s">
        <v>177</v>
      </c>
      <c r="K76" t="s">
        <v>56</v>
      </c>
      <c r="L76" t="s">
        <v>178</v>
      </c>
      <c r="N76" s="36" t="s">
        <v>254</v>
      </c>
      <c r="O76" s="36" t="s">
        <v>255</v>
      </c>
      <c r="P76" s="36" t="s">
        <v>255</v>
      </c>
      <c r="Q76" s="36" t="s">
        <v>233</v>
      </c>
      <c r="R76" s="36" t="s">
        <v>176</v>
      </c>
      <c r="S76" s="40">
        <v>40954</v>
      </c>
      <c r="T76" s="40">
        <v>43511</v>
      </c>
      <c r="U76" s="36">
        <v>2.6</v>
      </c>
      <c r="V76" s="39">
        <v>6.2E-2</v>
      </c>
      <c r="W76" s="36" t="s">
        <v>183</v>
      </c>
      <c r="X76" s="36" t="s">
        <v>56</v>
      </c>
      <c r="Y76" s="36" t="s">
        <v>178</v>
      </c>
      <c r="Z76" s="36"/>
    </row>
    <row r="77" spans="1:26">
      <c r="A77" t="s">
        <v>29</v>
      </c>
      <c r="B77">
        <v>928376</v>
      </c>
      <c r="C77" t="s">
        <v>206</v>
      </c>
      <c r="D77" t="s">
        <v>175</v>
      </c>
      <c r="E77" t="s">
        <v>176</v>
      </c>
      <c r="F77" s="13">
        <v>41355</v>
      </c>
      <c r="G77" s="13">
        <v>42429</v>
      </c>
      <c r="H77" s="2">
        <v>2</v>
      </c>
      <c r="I77" s="1">
        <v>6.7500000000000004E-2</v>
      </c>
      <c r="J77" t="s">
        <v>177</v>
      </c>
      <c r="K77" t="s">
        <v>56</v>
      </c>
      <c r="L77" t="s">
        <v>178</v>
      </c>
      <c r="N77" s="36" t="s">
        <v>256</v>
      </c>
      <c r="O77" s="36" t="s">
        <v>257</v>
      </c>
      <c r="P77" s="36" t="s">
        <v>257</v>
      </c>
      <c r="Q77" s="36" t="s">
        <v>233</v>
      </c>
      <c r="R77" s="36" t="s">
        <v>176</v>
      </c>
      <c r="S77" s="40">
        <v>41289</v>
      </c>
      <c r="T77" s="40">
        <v>43845</v>
      </c>
      <c r="U77" s="36">
        <v>3.5</v>
      </c>
      <c r="V77" s="39">
        <v>4.4999999999999998E-2</v>
      </c>
      <c r="W77" s="36" t="s">
        <v>183</v>
      </c>
      <c r="X77" s="36" t="s">
        <v>56</v>
      </c>
      <c r="Y77" s="36" t="s">
        <v>178</v>
      </c>
      <c r="Z77" s="36"/>
    </row>
    <row r="78" spans="1:26">
      <c r="A78" t="s">
        <v>207</v>
      </c>
      <c r="B78">
        <v>757134</v>
      </c>
      <c r="D78" t="s">
        <v>175</v>
      </c>
      <c r="E78" t="s">
        <v>176</v>
      </c>
      <c r="H78" s="2">
        <v>6.1</v>
      </c>
      <c r="N78" s="36" t="s">
        <v>258</v>
      </c>
      <c r="O78" s="36">
        <v>915656</v>
      </c>
      <c r="P78" s="36" t="s">
        <v>259</v>
      </c>
      <c r="Q78" s="36" t="s">
        <v>233</v>
      </c>
      <c r="R78" s="36" t="s">
        <v>176</v>
      </c>
      <c r="S78" s="40">
        <v>41289</v>
      </c>
      <c r="T78" s="40">
        <v>44941</v>
      </c>
      <c r="U78" s="36">
        <v>5.3</v>
      </c>
      <c r="V78" s="39">
        <v>4.7500000000000001E-2</v>
      </c>
      <c r="W78" s="36" t="s">
        <v>183</v>
      </c>
      <c r="X78" s="36" t="s">
        <v>56</v>
      </c>
      <c r="Y78" s="36" t="s">
        <v>178</v>
      </c>
      <c r="Z78" s="36"/>
    </row>
    <row r="79" spans="1:26">
      <c r="A79" t="s">
        <v>208</v>
      </c>
      <c r="B79">
        <v>757133</v>
      </c>
      <c r="D79" t="s">
        <v>175</v>
      </c>
      <c r="E79" t="s">
        <v>176</v>
      </c>
      <c r="H79" s="2">
        <v>6.1</v>
      </c>
      <c r="N79" s="36" t="s">
        <v>262</v>
      </c>
      <c r="O79" s="36">
        <v>868525</v>
      </c>
      <c r="P79" s="36" t="s">
        <v>263</v>
      </c>
      <c r="Q79" s="36" t="s">
        <v>237</v>
      </c>
      <c r="R79" s="36" t="s">
        <v>176</v>
      </c>
      <c r="S79" s="40">
        <v>41197</v>
      </c>
      <c r="T79" s="40">
        <v>43023</v>
      </c>
      <c r="U79" s="36">
        <v>1.4</v>
      </c>
      <c r="V79" s="39">
        <v>8.5000000000000006E-2</v>
      </c>
      <c r="W79" s="36" t="s">
        <v>183</v>
      </c>
      <c r="X79" s="36" t="s">
        <v>56</v>
      </c>
      <c r="Y79" s="36" t="s">
        <v>178</v>
      </c>
      <c r="Z79" s="36"/>
    </row>
    <row r="80" spans="1:26">
      <c r="A80" t="s">
        <v>209</v>
      </c>
      <c r="B80">
        <v>826885</v>
      </c>
      <c r="C80" t="s">
        <v>210</v>
      </c>
      <c r="D80" t="s">
        <v>175</v>
      </c>
      <c r="E80" t="s">
        <v>176</v>
      </c>
      <c r="F80" s="13">
        <v>41075</v>
      </c>
      <c r="G80" s="13">
        <v>45031</v>
      </c>
      <c r="H80" s="2">
        <v>4.0999999999999996</v>
      </c>
      <c r="I80" s="1">
        <v>0.12</v>
      </c>
      <c r="J80" t="s">
        <v>177</v>
      </c>
      <c r="K80" t="s">
        <v>56</v>
      </c>
      <c r="L80" t="s">
        <v>178</v>
      </c>
      <c r="N80" s="36" t="s">
        <v>49</v>
      </c>
      <c r="O80" s="36">
        <v>1189915</v>
      </c>
      <c r="P80" s="36" t="s">
        <v>264</v>
      </c>
      <c r="Q80" s="36" t="s">
        <v>237</v>
      </c>
      <c r="R80" s="36" t="s">
        <v>176</v>
      </c>
      <c r="S80" s="40">
        <v>42014</v>
      </c>
      <c r="T80" s="40">
        <v>44022</v>
      </c>
      <c r="U80" s="36">
        <v>2</v>
      </c>
      <c r="V80" s="39">
        <v>0.06</v>
      </c>
      <c r="W80" s="36" t="s">
        <v>183</v>
      </c>
      <c r="X80" s="36" t="s">
        <v>55</v>
      </c>
      <c r="Y80" s="36" t="s">
        <v>178</v>
      </c>
      <c r="Z80" s="36"/>
    </row>
    <row r="81" spans="1:26">
      <c r="A81" t="s">
        <v>45</v>
      </c>
      <c r="B81">
        <v>826777</v>
      </c>
      <c r="C81" t="s">
        <v>211</v>
      </c>
      <c r="D81" t="s">
        <v>175</v>
      </c>
      <c r="E81" t="s">
        <v>176</v>
      </c>
      <c r="F81" s="13">
        <v>41075</v>
      </c>
      <c r="G81" s="13">
        <v>44849</v>
      </c>
      <c r="H81" s="2">
        <v>4.2</v>
      </c>
      <c r="I81" s="1">
        <v>8.7499999999999994E-2</v>
      </c>
      <c r="J81" t="s">
        <v>177</v>
      </c>
      <c r="K81" t="s">
        <v>56</v>
      </c>
      <c r="L81" t="s">
        <v>178</v>
      </c>
      <c r="N81" s="36" t="s">
        <v>270</v>
      </c>
      <c r="O81" s="36">
        <v>837140</v>
      </c>
      <c r="P81" s="36"/>
      <c r="Q81" s="36" t="s">
        <v>237</v>
      </c>
      <c r="R81" s="36" t="s">
        <v>176</v>
      </c>
      <c r="S81" s="40">
        <v>41105</v>
      </c>
      <c r="T81" s="40">
        <v>43661</v>
      </c>
      <c r="U81" s="36">
        <v>3.4</v>
      </c>
      <c r="V81" s="39">
        <v>5.8500000000000003E-2</v>
      </c>
      <c r="W81" s="36" t="s">
        <v>177</v>
      </c>
      <c r="X81" s="36" t="s">
        <v>56</v>
      </c>
      <c r="Y81" s="36"/>
      <c r="Z81" s="36"/>
    </row>
    <row r="82" spans="1:26">
      <c r="A82" t="s">
        <v>45</v>
      </c>
      <c r="B82">
        <v>899632</v>
      </c>
      <c r="C82" t="s">
        <v>211</v>
      </c>
      <c r="D82" t="s">
        <v>175</v>
      </c>
      <c r="E82" t="s">
        <v>176</v>
      </c>
      <c r="F82" s="13">
        <v>41075</v>
      </c>
      <c r="G82" s="13">
        <v>44849</v>
      </c>
      <c r="H82" s="2">
        <v>4.2</v>
      </c>
      <c r="I82" s="1">
        <v>8.7499999999999994E-2</v>
      </c>
      <c r="J82" t="s">
        <v>177</v>
      </c>
      <c r="K82" t="s">
        <v>56</v>
      </c>
      <c r="L82" t="s">
        <v>178</v>
      </c>
      <c r="N82" s="36" t="s">
        <v>65</v>
      </c>
      <c r="O82" s="36">
        <v>969716</v>
      </c>
      <c r="P82" s="36" t="s">
        <v>273</v>
      </c>
      <c r="Q82" s="36" t="s">
        <v>233</v>
      </c>
      <c r="R82" s="36" t="s">
        <v>176</v>
      </c>
      <c r="S82" s="40">
        <v>41440</v>
      </c>
      <c r="T82" s="40">
        <v>46919</v>
      </c>
      <c r="U82" s="36">
        <v>5.9</v>
      </c>
      <c r="V82" s="39">
        <v>0.08</v>
      </c>
      <c r="W82" s="36" t="s">
        <v>183</v>
      </c>
      <c r="X82" s="36" t="s">
        <v>56</v>
      </c>
      <c r="Y82" s="36" t="s">
        <v>178</v>
      </c>
      <c r="Z82" s="36"/>
    </row>
    <row r="83" spans="1:26">
      <c r="A83" t="s">
        <v>45</v>
      </c>
      <c r="B83" t="s">
        <v>211</v>
      </c>
      <c r="C83" t="s">
        <v>211</v>
      </c>
      <c r="D83" t="s">
        <v>175</v>
      </c>
      <c r="E83" t="s">
        <v>176</v>
      </c>
      <c r="F83" s="13">
        <v>41075</v>
      </c>
      <c r="G83" s="13">
        <v>44849</v>
      </c>
      <c r="H83" s="2">
        <v>4.2</v>
      </c>
      <c r="I83" s="1">
        <v>8.7499999999999994E-2</v>
      </c>
      <c r="J83" t="s">
        <v>177</v>
      </c>
      <c r="K83" t="s">
        <v>56</v>
      </c>
      <c r="L83" t="s">
        <v>178</v>
      </c>
      <c r="N83" s="36" t="s">
        <v>65</v>
      </c>
      <c r="O83" s="36" t="s">
        <v>273</v>
      </c>
      <c r="P83" s="36" t="s">
        <v>273</v>
      </c>
      <c r="Q83" s="36" t="s">
        <v>237</v>
      </c>
      <c r="R83" s="36" t="s">
        <v>176</v>
      </c>
      <c r="S83" s="40">
        <v>41440</v>
      </c>
      <c r="T83" s="40">
        <v>46919</v>
      </c>
      <c r="U83" s="36">
        <v>5.9</v>
      </c>
      <c r="V83" s="39">
        <v>0.08</v>
      </c>
      <c r="W83" s="36" t="s">
        <v>183</v>
      </c>
      <c r="X83" s="36" t="s">
        <v>56</v>
      </c>
      <c r="Y83" s="36" t="s">
        <v>178</v>
      </c>
      <c r="Z83" s="36"/>
    </row>
    <row r="84" spans="1:26">
      <c r="A84" t="s">
        <v>212</v>
      </c>
      <c r="B84">
        <v>866296</v>
      </c>
      <c r="C84" t="s">
        <v>213</v>
      </c>
      <c r="D84" t="s">
        <v>175</v>
      </c>
      <c r="E84" t="s">
        <v>176</v>
      </c>
      <c r="F84" s="13">
        <v>41192</v>
      </c>
      <c r="G84" s="13">
        <v>44479</v>
      </c>
      <c r="H84" s="2">
        <v>3.2</v>
      </c>
      <c r="I84" s="1">
        <v>0.15</v>
      </c>
      <c r="J84" t="s">
        <v>177</v>
      </c>
      <c r="K84" t="s">
        <v>56</v>
      </c>
      <c r="L84" t="s">
        <v>178</v>
      </c>
      <c r="N84" s="36" t="s">
        <v>69</v>
      </c>
      <c r="O84" s="36">
        <v>805170</v>
      </c>
      <c r="P84" s="36" t="s">
        <v>274</v>
      </c>
      <c r="Q84" s="36" t="s">
        <v>233</v>
      </c>
      <c r="R84" s="36" t="s">
        <v>176</v>
      </c>
      <c r="S84" s="40">
        <v>40969</v>
      </c>
      <c r="T84" s="40">
        <v>42429</v>
      </c>
      <c r="U84" s="36">
        <v>0.2</v>
      </c>
      <c r="V84" s="39">
        <v>2.9000000000000001E-2</v>
      </c>
      <c r="W84" s="36" t="s">
        <v>183</v>
      </c>
      <c r="X84" s="36" t="s">
        <v>55</v>
      </c>
      <c r="Y84" s="36" t="s">
        <v>178</v>
      </c>
      <c r="Z84" s="36"/>
    </row>
    <row r="85" spans="1:26">
      <c r="A85" t="s">
        <v>31</v>
      </c>
      <c r="B85">
        <v>866297</v>
      </c>
      <c r="C85" t="s">
        <v>214</v>
      </c>
      <c r="D85" t="s">
        <v>175</v>
      </c>
      <c r="E85" t="s">
        <v>176</v>
      </c>
      <c r="F85" s="13">
        <v>41192</v>
      </c>
      <c r="G85" s="13">
        <v>44479</v>
      </c>
      <c r="H85" s="2">
        <v>3.8</v>
      </c>
      <c r="I85" s="1">
        <v>0.09</v>
      </c>
      <c r="J85" t="s">
        <v>177</v>
      </c>
      <c r="K85" t="s">
        <v>56</v>
      </c>
      <c r="L85" t="s">
        <v>178</v>
      </c>
      <c r="N85" s="36" t="s">
        <v>71</v>
      </c>
      <c r="O85" s="36">
        <v>905890</v>
      </c>
      <c r="P85" s="36" t="s">
        <v>275</v>
      </c>
      <c r="Q85" s="36" t="s">
        <v>237</v>
      </c>
      <c r="R85" s="36" t="s">
        <v>176</v>
      </c>
      <c r="S85" s="40">
        <v>41255</v>
      </c>
      <c r="T85" s="40">
        <v>42716</v>
      </c>
      <c r="U85" s="36">
        <v>0.7</v>
      </c>
      <c r="V85" s="39">
        <v>3.7499999999999999E-2</v>
      </c>
      <c r="W85" s="36" t="s">
        <v>183</v>
      </c>
      <c r="X85" s="36" t="s">
        <v>55</v>
      </c>
      <c r="Y85" s="36" t="s">
        <v>178</v>
      </c>
      <c r="Z85" s="36"/>
    </row>
    <row r="86" spans="1:26">
      <c r="A86" t="s">
        <v>39</v>
      </c>
      <c r="B86">
        <v>1171280</v>
      </c>
      <c r="C86" t="s">
        <v>215</v>
      </c>
      <c r="D86" t="s">
        <v>175</v>
      </c>
      <c r="E86" t="s">
        <v>176</v>
      </c>
      <c r="F86" s="13">
        <v>41887</v>
      </c>
      <c r="G86" s="13">
        <v>42396</v>
      </c>
      <c r="H86" s="2">
        <v>0.2</v>
      </c>
      <c r="I86" s="1">
        <v>4.4999999999999998E-2</v>
      </c>
      <c r="J86" t="s">
        <v>183</v>
      </c>
      <c r="K86" t="s">
        <v>55</v>
      </c>
      <c r="L86" t="s">
        <v>178</v>
      </c>
      <c r="N86" s="36" t="s">
        <v>276</v>
      </c>
      <c r="O86" s="36">
        <v>861527</v>
      </c>
      <c r="P86" s="36" t="s">
        <v>277</v>
      </c>
      <c r="Q86" s="36" t="s">
        <v>237</v>
      </c>
      <c r="R86" s="36" t="s">
        <v>176</v>
      </c>
      <c r="S86" s="40">
        <v>40991</v>
      </c>
      <c r="T86" s="40">
        <v>42817</v>
      </c>
      <c r="U86" s="36">
        <v>0.7</v>
      </c>
      <c r="V86" s="39">
        <v>1.7500000000000002E-2</v>
      </c>
      <c r="W86" s="36" t="s">
        <v>183</v>
      </c>
      <c r="X86" s="36" t="s">
        <v>55</v>
      </c>
      <c r="Y86" s="36" t="s">
        <v>178</v>
      </c>
      <c r="Z86" s="36"/>
    </row>
    <row r="87" spans="1:26">
      <c r="A87" t="s">
        <v>32</v>
      </c>
      <c r="B87">
        <v>1232518</v>
      </c>
      <c r="C87" t="s">
        <v>216</v>
      </c>
      <c r="D87" t="s">
        <v>175</v>
      </c>
      <c r="E87" t="s">
        <v>176</v>
      </c>
      <c r="F87" s="13">
        <v>42184</v>
      </c>
      <c r="G87" s="13">
        <v>45058</v>
      </c>
      <c r="H87" s="2">
        <v>3</v>
      </c>
      <c r="I87" s="1">
        <v>8.5000000000000006E-2</v>
      </c>
      <c r="J87" t="s">
        <v>177</v>
      </c>
      <c r="K87" t="s">
        <v>55</v>
      </c>
      <c r="L87" t="s">
        <v>178</v>
      </c>
      <c r="N87" s="36" t="s">
        <v>51</v>
      </c>
      <c r="O87" s="36">
        <v>851485</v>
      </c>
      <c r="P87" s="36" t="s">
        <v>278</v>
      </c>
      <c r="Q87" s="36" t="s">
        <v>233</v>
      </c>
      <c r="R87" s="36" t="s">
        <v>176</v>
      </c>
      <c r="S87" s="40">
        <v>41151</v>
      </c>
      <c r="T87" s="40">
        <v>42977</v>
      </c>
      <c r="U87" s="36">
        <v>0.8</v>
      </c>
      <c r="V87" s="39">
        <v>3.2500000000000001E-2</v>
      </c>
      <c r="W87" s="36" t="s">
        <v>183</v>
      </c>
      <c r="X87" s="36" t="s">
        <v>55</v>
      </c>
      <c r="Y87" s="36" t="s">
        <v>178</v>
      </c>
      <c r="Z87" s="36"/>
    </row>
    <row r="88" spans="1:26">
      <c r="A88" t="s">
        <v>217</v>
      </c>
      <c r="B88" t="s">
        <v>218</v>
      </c>
      <c r="D88" t="s">
        <v>87</v>
      </c>
      <c r="E88" t="s">
        <v>88</v>
      </c>
      <c r="H88" s="2">
        <v>4.5</v>
      </c>
      <c r="I88" s="1">
        <v>0.12</v>
      </c>
      <c r="K88" t="s">
        <v>89</v>
      </c>
      <c r="N88" s="36" t="s">
        <v>44</v>
      </c>
      <c r="O88" s="36">
        <v>945329</v>
      </c>
      <c r="P88" s="36" t="s">
        <v>279</v>
      </c>
      <c r="Q88" s="36" t="s">
        <v>237</v>
      </c>
      <c r="R88" s="36" t="s">
        <v>176</v>
      </c>
      <c r="S88" s="40">
        <v>41379</v>
      </c>
      <c r="T88" s="40">
        <v>44119</v>
      </c>
      <c r="U88" s="36">
        <v>2.7</v>
      </c>
      <c r="V88" s="39">
        <v>0.05</v>
      </c>
      <c r="W88" s="36" t="s">
        <v>183</v>
      </c>
      <c r="X88" s="36" t="s">
        <v>56</v>
      </c>
      <c r="Y88" s="36" t="s">
        <v>178</v>
      </c>
      <c r="Z88" s="36"/>
    </row>
    <row r="89" spans="1:26">
      <c r="A89" t="s">
        <v>219</v>
      </c>
      <c r="B89" t="s">
        <v>220</v>
      </c>
      <c r="D89" t="s">
        <v>87</v>
      </c>
      <c r="E89" t="s">
        <v>88</v>
      </c>
      <c r="H89" s="2">
        <v>4.5</v>
      </c>
      <c r="I89" s="1">
        <v>0.12</v>
      </c>
      <c r="K89" t="s">
        <v>89</v>
      </c>
      <c r="N89" s="36" t="s">
        <v>280</v>
      </c>
      <c r="O89" s="36" t="s">
        <v>281</v>
      </c>
      <c r="P89" s="36"/>
      <c r="Q89" s="36" t="s">
        <v>87</v>
      </c>
      <c r="R89" s="36" t="s">
        <v>88</v>
      </c>
      <c r="S89" s="36"/>
      <c r="T89" s="36"/>
      <c r="U89" s="36">
        <v>4.5</v>
      </c>
      <c r="V89" s="39">
        <v>0.12</v>
      </c>
      <c r="W89" s="36"/>
      <c r="X89" s="36" t="s">
        <v>89</v>
      </c>
      <c r="Y89" s="36"/>
      <c r="Z89" s="36"/>
    </row>
    <row r="90" spans="1:26">
      <c r="A90" t="s">
        <v>221</v>
      </c>
      <c r="B90" t="s">
        <v>222</v>
      </c>
      <c r="D90" t="s">
        <v>87</v>
      </c>
      <c r="E90" t="s">
        <v>88</v>
      </c>
      <c r="H90" s="2">
        <v>4.5</v>
      </c>
      <c r="I90" s="1">
        <v>0.12</v>
      </c>
      <c r="K90" t="s">
        <v>89</v>
      </c>
      <c r="N90" s="36" t="s">
        <v>6</v>
      </c>
      <c r="O90" s="36" t="s">
        <v>290</v>
      </c>
      <c r="P90" s="36"/>
      <c r="Q90" s="36" t="s">
        <v>93</v>
      </c>
      <c r="R90" s="36" t="s">
        <v>94</v>
      </c>
      <c r="S90" s="36"/>
      <c r="T90" s="36"/>
      <c r="U90" s="36">
        <v>0</v>
      </c>
      <c r="V90" s="36"/>
      <c r="W90" s="36"/>
      <c r="X90" s="36"/>
      <c r="Y90" s="36"/>
      <c r="Z90" s="36"/>
    </row>
    <row r="91" spans="1:26">
      <c r="A91" t="s">
        <v>223</v>
      </c>
      <c r="B91" t="s">
        <v>224</v>
      </c>
      <c r="D91" t="s">
        <v>87</v>
      </c>
      <c r="E91" t="s">
        <v>88</v>
      </c>
      <c r="H91" s="2">
        <v>4.5</v>
      </c>
      <c r="I91" s="1">
        <v>0.12</v>
      </c>
      <c r="K91" t="s">
        <v>89</v>
      </c>
      <c r="N91" s="36" t="s">
        <v>293</v>
      </c>
      <c r="O91" s="36" t="s">
        <v>294</v>
      </c>
      <c r="P91" s="36"/>
      <c r="Q91" s="36" t="s">
        <v>87</v>
      </c>
      <c r="R91" s="36" t="s">
        <v>88</v>
      </c>
      <c r="S91" s="36"/>
      <c r="T91" s="36"/>
      <c r="U91" s="36">
        <v>4.5</v>
      </c>
      <c r="V91" s="39">
        <v>0.12</v>
      </c>
      <c r="W91" s="36"/>
      <c r="X91" s="36" t="s">
        <v>89</v>
      </c>
      <c r="Y91" s="36"/>
      <c r="Z91" s="36"/>
    </row>
    <row r="92" spans="1:26">
      <c r="A92" t="s">
        <v>225</v>
      </c>
      <c r="B92" t="s">
        <v>226</v>
      </c>
      <c r="D92" t="s">
        <v>87</v>
      </c>
      <c r="E92" t="s">
        <v>88</v>
      </c>
      <c r="H92" s="2">
        <v>4.5</v>
      </c>
      <c r="I92" s="1">
        <v>0.12</v>
      </c>
      <c r="K92" t="s">
        <v>89</v>
      </c>
      <c r="N92" s="36" t="s">
        <v>302</v>
      </c>
      <c r="O92" s="36" t="s">
        <v>303</v>
      </c>
      <c r="P92" s="36" t="s">
        <v>304</v>
      </c>
      <c r="Q92" s="36" t="s">
        <v>299</v>
      </c>
      <c r="R92" s="36" t="s">
        <v>176</v>
      </c>
      <c r="S92" s="40">
        <v>41806</v>
      </c>
      <c r="T92" s="40">
        <v>43972</v>
      </c>
      <c r="U92" s="36">
        <v>3.5</v>
      </c>
      <c r="V92" s="39">
        <v>1.0449999999999999</v>
      </c>
      <c r="W92" s="36" t="s">
        <v>183</v>
      </c>
      <c r="X92" s="36" t="s">
        <v>305</v>
      </c>
      <c r="Y92" s="36" t="s">
        <v>178</v>
      </c>
      <c r="Z92" s="36"/>
    </row>
    <row r="93" spans="1:26">
      <c r="A93" t="s">
        <v>227</v>
      </c>
      <c r="B93" t="s">
        <v>228</v>
      </c>
      <c r="D93" t="s">
        <v>87</v>
      </c>
      <c r="E93" t="s">
        <v>88</v>
      </c>
      <c r="H93" s="2">
        <v>4.5</v>
      </c>
      <c r="I93" s="1">
        <v>0.12</v>
      </c>
      <c r="K93" t="s">
        <v>89</v>
      </c>
      <c r="N93" s="36" t="s">
        <v>317</v>
      </c>
      <c r="O93" s="36" t="s">
        <v>318</v>
      </c>
      <c r="P93" s="36"/>
      <c r="Q93" s="36" t="s">
        <v>299</v>
      </c>
      <c r="R93" s="36" t="s">
        <v>88</v>
      </c>
      <c r="S93" s="36"/>
      <c r="T93" s="36"/>
      <c r="U93" s="36">
        <v>4.5</v>
      </c>
      <c r="V93" s="39">
        <v>0.12</v>
      </c>
      <c r="W93" s="36"/>
      <c r="X93" s="36" t="s">
        <v>89</v>
      </c>
      <c r="Y93" s="36"/>
      <c r="Z93" s="36"/>
    </row>
    <row r="94" spans="1:26">
      <c r="A94" t="s">
        <v>229</v>
      </c>
      <c r="B94" t="s">
        <v>230</v>
      </c>
      <c r="D94" t="s">
        <v>87</v>
      </c>
      <c r="E94" t="s">
        <v>88</v>
      </c>
      <c r="H94" s="2">
        <v>4.5</v>
      </c>
      <c r="I94" s="1">
        <v>0.12</v>
      </c>
      <c r="K94" t="s">
        <v>89</v>
      </c>
      <c r="N94" s="36" t="s">
        <v>321</v>
      </c>
      <c r="O94" s="36" t="s">
        <v>322</v>
      </c>
      <c r="P94" s="36"/>
      <c r="Q94" s="36" t="s">
        <v>299</v>
      </c>
      <c r="R94" s="36" t="s">
        <v>88</v>
      </c>
      <c r="S94" s="36"/>
      <c r="T94" s="36"/>
      <c r="U94" s="36">
        <v>4.5</v>
      </c>
      <c r="V94" s="39">
        <v>0.12</v>
      </c>
      <c r="W94" s="36"/>
      <c r="X94" s="36" t="s">
        <v>89</v>
      </c>
      <c r="Y94" s="36"/>
      <c r="Z94" s="36"/>
    </row>
    <row r="95" spans="1:26">
      <c r="A95" t="s">
        <v>231</v>
      </c>
      <c r="B95">
        <v>1218223</v>
      </c>
      <c r="C95" t="s">
        <v>232</v>
      </c>
      <c r="D95" t="s">
        <v>233</v>
      </c>
      <c r="E95" t="s">
        <v>176</v>
      </c>
      <c r="F95" s="13">
        <v>41320</v>
      </c>
      <c r="G95" s="13">
        <v>43146</v>
      </c>
      <c r="H95" s="2">
        <v>2.1</v>
      </c>
      <c r="I95" s="1">
        <v>1.2500000000000001E-2</v>
      </c>
      <c r="K95" t="s">
        <v>55</v>
      </c>
      <c r="N95" s="36" t="s">
        <v>323</v>
      </c>
      <c r="O95" s="36" t="s">
        <v>324</v>
      </c>
      <c r="P95" s="36"/>
      <c r="Q95" s="36" t="s">
        <v>299</v>
      </c>
      <c r="R95" s="36" t="s">
        <v>88</v>
      </c>
      <c r="S95" s="36"/>
      <c r="T95" s="36"/>
      <c r="U95" s="36">
        <v>4.5</v>
      </c>
      <c r="V95" s="39">
        <v>0.12</v>
      </c>
      <c r="W95" s="36"/>
      <c r="X95" s="36" t="s">
        <v>89</v>
      </c>
      <c r="Y95" s="36"/>
      <c r="Z95" s="36"/>
    </row>
    <row r="96" spans="1:26">
      <c r="A96" t="s">
        <v>47</v>
      </c>
      <c r="B96">
        <v>1232051</v>
      </c>
      <c r="C96" t="s">
        <v>234</v>
      </c>
      <c r="D96" t="s">
        <v>233</v>
      </c>
      <c r="E96" t="s">
        <v>176</v>
      </c>
      <c r="F96" s="13">
        <v>42152</v>
      </c>
      <c r="G96" s="13">
        <v>43918</v>
      </c>
      <c r="H96" s="2">
        <v>1.8</v>
      </c>
      <c r="I96" s="1">
        <v>4.7500000000000001E-2</v>
      </c>
      <c r="J96" t="s">
        <v>183</v>
      </c>
      <c r="K96" t="s">
        <v>55</v>
      </c>
      <c r="L96" t="s">
        <v>178</v>
      </c>
      <c r="N96" s="36" t="s">
        <v>327</v>
      </c>
      <c r="O96" s="36" t="s">
        <v>328</v>
      </c>
      <c r="P96" s="36" t="s">
        <v>329</v>
      </c>
      <c r="Q96" s="36" t="s">
        <v>299</v>
      </c>
      <c r="R96" s="36" t="s">
        <v>176</v>
      </c>
      <c r="S96" s="40">
        <v>41129</v>
      </c>
      <c r="T96" s="40">
        <v>42224</v>
      </c>
      <c r="U96" s="36">
        <v>0</v>
      </c>
      <c r="V96" s="39">
        <v>4.4999999999999998E-2</v>
      </c>
      <c r="W96" s="36" t="s">
        <v>183</v>
      </c>
      <c r="X96" s="36" t="s">
        <v>55</v>
      </c>
      <c r="Y96" s="36" t="s">
        <v>178</v>
      </c>
      <c r="Z96" s="36"/>
    </row>
    <row r="97" spans="1:26">
      <c r="A97" t="s">
        <v>235</v>
      </c>
      <c r="B97">
        <v>1232052</v>
      </c>
      <c r="C97" t="s">
        <v>236</v>
      </c>
      <c r="D97" t="s">
        <v>237</v>
      </c>
      <c r="E97" t="s">
        <v>176</v>
      </c>
      <c r="F97" s="13">
        <v>42153</v>
      </c>
      <c r="G97" s="13">
        <v>45806</v>
      </c>
      <c r="H97" s="2">
        <v>5.0999999999999996</v>
      </c>
      <c r="I97" s="1">
        <v>4.4999999999999998E-2</v>
      </c>
      <c r="K97" t="s">
        <v>55</v>
      </c>
      <c r="N97" s="36" t="s">
        <v>330</v>
      </c>
      <c r="O97" s="36" t="s">
        <v>331</v>
      </c>
      <c r="P97" s="36" t="s">
        <v>332</v>
      </c>
      <c r="Q97" s="36" t="s">
        <v>299</v>
      </c>
      <c r="R97" s="36" t="s">
        <v>176</v>
      </c>
      <c r="S97" s="40">
        <v>41547</v>
      </c>
      <c r="T97" s="40">
        <v>43008</v>
      </c>
      <c r="U97" s="36">
        <v>0.7</v>
      </c>
      <c r="V97" s="39">
        <v>4.4999999999999998E-2</v>
      </c>
      <c r="W97" s="36" t="s">
        <v>183</v>
      </c>
      <c r="X97" s="36" t="s">
        <v>55</v>
      </c>
      <c r="Y97" s="36" t="s">
        <v>178</v>
      </c>
      <c r="Z97" s="36"/>
    </row>
    <row r="98" spans="1:26">
      <c r="A98" t="s">
        <v>238</v>
      </c>
      <c r="B98">
        <v>892018</v>
      </c>
      <c r="C98" t="s">
        <v>239</v>
      </c>
      <c r="D98" t="s">
        <v>233</v>
      </c>
      <c r="E98" t="s">
        <v>176</v>
      </c>
      <c r="F98" s="13">
        <v>41258</v>
      </c>
      <c r="G98" s="13">
        <v>45641</v>
      </c>
      <c r="H98" s="2">
        <v>5.7</v>
      </c>
      <c r="I98" s="1">
        <v>6.0499999999999998E-2</v>
      </c>
      <c r="J98" t="s">
        <v>177</v>
      </c>
      <c r="K98" t="s">
        <v>56</v>
      </c>
      <c r="L98" t="s">
        <v>178</v>
      </c>
      <c r="N98" s="36" t="s">
        <v>73</v>
      </c>
      <c r="O98" s="36" t="s">
        <v>335</v>
      </c>
      <c r="P98" s="36" t="s">
        <v>336</v>
      </c>
      <c r="Q98" s="36" t="s">
        <v>299</v>
      </c>
      <c r="R98" s="36" t="s">
        <v>176</v>
      </c>
      <c r="S98" s="40">
        <v>41129</v>
      </c>
      <c r="T98" s="40">
        <v>42224</v>
      </c>
      <c r="U98" s="36">
        <v>0</v>
      </c>
      <c r="V98" s="39">
        <v>3.5000000000000003E-2</v>
      </c>
      <c r="W98" s="36" t="s">
        <v>183</v>
      </c>
      <c r="X98" s="36" t="s">
        <v>55</v>
      </c>
      <c r="Y98" s="36" t="s">
        <v>178</v>
      </c>
      <c r="Z98" s="36"/>
    </row>
    <row r="99" spans="1:26">
      <c r="A99" t="s">
        <v>240</v>
      </c>
      <c r="B99">
        <v>1237281</v>
      </c>
      <c r="C99" t="s">
        <v>241</v>
      </c>
      <c r="D99" t="s">
        <v>233</v>
      </c>
      <c r="E99" t="s">
        <v>176</v>
      </c>
      <c r="F99" s="13">
        <v>42050</v>
      </c>
      <c r="G99" s="13">
        <v>43998</v>
      </c>
      <c r="H99" s="2">
        <v>3.5</v>
      </c>
      <c r="I99" s="1">
        <v>2.5000000000000001E-2</v>
      </c>
      <c r="J99" t="s">
        <v>183</v>
      </c>
      <c r="K99" t="s">
        <v>55</v>
      </c>
      <c r="N99" s="36" t="s">
        <v>337</v>
      </c>
      <c r="O99" s="36" t="s">
        <v>338</v>
      </c>
      <c r="P99" s="36" t="s">
        <v>339</v>
      </c>
      <c r="Q99" s="36" t="s">
        <v>299</v>
      </c>
      <c r="R99" s="36" t="s">
        <v>176</v>
      </c>
      <c r="S99" s="40">
        <v>41877</v>
      </c>
      <c r="T99" s="40">
        <v>43692</v>
      </c>
      <c r="U99" s="36">
        <v>1.6</v>
      </c>
      <c r="V99" s="39">
        <v>0.03</v>
      </c>
      <c r="W99" s="36" t="s">
        <v>183</v>
      </c>
      <c r="X99" s="36" t="s">
        <v>55</v>
      </c>
      <c r="Y99" s="36" t="s">
        <v>178</v>
      </c>
      <c r="Z99" s="36"/>
    </row>
    <row r="100" spans="1:26">
      <c r="A100" t="s">
        <v>242</v>
      </c>
      <c r="B100">
        <v>659140</v>
      </c>
      <c r="D100" t="s">
        <v>233</v>
      </c>
      <c r="E100" t="s">
        <v>176</v>
      </c>
      <c r="H100" s="2">
        <v>6.1</v>
      </c>
      <c r="N100" s="36" t="s">
        <v>340</v>
      </c>
      <c r="O100" s="36" t="s">
        <v>341</v>
      </c>
      <c r="P100" s="36" t="s">
        <v>342</v>
      </c>
      <c r="Q100" s="36" t="s">
        <v>299</v>
      </c>
      <c r="R100" s="36" t="s">
        <v>176</v>
      </c>
      <c r="S100" s="40">
        <v>40892</v>
      </c>
      <c r="T100" s="40">
        <v>42719</v>
      </c>
      <c r="U100" s="36">
        <v>0.6</v>
      </c>
      <c r="V100" s="39">
        <v>0.09</v>
      </c>
      <c r="W100" s="36" t="s">
        <v>183</v>
      </c>
      <c r="X100" s="36" t="s">
        <v>56</v>
      </c>
      <c r="Y100" s="36" t="s">
        <v>178</v>
      </c>
      <c r="Z100" s="36"/>
    </row>
    <row r="101" spans="1:26">
      <c r="A101" t="s">
        <v>243</v>
      </c>
      <c r="B101">
        <v>671570</v>
      </c>
      <c r="D101" t="s">
        <v>237</v>
      </c>
      <c r="E101" t="s">
        <v>176</v>
      </c>
      <c r="H101" s="2">
        <v>6.1</v>
      </c>
      <c r="N101" s="36" t="s">
        <v>343</v>
      </c>
      <c r="O101" s="36" t="s">
        <v>344</v>
      </c>
      <c r="P101" s="36" t="s">
        <v>345</v>
      </c>
      <c r="Q101" s="36" t="s">
        <v>299</v>
      </c>
      <c r="R101" s="36" t="s">
        <v>176</v>
      </c>
      <c r="S101" s="40">
        <v>40892</v>
      </c>
      <c r="T101" s="40">
        <v>42719</v>
      </c>
      <c r="U101" s="36">
        <v>0.6</v>
      </c>
      <c r="V101" s="39">
        <v>3.5000000000000003E-2</v>
      </c>
      <c r="W101" s="36" t="s">
        <v>183</v>
      </c>
      <c r="X101" s="36" t="s">
        <v>55</v>
      </c>
      <c r="Y101" s="36" t="s">
        <v>178</v>
      </c>
      <c r="Z101" s="36"/>
    </row>
    <row r="102" spans="1:26">
      <c r="A102" t="s">
        <v>244</v>
      </c>
      <c r="B102">
        <v>633190</v>
      </c>
      <c r="D102" t="s">
        <v>237</v>
      </c>
      <c r="E102" t="s">
        <v>176</v>
      </c>
      <c r="H102" s="2">
        <v>6.1</v>
      </c>
      <c r="N102" s="36" t="s">
        <v>64</v>
      </c>
      <c r="O102" s="36" t="s">
        <v>346</v>
      </c>
      <c r="P102" s="36" t="s">
        <v>347</v>
      </c>
      <c r="Q102" s="36" t="s">
        <v>299</v>
      </c>
      <c r="R102" s="36" t="s">
        <v>176</v>
      </c>
      <c r="S102" s="40">
        <v>41249</v>
      </c>
      <c r="T102" s="40">
        <v>44150</v>
      </c>
      <c r="U102" s="36">
        <v>2.2000000000000002</v>
      </c>
      <c r="V102" s="39">
        <v>8.5000000000000006E-2</v>
      </c>
      <c r="W102" s="36" t="s">
        <v>183</v>
      </c>
      <c r="X102" s="36" t="s">
        <v>56</v>
      </c>
      <c r="Y102" s="36" t="s">
        <v>178</v>
      </c>
      <c r="Z102" s="36"/>
    </row>
    <row r="103" spans="1:26">
      <c r="A103" t="s">
        <v>50</v>
      </c>
      <c r="B103">
        <v>1186258</v>
      </c>
      <c r="C103" t="s">
        <v>245</v>
      </c>
      <c r="D103" t="s">
        <v>237</v>
      </c>
      <c r="E103" t="s">
        <v>176</v>
      </c>
      <c r="F103" s="13">
        <v>42034</v>
      </c>
      <c r="G103" s="13">
        <v>43860</v>
      </c>
      <c r="H103" s="2">
        <v>1.7</v>
      </c>
      <c r="I103" s="1">
        <v>4.2500000000000003E-2</v>
      </c>
      <c r="J103" t="s">
        <v>183</v>
      </c>
      <c r="K103" t="s">
        <v>55</v>
      </c>
      <c r="L103" t="s">
        <v>178</v>
      </c>
      <c r="N103" s="36" t="s">
        <v>348</v>
      </c>
      <c r="O103" s="36" t="s">
        <v>349</v>
      </c>
      <c r="P103" s="36" t="s">
        <v>350</v>
      </c>
      <c r="Q103" s="36" t="s">
        <v>299</v>
      </c>
      <c r="R103" s="36" t="s">
        <v>176</v>
      </c>
      <c r="S103" s="40">
        <v>41249</v>
      </c>
      <c r="T103" s="40">
        <v>44150</v>
      </c>
      <c r="U103" s="36">
        <v>2.2000000000000002</v>
      </c>
      <c r="V103" s="39">
        <v>7.0000000000000007E-2</v>
      </c>
      <c r="W103" s="36" t="s">
        <v>177</v>
      </c>
      <c r="X103" s="36" t="s">
        <v>56</v>
      </c>
      <c r="Y103" s="36" t="s">
        <v>178</v>
      </c>
      <c r="Z103" s="36"/>
    </row>
    <row r="104" spans="1:26">
      <c r="A104" t="s">
        <v>246</v>
      </c>
      <c r="B104">
        <v>945971</v>
      </c>
      <c r="C104" t="s">
        <v>247</v>
      </c>
      <c r="D104" t="s">
        <v>237</v>
      </c>
      <c r="E104" t="s">
        <v>176</v>
      </c>
      <c r="F104" s="13">
        <v>41379</v>
      </c>
      <c r="G104" s="13">
        <v>45031</v>
      </c>
      <c r="H104" s="2">
        <v>5.3</v>
      </c>
      <c r="I104" s="1">
        <v>5.7000000000000002E-2</v>
      </c>
      <c r="J104" t="s">
        <v>183</v>
      </c>
      <c r="K104" t="s">
        <v>56</v>
      </c>
      <c r="L104" t="s">
        <v>178</v>
      </c>
      <c r="N104" s="36" t="s">
        <v>351</v>
      </c>
      <c r="O104" s="36" t="s">
        <v>352</v>
      </c>
      <c r="P104" s="36"/>
      <c r="Q104" s="36" t="s">
        <v>87</v>
      </c>
      <c r="R104" s="36" t="s">
        <v>88</v>
      </c>
      <c r="S104" s="36"/>
      <c r="T104" s="36"/>
      <c r="U104" s="36">
        <v>4.5</v>
      </c>
      <c r="V104" s="39">
        <v>0.12</v>
      </c>
      <c r="W104" s="36"/>
      <c r="X104" s="36" t="s">
        <v>89</v>
      </c>
      <c r="Y104" s="36"/>
      <c r="Z104" s="36"/>
    </row>
    <row r="105" spans="1:26">
      <c r="A105" t="s">
        <v>248</v>
      </c>
      <c r="B105" t="s">
        <v>249</v>
      </c>
      <c r="D105" t="s">
        <v>237</v>
      </c>
      <c r="E105" t="s">
        <v>176</v>
      </c>
      <c r="F105" s="13">
        <v>40344</v>
      </c>
      <c r="G105" s="13">
        <v>45306</v>
      </c>
      <c r="H105" s="2">
        <v>5.6</v>
      </c>
      <c r="I105" s="1">
        <v>9.5699999999999993E-2</v>
      </c>
      <c r="K105" t="s">
        <v>56</v>
      </c>
      <c r="N105" s="36" t="s">
        <v>353</v>
      </c>
      <c r="O105" s="36" t="s">
        <v>353</v>
      </c>
      <c r="P105" s="36"/>
      <c r="Q105" s="36" t="s">
        <v>87</v>
      </c>
      <c r="R105" s="36" t="s">
        <v>88</v>
      </c>
      <c r="S105" s="36"/>
      <c r="T105" s="36"/>
      <c r="U105" s="36">
        <v>4.5</v>
      </c>
      <c r="V105" s="39">
        <v>0.12</v>
      </c>
      <c r="W105" s="36"/>
      <c r="X105" s="36" t="s">
        <v>89</v>
      </c>
      <c r="Y105" s="36"/>
      <c r="Z105" s="36"/>
    </row>
    <row r="106" spans="1:26">
      <c r="A106" t="s">
        <v>250</v>
      </c>
      <c r="B106" t="s">
        <v>251</v>
      </c>
      <c r="D106" t="s">
        <v>237</v>
      </c>
      <c r="E106" t="s">
        <v>176</v>
      </c>
      <c r="F106" s="13">
        <v>40344</v>
      </c>
      <c r="G106" s="13">
        <v>45488</v>
      </c>
      <c r="H106" s="2">
        <v>5.8</v>
      </c>
      <c r="I106" s="1">
        <v>9.5699999999999993E-2</v>
      </c>
      <c r="K106" t="s">
        <v>56</v>
      </c>
      <c r="N106" s="36" t="s">
        <v>356</v>
      </c>
      <c r="O106" s="36" t="s">
        <v>357</v>
      </c>
      <c r="P106" s="36"/>
      <c r="Q106" s="36" t="s">
        <v>87</v>
      </c>
      <c r="R106" s="36" t="s">
        <v>88</v>
      </c>
      <c r="S106" s="36"/>
      <c r="T106" s="36"/>
      <c r="U106" s="36">
        <v>4.5</v>
      </c>
      <c r="V106" s="39">
        <v>0.12</v>
      </c>
      <c r="W106" s="36"/>
      <c r="X106" s="36" t="s">
        <v>89</v>
      </c>
      <c r="Y106" s="36"/>
      <c r="Z106" s="36"/>
    </row>
    <row r="107" spans="1:26">
      <c r="A107" t="s">
        <v>252</v>
      </c>
      <c r="B107">
        <v>1112235</v>
      </c>
      <c r="C107" t="s">
        <v>253</v>
      </c>
      <c r="D107" t="s">
        <v>233</v>
      </c>
      <c r="E107" t="s">
        <v>176</v>
      </c>
      <c r="F107" s="13">
        <v>41810</v>
      </c>
      <c r="G107" s="13">
        <v>42906</v>
      </c>
      <c r="H107" s="2">
        <v>1.6</v>
      </c>
      <c r="I107" s="1">
        <v>8.0000000000000002E-3</v>
      </c>
      <c r="J107" t="s">
        <v>183</v>
      </c>
      <c r="K107" t="s">
        <v>55</v>
      </c>
      <c r="L107" t="s">
        <v>178</v>
      </c>
      <c r="N107" s="36" t="s">
        <v>9</v>
      </c>
      <c r="O107" s="36" t="s">
        <v>364</v>
      </c>
      <c r="P107" s="36"/>
      <c r="Q107" s="36" t="s">
        <v>93</v>
      </c>
      <c r="R107" s="36" t="s">
        <v>94</v>
      </c>
      <c r="S107" s="36"/>
      <c r="T107" s="36"/>
      <c r="U107" s="36">
        <v>0</v>
      </c>
      <c r="V107" s="36"/>
      <c r="W107" s="36"/>
      <c r="X107" s="36"/>
      <c r="Y107" s="36"/>
      <c r="Z107" s="36"/>
    </row>
    <row r="108" spans="1:26">
      <c r="A108" t="s">
        <v>254</v>
      </c>
      <c r="B108" t="s">
        <v>255</v>
      </c>
      <c r="C108" t="s">
        <v>255</v>
      </c>
      <c r="D108" t="s">
        <v>233</v>
      </c>
      <c r="E108" t="s">
        <v>176</v>
      </c>
      <c r="F108" s="13">
        <v>40954</v>
      </c>
      <c r="G108" s="13">
        <v>43511</v>
      </c>
      <c r="H108" s="2">
        <v>2.6</v>
      </c>
      <c r="I108" s="1">
        <v>6.2E-2</v>
      </c>
      <c r="J108" t="s">
        <v>183</v>
      </c>
      <c r="K108" t="s">
        <v>56</v>
      </c>
      <c r="L108" t="s">
        <v>178</v>
      </c>
      <c r="N108" s="36" t="s">
        <v>375</v>
      </c>
      <c r="O108" s="36" t="s">
        <v>376</v>
      </c>
      <c r="P108" s="36"/>
      <c r="Q108" s="36" t="s">
        <v>87</v>
      </c>
      <c r="R108" s="36" t="s">
        <v>88</v>
      </c>
      <c r="S108" s="36"/>
      <c r="T108" s="36"/>
      <c r="U108" s="36">
        <v>4.5</v>
      </c>
      <c r="V108" s="39">
        <v>0.12</v>
      </c>
      <c r="W108" s="36"/>
      <c r="X108" s="36" t="s">
        <v>89</v>
      </c>
      <c r="Y108" s="36"/>
      <c r="Z108" s="36"/>
    </row>
    <row r="109" spans="1:26">
      <c r="A109" t="s">
        <v>256</v>
      </c>
      <c r="B109" t="s">
        <v>257</v>
      </c>
      <c r="C109" t="s">
        <v>257</v>
      </c>
      <c r="D109" t="s">
        <v>233</v>
      </c>
      <c r="E109" t="s">
        <v>176</v>
      </c>
      <c r="F109" s="13">
        <v>41289</v>
      </c>
      <c r="G109" s="13">
        <v>43845</v>
      </c>
      <c r="H109" s="2">
        <v>3.5</v>
      </c>
      <c r="I109" s="1">
        <v>4.4999999999999998E-2</v>
      </c>
      <c r="J109" t="s">
        <v>183</v>
      </c>
      <c r="K109" t="s">
        <v>56</v>
      </c>
      <c r="L109" t="s">
        <v>178</v>
      </c>
      <c r="N109" s="36" t="s">
        <v>72</v>
      </c>
      <c r="O109" s="36" t="s">
        <v>72</v>
      </c>
      <c r="P109" s="36"/>
      <c r="Q109" s="36" t="s">
        <v>382</v>
      </c>
      <c r="R109" s="36" t="s">
        <v>383</v>
      </c>
      <c r="S109" s="36"/>
      <c r="T109" s="36"/>
      <c r="U109" s="36">
        <v>4.5</v>
      </c>
      <c r="V109" s="36"/>
      <c r="W109" s="36"/>
      <c r="X109" s="36"/>
      <c r="Y109" s="36"/>
      <c r="Z109" s="36"/>
    </row>
    <row r="110" spans="1:26">
      <c r="A110" t="s">
        <v>258</v>
      </c>
      <c r="B110">
        <v>915656</v>
      </c>
      <c r="C110" t="s">
        <v>259</v>
      </c>
      <c r="D110" t="s">
        <v>233</v>
      </c>
      <c r="E110" t="s">
        <v>176</v>
      </c>
      <c r="F110" s="13">
        <v>41289</v>
      </c>
      <c r="G110" s="13">
        <v>44941</v>
      </c>
      <c r="H110" s="2">
        <v>5.3</v>
      </c>
      <c r="I110" s="1">
        <v>4.7500000000000001E-2</v>
      </c>
      <c r="J110" t="s">
        <v>183</v>
      </c>
      <c r="K110" t="s">
        <v>56</v>
      </c>
      <c r="L110" t="s">
        <v>178</v>
      </c>
      <c r="N110" s="36" t="s">
        <v>70</v>
      </c>
      <c r="O110" s="36" t="s">
        <v>70</v>
      </c>
      <c r="P110" s="36"/>
      <c r="Q110" s="36" t="s">
        <v>382</v>
      </c>
      <c r="R110" s="36" t="s">
        <v>383</v>
      </c>
      <c r="S110" s="36"/>
      <c r="T110" s="36"/>
      <c r="U110" s="36">
        <v>4.5</v>
      </c>
      <c r="V110" s="36"/>
      <c r="W110" s="36"/>
      <c r="X110" s="36"/>
      <c r="Y110" s="36"/>
      <c r="Z110" s="36"/>
    </row>
    <row r="111" spans="1:26">
      <c r="A111" t="s">
        <v>260</v>
      </c>
      <c r="B111">
        <v>551351</v>
      </c>
      <c r="D111" t="s">
        <v>237</v>
      </c>
      <c r="E111" t="s">
        <v>176</v>
      </c>
      <c r="H111" s="2">
        <v>6.1</v>
      </c>
      <c r="N111" s="36" t="s">
        <v>384</v>
      </c>
      <c r="O111" s="36" t="s">
        <v>384</v>
      </c>
      <c r="P111" s="36"/>
      <c r="Q111" s="36" t="s">
        <v>382</v>
      </c>
      <c r="R111" s="36" t="s">
        <v>383</v>
      </c>
      <c r="S111" s="36"/>
      <c r="T111" s="36"/>
      <c r="U111" s="36">
        <v>4.5</v>
      </c>
      <c r="V111" s="36"/>
      <c r="W111" s="36"/>
      <c r="X111" s="36"/>
      <c r="Y111" s="36"/>
      <c r="Z111" s="36"/>
    </row>
    <row r="112" spans="1:26">
      <c r="A112" t="s">
        <v>261</v>
      </c>
      <c r="B112">
        <v>551352</v>
      </c>
      <c r="D112" t="s">
        <v>237</v>
      </c>
      <c r="E112" t="s">
        <v>176</v>
      </c>
      <c r="H112" s="2">
        <v>6.1</v>
      </c>
      <c r="N112" s="36" t="s">
        <v>385</v>
      </c>
      <c r="O112" s="36" t="s">
        <v>385</v>
      </c>
      <c r="P112" s="36"/>
      <c r="Q112" s="36" t="s">
        <v>382</v>
      </c>
      <c r="R112" s="36" t="s">
        <v>383</v>
      </c>
      <c r="S112" s="36"/>
      <c r="T112" s="36"/>
      <c r="U112" s="36">
        <v>4.5</v>
      </c>
      <c r="V112" s="36"/>
      <c r="W112" s="36"/>
      <c r="X112" s="36"/>
      <c r="Y112" s="36"/>
      <c r="Z112" s="36"/>
    </row>
    <row r="113" spans="1:26">
      <c r="A113" t="s">
        <v>262</v>
      </c>
      <c r="B113">
        <v>868525</v>
      </c>
      <c r="C113" t="s">
        <v>263</v>
      </c>
      <c r="D113" t="s">
        <v>237</v>
      </c>
      <c r="E113" t="s">
        <v>176</v>
      </c>
      <c r="F113" s="13">
        <v>41197</v>
      </c>
      <c r="G113" s="13">
        <v>43023</v>
      </c>
      <c r="H113" s="2">
        <v>1.4</v>
      </c>
      <c r="I113" s="1">
        <v>8.5000000000000006E-2</v>
      </c>
      <c r="J113" t="s">
        <v>183</v>
      </c>
      <c r="K113" t="s">
        <v>56</v>
      </c>
      <c r="L113" t="s">
        <v>178</v>
      </c>
      <c r="N113" s="36" t="s">
        <v>35</v>
      </c>
      <c r="O113" s="36" t="s">
        <v>35</v>
      </c>
      <c r="P113" s="36"/>
      <c r="Q113" s="36" t="s">
        <v>382</v>
      </c>
      <c r="R113" s="36" t="s">
        <v>383</v>
      </c>
      <c r="S113" s="36"/>
      <c r="T113" s="36"/>
      <c r="U113" s="36">
        <v>4.5</v>
      </c>
      <c r="V113" s="36"/>
      <c r="W113" s="36"/>
      <c r="X113" s="36"/>
      <c r="Y113" s="36"/>
      <c r="Z113" s="36"/>
    </row>
    <row r="114" spans="1:26">
      <c r="A114" t="s">
        <v>49</v>
      </c>
      <c r="B114">
        <v>1189915</v>
      </c>
      <c r="C114" t="s">
        <v>264</v>
      </c>
      <c r="D114" t="s">
        <v>237</v>
      </c>
      <c r="E114" t="s">
        <v>176</v>
      </c>
      <c r="F114" s="13">
        <v>42014</v>
      </c>
      <c r="G114" s="13">
        <v>44022</v>
      </c>
      <c r="H114" s="2">
        <v>2</v>
      </c>
      <c r="I114" s="1">
        <v>0.06</v>
      </c>
      <c r="J114" t="s">
        <v>183</v>
      </c>
      <c r="K114" t="s">
        <v>55</v>
      </c>
      <c r="L114" t="s">
        <v>178</v>
      </c>
      <c r="N114" s="36" t="s">
        <v>390</v>
      </c>
      <c r="O114" s="36" t="s">
        <v>391</v>
      </c>
      <c r="P114" s="36"/>
      <c r="Q114" s="36" t="s">
        <v>87</v>
      </c>
      <c r="R114" s="36" t="s">
        <v>88</v>
      </c>
      <c r="S114" s="36"/>
      <c r="T114" s="36"/>
      <c r="U114" s="36">
        <v>4.5</v>
      </c>
      <c r="V114" s="39">
        <v>0.12</v>
      </c>
      <c r="W114" s="36"/>
      <c r="X114" s="36" t="s">
        <v>89</v>
      </c>
      <c r="Y114" s="36"/>
      <c r="Z114" s="36"/>
    </row>
    <row r="115" spans="1:26">
      <c r="A115" t="s">
        <v>265</v>
      </c>
      <c r="B115">
        <v>826323</v>
      </c>
      <c r="C115" t="s">
        <v>266</v>
      </c>
      <c r="D115" t="s">
        <v>237</v>
      </c>
      <c r="E115" t="s">
        <v>176</v>
      </c>
      <c r="F115" s="13">
        <v>41075</v>
      </c>
      <c r="G115" s="13">
        <v>43631</v>
      </c>
      <c r="H115" s="2">
        <v>2.6</v>
      </c>
      <c r="I115" s="1">
        <v>1.38E-2</v>
      </c>
      <c r="J115" t="s">
        <v>183</v>
      </c>
      <c r="K115" t="s">
        <v>55</v>
      </c>
      <c r="L115" t="s">
        <v>178</v>
      </c>
      <c r="N115" s="36" t="s">
        <v>394</v>
      </c>
      <c r="O115" s="36" t="s">
        <v>395</v>
      </c>
      <c r="P115" s="36"/>
      <c r="Q115" s="36" t="s">
        <v>87</v>
      </c>
      <c r="R115" s="36" t="s">
        <v>88</v>
      </c>
      <c r="S115" s="36"/>
      <c r="T115" s="36"/>
      <c r="U115" s="36">
        <v>4.5</v>
      </c>
      <c r="V115" s="39">
        <v>0.12</v>
      </c>
      <c r="W115" s="36"/>
      <c r="X115" s="36" t="s">
        <v>89</v>
      </c>
      <c r="Y115" s="36"/>
      <c r="Z115" s="36"/>
    </row>
    <row r="116" spans="1:26">
      <c r="A116" t="s">
        <v>267</v>
      </c>
      <c r="B116">
        <v>826770</v>
      </c>
      <c r="C116" t="s">
        <v>268</v>
      </c>
      <c r="D116" t="s">
        <v>269</v>
      </c>
      <c r="E116" t="s">
        <v>176</v>
      </c>
      <c r="F116" s="13">
        <v>41075</v>
      </c>
      <c r="G116" s="13">
        <v>44727</v>
      </c>
      <c r="H116" s="2">
        <v>4.7</v>
      </c>
      <c r="I116" s="1">
        <v>6.2E-2</v>
      </c>
      <c r="J116" t="s">
        <v>183</v>
      </c>
      <c r="K116" t="s">
        <v>56</v>
      </c>
      <c r="L116" t="s">
        <v>178</v>
      </c>
      <c r="N116" s="36" t="s">
        <v>13</v>
      </c>
      <c r="O116" s="36" t="s">
        <v>404</v>
      </c>
      <c r="P116" s="36"/>
      <c r="Q116" s="36" t="s">
        <v>93</v>
      </c>
      <c r="R116" s="36" t="s">
        <v>94</v>
      </c>
      <c r="S116" s="36"/>
      <c r="T116" s="36"/>
      <c r="U116" s="36">
        <v>0</v>
      </c>
      <c r="V116" s="36"/>
      <c r="W116" s="36"/>
      <c r="X116" s="36"/>
      <c r="Y116" s="36"/>
      <c r="Z116" s="36"/>
    </row>
    <row r="117" spans="1:26">
      <c r="A117" t="s">
        <v>270</v>
      </c>
      <c r="B117">
        <v>837140</v>
      </c>
      <c r="D117" t="s">
        <v>237</v>
      </c>
      <c r="E117" t="s">
        <v>176</v>
      </c>
      <c r="F117" s="13">
        <v>41105</v>
      </c>
      <c r="G117" s="13">
        <v>43661</v>
      </c>
      <c r="H117" s="2">
        <v>3.4</v>
      </c>
      <c r="I117" s="1">
        <v>5.8500000000000003E-2</v>
      </c>
      <c r="J117" t="s">
        <v>177</v>
      </c>
      <c r="K117" t="s">
        <v>56</v>
      </c>
      <c r="N117" s="36" t="s">
        <v>405</v>
      </c>
      <c r="O117" s="36" t="s">
        <v>405</v>
      </c>
      <c r="P117" s="36"/>
      <c r="Q117" s="36" t="s">
        <v>406</v>
      </c>
      <c r="R117" s="36" t="s">
        <v>176</v>
      </c>
      <c r="S117" s="36"/>
      <c r="T117" s="36"/>
      <c r="U117" s="36">
        <v>6.1</v>
      </c>
      <c r="V117" s="36"/>
      <c r="W117" s="36"/>
      <c r="X117" s="36"/>
      <c r="Y117" s="36"/>
      <c r="Z117" s="36"/>
    </row>
    <row r="118" spans="1:26">
      <c r="A118" t="s">
        <v>271</v>
      </c>
      <c r="B118">
        <v>659174</v>
      </c>
      <c r="D118" t="s">
        <v>237</v>
      </c>
      <c r="E118" t="s">
        <v>176</v>
      </c>
      <c r="H118" s="2">
        <v>6.1</v>
      </c>
      <c r="N118" s="36" t="s">
        <v>409</v>
      </c>
      <c r="O118" s="36" t="s">
        <v>409</v>
      </c>
      <c r="P118" s="36"/>
      <c r="Q118" s="36" t="s">
        <v>94</v>
      </c>
      <c r="R118" s="36" t="s">
        <v>94</v>
      </c>
      <c r="S118" s="36"/>
      <c r="T118" s="36"/>
      <c r="U118" s="36">
        <v>0</v>
      </c>
      <c r="V118" s="36"/>
      <c r="W118" s="36"/>
      <c r="X118" s="36"/>
      <c r="Y118" s="36"/>
      <c r="Z118" s="36"/>
    </row>
    <row r="119" spans="1:26">
      <c r="A119" t="s">
        <v>272</v>
      </c>
      <c r="B119">
        <v>742402</v>
      </c>
      <c r="D119" t="s">
        <v>233</v>
      </c>
      <c r="E119" t="s">
        <v>176</v>
      </c>
      <c r="H119" s="2">
        <v>6.1</v>
      </c>
      <c r="N119" s="36" t="s">
        <v>63</v>
      </c>
      <c r="O119" s="36" t="s">
        <v>63</v>
      </c>
      <c r="P119" s="36"/>
      <c r="Q119" s="36" t="s">
        <v>94</v>
      </c>
      <c r="R119" s="36" t="s">
        <v>94</v>
      </c>
      <c r="S119" s="36"/>
      <c r="T119" s="36"/>
      <c r="U119" s="36">
        <v>0</v>
      </c>
      <c r="V119" s="36"/>
      <c r="W119" s="36"/>
      <c r="X119" s="36"/>
      <c r="Y119" s="36"/>
      <c r="Z119" s="36"/>
    </row>
    <row r="120" spans="1:26">
      <c r="A120" t="s">
        <v>65</v>
      </c>
      <c r="B120">
        <v>969716</v>
      </c>
      <c r="C120" t="s">
        <v>273</v>
      </c>
      <c r="D120" t="s">
        <v>233</v>
      </c>
      <c r="E120" t="s">
        <v>176</v>
      </c>
      <c r="F120" s="13">
        <v>41440</v>
      </c>
      <c r="G120" s="13">
        <v>46919</v>
      </c>
      <c r="H120" s="2">
        <v>5.9</v>
      </c>
      <c r="I120" s="1">
        <v>0.08</v>
      </c>
      <c r="J120" t="s">
        <v>183</v>
      </c>
      <c r="K120" t="s">
        <v>56</v>
      </c>
      <c r="L120" t="s">
        <v>178</v>
      </c>
      <c r="N120" s="36" t="s">
        <v>16</v>
      </c>
      <c r="O120" s="36" t="s">
        <v>420</v>
      </c>
      <c r="P120" s="36"/>
      <c r="Q120" s="36" t="s">
        <v>93</v>
      </c>
      <c r="R120" s="36" t="s">
        <v>94</v>
      </c>
      <c r="S120" s="36"/>
      <c r="T120" s="36"/>
      <c r="U120" s="36">
        <v>0</v>
      </c>
      <c r="V120" s="36"/>
      <c r="W120" s="36"/>
      <c r="X120" s="36"/>
      <c r="Y120" s="36"/>
      <c r="Z120" s="36"/>
    </row>
    <row r="121" spans="1:26">
      <c r="A121" t="s">
        <v>65</v>
      </c>
      <c r="B121" t="s">
        <v>273</v>
      </c>
      <c r="C121" t="s">
        <v>273</v>
      </c>
      <c r="D121" t="s">
        <v>237</v>
      </c>
      <c r="E121" t="s">
        <v>176</v>
      </c>
      <c r="F121" s="13">
        <v>41440</v>
      </c>
      <c r="G121" s="13">
        <v>46919</v>
      </c>
      <c r="H121" s="2">
        <v>5.9</v>
      </c>
      <c r="I121" s="1">
        <v>0.08</v>
      </c>
      <c r="J121" t="s">
        <v>183</v>
      </c>
      <c r="K121" t="s">
        <v>56</v>
      </c>
      <c r="L121" t="s">
        <v>178</v>
      </c>
      <c r="N121" s="36" t="s">
        <v>421</v>
      </c>
      <c r="O121" s="36" t="s">
        <v>422</v>
      </c>
      <c r="P121" s="36"/>
      <c r="Q121" s="36" t="s">
        <v>87</v>
      </c>
      <c r="R121" s="36" t="s">
        <v>88</v>
      </c>
      <c r="S121" s="36"/>
      <c r="T121" s="36"/>
      <c r="U121" s="36">
        <v>4.5</v>
      </c>
      <c r="V121" s="39">
        <v>0.12</v>
      </c>
      <c r="W121" s="36"/>
      <c r="X121" s="36" t="s">
        <v>89</v>
      </c>
      <c r="Y121" s="36"/>
      <c r="Z121" s="36"/>
    </row>
    <row r="122" spans="1:26">
      <c r="A122" t="s">
        <v>69</v>
      </c>
      <c r="B122">
        <v>805170</v>
      </c>
      <c r="C122" t="s">
        <v>274</v>
      </c>
      <c r="D122" t="s">
        <v>233</v>
      </c>
      <c r="E122" t="s">
        <v>176</v>
      </c>
      <c r="F122" s="13">
        <v>40969</v>
      </c>
      <c r="G122" s="13">
        <v>42429</v>
      </c>
      <c r="H122" s="2">
        <v>0.4</v>
      </c>
      <c r="I122" s="1">
        <v>2.9000000000000001E-2</v>
      </c>
      <c r="J122" t="s">
        <v>183</v>
      </c>
      <c r="K122" t="s">
        <v>55</v>
      </c>
      <c r="L122" t="s">
        <v>178</v>
      </c>
      <c r="N122" s="36" t="s">
        <v>427</v>
      </c>
      <c r="O122" s="36" t="s">
        <v>428</v>
      </c>
      <c r="P122" s="36"/>
      <c r="Q122" s="36" t="s">
        <v>87</v>
      </c>
      <c r="R122" s="36" t="s">
        <v>88</v>
      </c>
      <c r="S122" s="36"/>
      <c r="T122" s="36"/>
      <c r="U122" s="36">
        <v>4.5</v>
      </c>
      <c r="V122" s="39">
        <v>0.12</v>
      </c>
      <c r="W122" s="36"/>
      <c r="X122" s="36" t="s">
        <v>89</v>
      </c>
      <c r="Y122" s="36"/>
      <c r="Z122" s="36"/>
    </row>
    <row r="123" spans="1:26">
      <c r="A123" t="s">
        <v>71</v>
      </c>
      <c r="B123">
        <v>905890</v>
      </c>
      <c r="C123" t="s">
        <v>275</v>
      </c>
      <c r="D123" t="s">
        <v>237</v>
      </c>
      <c r="E123" t="s">
        <v>176</v>
      </c>
      <c r="F123" s="13">
        <v>41255</v>
      </c>
      <c r="G123" s="13">
        <v>42716</v>
      </c>
      <c r="H123" s="2">
        <v>0.7</v>
      </c>
      <c r="I123" s="1">
        <v>3.7499999999999999E-2</v>
      </c>
      <c r="J123" t="s">
        <v>183</v>
      </c>
      <c r="K123" t="s">
        <v>55</v>
      </c>
      <c r="L123" t="s">
        <v>178</v>
      </c>
      <c r="N123" s="36" t="s">
        <v>435</v>
      </c>
      <c r="O123" s="36" t="s">
        <v>436</v>
      </c>
      <c r="P123" s="36"/>
      <c r="Q123" s="36" t="s">
        <v>87</v>
      </c>
      <c r="R123" s="36" t="s">
        <v>88</v>
      </c>
      <c r="S123" s="36"/>
      <c r="T123" s="36"/>
      <c r="U123" s="36">
        <v>4.5</v>
      </c>
      <c r="V123" s="39">
        <v>0.12</v>
      </c>
      <c r="W123" s="36"/>
      <c r="X123" s="36" t="s">
        <v>89</v>
      </c>
      <c r="Y123" s="36"/>
      <c r="Z123" s="36"/>
    </row>
    <row r="124" spans="1:26">
      <c r="A124" t="s">
        <v>276</v>
      </c>
      <c r="B124">
        <v>861527</v>
      </c>
      <c r="C124" t="s">
        <v>277</v>
      </c>
      <c r="D124" t="s">
        <v>237</v>
      </c>
      <c r="E124" t="s">
        <v>176</v>
      </c>
      <c r="F124" s="13">
        <v>40991</v>
      </c>
      <c r="G124" s="13">
        <v>42817</v>
      </c>
      <c r="H124" s="2">
        <v>0.7</v>
      </c>
      <c r="I124" s="1">
        <v>1.7500000000000002E-2</v>
      </c>
      <c r="J124" t="s">
        <v>183</v>
      </c>
      <c r="K124" t="s">
        <v>55</v>
      </c>
      <c r="L124" t="s">
        <v>178</v>
      </c>
      <c r="N124" s="36" t="s">
        <v>441</v>
      </c>
      <c r="O124" s="36" t="s">
        <v>442</v>
      </c>
      <c r="P124" s="36"/>
      <c r="Q124" s="36" t="s">
        <v>87</v>
      </c>
      <c r="R124" s="36" t="s">
        <v>88</v>
      </c>
      <c r="S124" s="36"/>
      <c r="T124" s="36"/>
      <c r="U124" s="36">
        <v>4.5</v>
      </c>
      <c r="V124" s="39">
        <v>0.12</v>
      </c>
      <c r="W124" s="36"/>
      <c r="X124" s="36" t="s">
        <v>89</v>
      </c>
      <c r="Y124" s="36"/>
      <c r="Z124" s="36"/>
    </row>
    <row r="125" spans="1:26">
      <c r="A125" t="s">
        <v>51</v>
      </c>
      <c r="B125">
        <v>851485</v>
      </c>
      <c r="C125" t="s">
        <v>278</v>
      </c>
      <c r="D125" t="s">
        <v>233</v>
      </c>
      <c r="E125" t="s">
        <v>176</v>
      </c>
      <c r="F125" s="13">
        <v>41151</v>
      </c>
      <c r="G125" s="13">
        <v>42977</v>
      </c>
      <c r="H125" s="2">
        <v>0.8</v>
      </c>
      <c r="I125" s="1">
        <v>3.2500000000000001E-2</v>
      </c>
      <c r="J125" t="s">
        <v>183</v>
      </c>
      <c r="K125" t="s">
        <v>55</v>
      </c>
      <c r="L125" t="s">
        <v>178</v>
      </c>
      <c r="N125" s="36" t="s">
        <v>52</v>
      </c>
      <c r="O125" s="36" t="s">
        <v>52</v>
      </c>
      <c r="P125" s="36"/>
      <c r="Q125" s="36" t="s">
        <v>94</v>
      </c>
      <c r="R125" s="36" t="s">
        <v>94</v>
      </c>
      <c r="S125" s="36"/>
      <c r="T125" s="36"/>
      <c r="U125" s="36">
        <v>0</v>
      </c>
      <c r="V125" s="36"/>
      <c r="W125" s="36"/>
      <c r="X125" s="36"/>
      <c r="Y125" s="36"/>
      <c r="Z125" s="36"/>
    </row>
    <row r="126" spans="1:26">
      <c r="A126" t="s">
        <v>44</v>
      </c>
      <c r="B126">
        <v>945329</v>
      </c>
      <c r="C126" t="s">
        <v>279</v>
      </c>
      <c r="D126" t="s">
        <v>237</v>
      </c>
      <c r="E126" t="s">
        <v>176</v>
      </c>
      <c r="F126" s="13">
        <v>41379</v>
      </c>
      <c r="G126" s="13">
        <v>44119</v>
      </c>
      <c r="H126" s="2">
        <v>2.7</v>
      </c>
      <c r="I126" s="1">
        <v>0.05</v>
      </c>
      <c r="J126" t="s">
        <v>183</v>
      </c>
      <c r="K126" t="s">
        <v>56</v>
      </c>
      <c r="L126" t="s">
        <v>178</v>
      </c>
      <c r="N126" s="36" t="s">
        <v>447</v>
      </c>
      <c r="O126" s="36" t="s">
        <v>448</v>
      </c>
      <c r="P126" s="36"/>
      <c r="Q126" s="36" t="s">
        <v>87</v>
      </c>
      <c r="R126" s="36" t="s">
        <v>88</v>
      </c>
      <c r="S126" s="36"/>
      <c r="T126" s="36"/>
      <c r="U126" s="36">
        <v>4.5</v>
      </c>
      <c r="V126" s="39">
        <v>0.12</v>
      </c>
      <c r="W126" s="36"/>
      <c r="X126" s="36" t="s">
        <v>89</v>
      </c>
      <c r="Y126" s="36"/>
      <c r="Z126" s="36"/>
    </row>
    <row r="127" spans="1:26">
      <c r="A127" t="s">
        <v>280</v>
      </c>
      <c r="B127" t="s">
        <v>281</v>
      </c>
      <c r="D127" t="s">
        <v>87</v>
      </c>
      <c r="E127" t="s">
        <v>88</v>
      </c>
      <c r="H127" s="2">
        <v>4.5</v>
      </c>
      <c r="I127" s="1">
        <v>0.12</v>
      </c>
      <c r="K127" t="s">
        <v>89</v>
      </c>
      <c r="N127" s="36" t="s">
        <v>455</v>
      </c>
      <c r="O127" s="36" t="s">
        <v>456</v>
      </c>
      <c r="P127" s="36"/>
      <c r="Q127" s="36" t="s">
        <v>87</v>
      </c>
      <c r="R127" s="36" t="s">
        <v>88</v>
      </c>
      <c r="S127" s="36"/>
      <c r="T127" s="36"/>
      <c r="U127" s="36">
        <v>4.5</v>
      </c>
      <c r="V127" s="39">
        <v>0.12</v>
      </c>
      <c r="W127" s="36"/>
      <c r="X127" s="36" t="s">
        <v>89</v>
      </c>
      <c r="Y127" s="36"/>
      <c r="Z127" s="36"/>
    </row>
    <row r="128" spans="1:26">
      <c r="A128" t="s">
        <v>282</v>
      </c>
      <c r="B128" t="s">
        <v>283</v>
      </c>
      <c r="D128" t="s">
        <v>87</v>
      </c>
      <c r="E128" t="s">
        <v>88</v>
      </c>
      <c r="H128" s="2">
        <v>4.5</v>
      </c>
      <c r="I128" s="1">
        <v>0.12</v>
      </c>
      <c r="K128" t="s">
        <v>89</v>
      </c>
      <c r="N128" s="36" t="s">
        <v>459</v>
      </c>
      <c r="O128" s="36" t="s">
        <v>460</v>
      </c>
      <c r="P128" s="36"/>
      <c r="Q128" s="36" t="s">
        <v>87</v>
      </c>
      <c r="R128" s="36" t="s">
        <v>88</v>
      </c>
      <c r="S128" s="36"/>
      <c r="T128" s="36"/>
      <c r="U128" s="36">
        <v>4.5</v>
      </c>
      <c r="V128" s="39">
        <v>0.12</v>
      </c>
      <c r="W128" s="36"/>
      <c r="X128" s="36" t="s">
        <v>89</v>
      </c>
      <c r="Y128" s="36"/>
      <c r="Z128" s="36"/>
    </row>
    <row r="129" spans="1:26">
      <c r="A129" t="s">
        <v>284</v>
      </c>
      <c r="B129" t="s">
        <v>285</v>
      </c>
      <c r="D129" t="s">
        <v>87</v>
      </c>
      <c r="E129" t="s">
        <v>88</v>
      </c>
      <c r="H129" s="2">
        <v>4.5</v>
      </c>
      <c r="I129" s="1">
        <v>0.12</v>
      </c>
      <c r="K129" t="s">
        <v>89</v>
      </c>
      <c r="N129" s="36" t="s">
        <v>465</v>
      </c>
      <c r="O129" s="36" t="s">
        <v>466</v>
      </c>
      <c r="P129" s="36"/>
      <c r="Q129" s="36" t="s">
        <v>87</v>
      </c>
      <c r="R129" s="36" t="s">
        <v>88</v>
      </c>
      <c r="S129" s="36"/>
      <c r="T129" s="36"/>
      <c r="U129" s="36">
        <v>4.5</v>
      </c>
      <c r="V129" s="39">
        <v>0.12</v>
      </c>
      <c r="W129" s="36"/>
      <c r="X129" s="36" t="s">
        <v>89</v>
      </c>
      <c r="Y129" s="36"/>
      <c r="Z129" s="36"/>
    </row>
    <row r="130" spans="1:26">
      <c r="A130" t="s">
        <v>286</v>
      </c>
      <c r="B130" t="s">
        <v>287</v>
      </c>
      <c r="D130" t="s">
        <v>87</v>
      </c>
      <c r="E130" t="s">
        <v>88</v>
      </c>
      <c r="H130" s="2">
        <v>4.5</v>
      </c>
      <c r="I130" s="1">
        <v>0.12</v>
      </c>
      <c r="K130" t="s">
        <v>89</v>
      </c>
      <c r="N130" s="36" t="s">
        <v>472</v>
      </c>
      <c r="O130" s="36" t="s">
        <v>473</v>
      </c>
      <c r="P130" s="36"/>
      <c r="Q130" s="36" t="s">
        <v>87</v>
      </c>
      <c r="R130" s="36" t="s">
        <v>88</v>
      </c>
      <c r="S130" s="36"/>
      <c r="T130" s="36"/>
      <c r="U130" s="36">
        <v>4.5</v>
      </c>
      <c r="V130" s="39">
        <v>0.12</v>
      </c>
      <c r="W130" s="36"/>
      <c r="X130" s="36" t="s">
        <v>89</v>
      </c>
      <c r="Y130" s="36"/>
      <c r="Z130" s="36"/>
    </row>
    <row r="131" spans="1:26">
      <c r="A131" t="s">
        <v>288</v>
      </c>
      <c r="B131" t="s">
        <v>289</v>
      </c>
      <c r="D131" t="s">
        <v>87</v>
      </c>
      <c r="E131" t="s">
        <v>88</v>
      </c>
      <c r="H131" s="2">
        <v>4.5</v>
      </c>
      <c r="I131" s="1">
        <v>0.12</v>
      </c>
      <c r="K131" t="s">
        <v>89</v>
      </c>
      <c r="N131" s="36" t="s">
        <v>474</v>
      </c>
      <c r="O131" s="36" t="s">
        <v>475</v>
      </c>
      <c r="P131" s="36"/>
      <c r="Q131" s="36" t="s">
        <v>87</v>
      </c>
      <c r="R131" s="36" t="s">
        <v>88</v>
      </c>
      <c r="S131" s="36"/>
      <c r="T131" s="36"/>
      <c r="U131" s="36">
        <v>4.5</v>
      </c>
      <c r="V131" s="39">
        <v>0.12</v>
      </c>
      <c r="W131" s="36"/>
      <c r="X131" s="36" t="s">
        <v>89</v>
      </c>
      <c r="Y131" s="36"/>
      <c r="Z131" s="36"/>
    </row>
    <row r="132" spans="1:26">
      <c r="A132" t="s">
        <v>6</v>
      </c>
      <c r="B132" t="s">
        <v>290</v>
      </c>
      <c r="D132" t="s">
        <v>93</v>
      </c>
      <c r="E132" t="s">
        <v>94</v>
      </c>
      <c r="H132" s="2">
        <v>0</v>
      </c>
      <c r="N132" s="36" t="s">
        <v>46</v>
      </c>
      <c r="O132" s="36">
        <v>781334</v>
      </c>
      <c r="P132" s="36"/>
      <c r="Q132" s="36"/>
      <c r="R132" s="36" t="s">
        <v>88</v>
      </c>
      <c r="S132" s="36"/>
      <c r="T132" s="36"/>
      <c r="U132" s="36">
        <v>10</v>
      </c>
      <c r="V132" s="36"/>
      <c r="W132" s="36"/>
      <c r="X132" s="36"/>
      <c r="Y132" s="36"/>
      <c r="Z132" s="36"/>
    </row>
    <row r="133" spans="1:26">
      <c r="A133" t="s">
        <v>291</v>
      </c>
      <c r="B133" t="s">
        <v>292</v>
      </c>
      <c r="D133" t="s">
        <v>87</v>
      </c>
      <c r="E133" t="s">
        <v>88</v>
      </c>
      <c r="H133" s="2">
        <v>4.5</v>
      </c>
      <c r="I133" s="1">
        <v>0.12</v>
      </c>
      <c r="K133" t="s">
        <v>89</v>
      </c>
      <c r="N133" s="36" t="s">
        <v>476</v>
      </c>
      <c r="O133" s="36" t="s">
        <v>477</v>
      </c>
      <c r="P133" s="36"/>
      <c r="Q133" s="36"/>
      <c r="R133" s="36" t="s">
        <v>94</v>
      </c>
      <c r="S133" s="36"/>
      <c r="T133" s="36"/>
      <c r="U133" s="36">
        <v>0</v>
      </c>
      <c r="V133" s="36"/>
      <c r="W133" s="36"/>
      <c r="X133" s="36"/>
      <c r="Y133" s="36"/>
      <c r="Z133" s="36"/>
    </row>
    <row r="134" spans="1:26">
      <c r="A134" t="s">
        <v>293</v>
      </c>
      <c r="B134" t="s">
        <v>294</v>
      </c>
      <c r="D134" t="s">
        <v>87</v>
      </c>
      <c r="E134" t="s">
        <v>88</v>
      </c>
      <c r="H134" s="2">
        <v>4.5</v>
      </c>
      <c r="I134" s="1">
        <v>0.12</v>
      </c>
      <c r="K134" t="s">
        <v>89</v>
      </c>
      <c r="N134" s="36" t="s">
        <v>478</v>
      </c>
      <c r="O134" s="36" t="s">
        <v>479</v>
      </c>
      <c r="P134" s="36"/>
      <c r="Q134" s="36"/>
      <c r="R134" s="36"/>
      <c r="S134" s="36"/>
      <c r="T134" s="36"/>
      <c r="U134" s="36">
        <v>10</v>
      </c>
      <c r="V134" s="36"/>
      <c r="W134" s="36"/>
      <c r="X134" s="36"/>
      <c r="Y134" s="36"/>
      <c r="Z134" s="36"/>
    </row>
    <row r="135" spans="1:26">
      <c r="A135" t="s">
        <v>295</v>
      </c>
      <c r="B135" t="s">
        <v>296</v>
      </c>
      <c r="D135" t="s">
        <v>87</v>
      </c>
      <c r="E135" t="s">
        <v>88</v>
      </c>
      <c r="H135" s="2">
        <v>4.5</v>
      </c>
      <c r="I135" s="1">
        <v>0.12</v>
      </c>
      <c r="K135" t="s">
        <v>89</v>
      </c>
      <c r="N135" s="36" t="s">
        <v>482</v>
      </c>
      <c r="O135" s="36" t="s">
        <v>483</v>
      </c>
      <c r="P135" s="36"/>
      <c r="Q135" s="36" t="s">
        <v>299</v>
      </c>
      <c r="R135" s="36" t="s">
        <v>88</v>
      </c>
      <c r="S135" s="36"/>
      <c r="T135" s="36"/>
      <c r="U135" s="36">
        <v>4.5</v>
      </c>
      <c r="V135" s="39">
        <v>0.12</v>
      </c>
      <c r="W135" s="36"/>
      <c r="X135" s="36" t="s">
        <v>89</v>
      </c>
      <c r="Y135" s="36"/>
      <c r="Z135" s="36"/>
    </row>
    <row r="136" spans="1:26">
      <c r="A136" t="s">
        <v>297</v>
      </c>
      <c r="B136" t="s">
        <v>298</v>
      </c>
      <c r="D136" t="s">
        <v>299</v>
      </c>
      <c r="E136" t="s">
        <v>88</v>
      </c>
      <c r="H136" s="2">
        <v>4.5</v>
      </c>
      <c r="I136" s="1">
        <v>0.12</v>
      </c>
      <c r="K136" t="s">
        <v>89</v>
      </c>
      <c r="N136" s="36" t="s">
        <v>484</v>
      </c>
      <c r="O136" s="36" t="s">
        <v>485</v>
      </c>
      <c r="P136" s="36"/>
      <c r="Q136" s="36" t="s">
        <v>237</v>
      </c>
      <c r="R136" s="36" t="s">
        <v>176</v>
      </c>
      <c r="S136" s="36"/>
      <c r="T136" s="36"/>
      <c r="U136" s="36">
        <v>6.1</v>
      </c>
      <c r="V136" s="36"/>
      <c r="W136" s="36"/>
      <c r="X136" s="36"/>
      <c r="Y136" s="36"/>
      <c r="Z136" s="36"/>
    </row>
    <row r="137" spans="1:26">
      <c r="A137" t="s">
        <v>300</v>
      </c>
      <c r="B137" t="s">
        <v>301</v>
      </c>
      <c r="D137" t="s">
        <v>299</v>
      </c>
      <c r="E137" t="s">
        <v>88</v>
      </c>
      <c r="H137" s="2">
        <v>4.5</v>
      </c>
      <c r="I137" s="1">
        <v>0.12</v>
      </c>
      <c r="K137" t="s">
        <v>89</v>
      </c>
      <c r="N137" s="36" t="s">
        <v>490</v>
      </c>
      <c r="O137" s="36" t="s">
        <v>491</v>
      </c>
      <c r="P137" s="36"/>
      <c r="Q137" s="36" t="s">
        <v>87</v>
      </c>
      <c r="R137" s="36" t="s">
        <v>88</v>
      </c>
      <c r="S137" s="36"/>
      <c r="T137" s="36"/>
      <c r="U137" s="36">
        <v>4.5</v>
      </c>
      <c r="V137" s="39">
        <v>0.12</v>
      </c>
      <c r="W137" s="36"/>
      <c r="X137" s="36" t="s">
        <v>89</v>
      </c>
      <c r="Y137" s="36"/>
      <c r="Z137" s="36"/>
    </row>
    <row r="138" spans="1:26">
      <c r="A138" t="s">
        <v>302</v>
      </c>
      <c r="B138" t="s">
        <v>303</v>
      </c>
      <c r="C138" t="s">
        <v>304</v>
      </c>
      <c r="D138" t="s">
        <v>299</v>
      </c>
      <c r="E138" t="s">
        <v>176</v>
      </c>
      <c r="F138" s="13">
        <v>41806</v>
      </c>
      <c r="G138" s="13">
        <v>43972</v>
      </c>
      <c r="H138" s="2">
        <v>3.5</v>
      </c>
      <c r="I138" s="1">
        <v>1.0449999999999999</v>
      </c>
      <c r="J138" t="s">
        <v>183</v>
      </c>
      <c r="K138" t="s">
        <v>305</v>
      </c>
      <c r="L138" t="s">
        <v>178</v>
      </c>
      <c r="N138" s="36" t="s">
        <v>494</v>
      </c>
      <c r="O138" s="36" t="s">
        <v>495</v>
      </c>
      <c r="P138" s="36"/>
      <c r="Q138" s="36" t="s">
        <v>87</v>
      </c>
      <c r="R138" s="36" t="s">
        <v>88</v>
      </c>
      <c r="S138" s="36"/>
      <c r="T138" s="36"/>
      <c r="U138" s="36">
        <v>4.5</v>
      </c>
      <c r="V138" s="39">
        <v>0.12</v>
      </c>
      <c r="W138" s="36"/>
      <c r="X138" s="36" t="s">
        <v>89</v>
      </c>
      <c r="Y138" s="36"/>
      <c r="Z138" s="36"/>
    </row>
    <row r="139" spans="1:26">
      <c r="A139" t="s">
        <v>306</v>
      </c>
      <c r="B139" t="s">
        <v>307</v>
      </c>
      <c r="D139" t="s">
        <v>299</v>
      </c>
      <c r="E139" t="s">
        <v>88</v>
      </c>
      <c r="H139" s="2">
        <v>4.5</v>
      </c>
      <c r="I139" s="1">
        <v>0.12</v>
      </c>
      <c r="K139" t="s">
        <v>89</v>
      </c>
    </row>
    <row r="140" spans="1:26">
      <c r="A140" t="s">
        <v>308</v>
      </c>
      <c r="B140" t="s">
        <v>309</v>
      </c>
      <c r="D140" t="s">
        <v>299</v>
      </c>
      <c r="E140" t="s">
        <v>88</v>
      </c>
      <c r="H140" s="2">
        <v>4.5</v>
      </c>
      <c r="I140" s="1">
        <v>0.12</v>
      </c>
      <c r="K140" t="s">
        <v>89</v>
      </c>
    </row>
    <row r="141" spans="1:26">
      <c r="A141" t="s">
        <v>310</v>
      </c>
      <c r="B141" t="s">
        <v>311</v>
      </c>
      <c r="D141" t="s">
        <v>299</v>
      </c>
      <c r="E141" t="s">
        <v>88</v>
      </c>
      <c r="H141" s="2">
        <v>4.5</v>
      </c>
      <c r="I141" s="1">
        <v>0.12</v>
      </c>
      <c r="K141" t="s">
        <v>89</v>
      </c>
    </row>
    <row r="142" spans="1:26">
      <c r="A142" t="s">
        <v>312</v>
      </c>
      <c r="B142" t="s">
        <v>313</v>
      </c>
      <c r="D142" t="s">
        <v>299</v>
      </c>
      <c r="E142" t="s">
        <v>88</v>
      </c>
      <c r="H142" s="2">
        <v>4.5</v>
      </c>
      <c r="I142" s="1">
        <v>0.12</v>
      </c>
      <c r="K142" t="s">
        <v>89</v>
      </c>
    </row>
    <row r="143" spans="1:26">
      <c r="A143" t="s">
        <v>314</v>
      </c>
      <c r="B143" t="s">
        <v>312</v>
      </c>
      <c r="D143" t="s">
        <v>299</v>
      </c>
      <c r="E143" t="s">
        <v>88</v>
      </c>
      <c r="H143" s="2">
        <v>4.5</v>
      </c>
      <c r="I143" s="1">
        <v>0.12</v>
      </c>
      <c r="K143" t="s">
        <v>89</v>
      </c>
    </row>
    <row r="144" spans="1:26">
      <c r="A144" t="s">
        <v>315</v>
      </c>
      <c r="B144" t="s">
        <v>316</v>
      </c>
      <c r="D144" t="s">
        <v>299</v>
      </c>
      <c r="E144" t="s">
        <v>88</v>
      </c>
      <c r="H144" s="2">
        <v>4.5</v>
      </c>
      <c r="I144" s="1">
        <v>0.12</v>
      </c>
      <c r="K144" t="s">
        <v>89</v>
      </c>
    </row>
    <row r="145" spans="1:12">
      <c r="A145" t="s">
        <v>317</v>
      </c>
      <c r="B145" t="s">
        <v>318</v>
      </c>
      <c r="D145" t="s">
        <v>299</v>
      </c>
      <c r="E145" t="s">
        <v>88</v>
      </c>
      <c r="H145" s="2">
        <v>4.5</v>
      </c>
      <c r="I145" s="1">
        <v>0.12</v>
      </c>
      <c r="K145" t="s">
        <v>89</v>
      </c>
    </row>
    <row r="146" spans="1:12">
      <c r="A146" t="s">
        <v>319</v>
      </c>
      <c r="B146" t="s">
        <v>320</v>
      </c>
      <c r="D146" t="s">
        <v>299</v>
      </c>
      <c r="E146" t="s">
        <v>88</v>
      </c>
      <c r="H146" s="2">
        <v>4.5</v>
      </c>
      <c r="I146" s="1">
        <v>0.12</v>
      </c>
      <c r="K146" t="s">
        <v>89</v>
      </c>
    </row>
    <row r="147" spans="1:12">
      <c r="A147" t="s">
        <v>321</v>
      </c>
      <c r="B147" t="s">
        <v>322</v>
      </c>
      <c r="D147" t="s">
        <v>299</v>
      </c>
      <c r="E147" t="s">
        <v>88</v>
      </c>
      <c r="H147" s="2">
        <v>4.5</v>
      </c>
      <c r="I147" s="1">
        <v>0.12</v>
      </c>
      <c r="K147" t="s">
        <v>89</v>
      </c>
    </row>
    <row r="148" spans="1:12">
      <c r="A148" t="s">
        <v>323</v>
      </c>
      <c r="B148" t="s">
        <v>324</v>
      </c>
      <c r="D148" t="s">
        <v>299</v>
      </c>
      <c r="E148" t="s">
        <v>88</v>
      </c>
      <c r="H148" s="2">
        <v>4.5</v>
      </c>
      <c r="I148" s="1">
        <v>0.12</v>
      </c>
      <c r="K148" t="s">
        <v>89</v>
      </c>
    </row>
    <row r="149" spans="1:12">
      <c r="A149" t="s">
        <v>325</v>
      </c>
      <c r="B149" t="s">
        <v>326</v>
      </c>
      <c r="D149" t="s">
        <v>299</v>
      </c>
      <c r="E149" t="s">
        <v>88</v>
      </c>
      <c r="H149" s="2">
        <v>4.5</v>
      </c>
      <c r="I149" s="1">
        <v>0.12</v>
      </c>
      <c r="K149" t="s">
        <v>89</v>
      </c>
    </row>
    <row r="150" spans="1:12">
      <c r="A150" t="s">
        <v>327</v>
      </c>
      <c r="B150" t="s">
        <v>328</v>
      </c>
      <c r="C150" t="s">
        <v>329</v>
      </c>
      <c r="D150" t="s">
        <v>299</v>
      </c>
      <c r="E150" t="s">
        <v>176</v>
      </c>
      <c r="F150" s="13">
        <v>41129</v>
      </c>
      <c r="G150" s="13">
        <v>42224</v>
      </c>
      <c r="H150" s="2">
        <v>0</v>
      </c>
      <c r="I150" s="1">
        <v>4.4999999999999998E-2</v>
      </c>
      <c r="J150" t="s">
        <v>183</v>
      </c>
      <c r="K150" t="s">
        <v>55</v>
      </c>
      <c r="L150" t="s">
        <v>178</v>
      </c>
    </row>
    <row r="151" spans="1:12">
      <c r="A151" t="s">
        <v>330</v>
      </c>
      <c r="B151" t="s">
        <v>331</v>
      </c>
      <c r="C151" t="s">
        <v>332</v>
      </c>
      <c r="D151" t="s">
        <v>299</v>
      </c>
      <c r="E151" t="s">
        <v>176</v>
      </c>
      <c r="F151" s="13">
        <v>41547</v>
      </c>
      <c r="G151" s="13">
        <v>43008</v>
      </c>
      <c r="H151" s="2">
        <v>1.3</v>
      </c>
      <c r="I151" s="1">
        <v>4.4999999999999998E-2</v>
      </c>
      <c r="J151" t="s">
        <v>183</v>
      </c>
      <c r="K151" t="s">
        <v>55</v>
      </c>
      <c r="L151" t="s">
        <v>178</v>
      </c>
    </row>
    <row r="152" spans="1:12">
      <c r="A152" t="s">
        <v>333</v>
      </c>
      <c r="B152" t="s">
        <v>334</v>
      </c>
      <c r="D152" t="s">
        <v>299</v>
      </c>
      <c r="E152" t="s">
        <v>88</v>
      </c>
      <c r="H152" s="2">
        <v>4.5</v>
      </c>
      <c r="I152" s="1">
        <v>0.12</v>
      </c>
      <c r="K152" t="s">
        <v>89</v>
      </c>
    </row>
    <row r="153" spans="1:12">
      <c r="A153" t="s">
        <v>73</v>
      </c>
      <c r="B153" t="s">
        <v>335</v>
      </c>
      <c r="C153" t="s">
        <v>336</v>
      </c>
      <c r="D153" t="s">
        <v>299</v>
      </c>
      <c r="E153" t="s">
        <v>176</v>
      </c>
      <c r="F153" s="13">
        <v>41129</v>
      </c>
      <c r="G153" s="13">
        <v>42224</v>
      </c>
      <c r="H153" s="2">
        <v>0</v>
      </c>
      <c r="I153" s="1">
        <v>3.5000000000000003E-2</v>
      </c>
      <c r="J153" t="s">
        <v>183</v>
      </c>
      <c r="K153" t="s">
        <v>55</v>
      </c>
      <c r="L153" t="s">
        <v>178</v>
      </c>
    </row>
    <row r="154" spans="1:12">
      <c r="A154" t="s">
        <v>337</v>
      </c>
      <c r="B154" t="s">
        <v>338</v>
      </c>
      <c r="C154" t="s">
        <v>339</v>
      </c>
      <c r="D154" t="s">
        <v>299</v>
      </c>
      <c r="E154" t="s">
        <v>176</v>
      </c>
      <c r="F154" s="13">
        <v>41877</v>
      </c>
      <c r="G154" s="13">
        <v>43692</v>
      </c>
      <c r="H154" s="2">
        <v>2.4</v>
      </c>
      <c r="I154" s="1">
        <v>0.03</v>
      </c>
      <c r="J154" t="s">
        <v>183</v>
      </c>
      <c r="K154" t="s">
        <v>55</v>
      </c>
      <c r="L154" t="s">
        <v>178</v>
      </c>
    </row>
    <row r="155" spans="1:12">
      <c r="A155" t="s">
        <v>340</v>
      </c>
      <c r="B155" t="s">
        <v>341</v>
      </c>
      <c r="C155" t="s">
        <v>342</v>
      </c>
      <c r="D155" t="s">
        <v>299</v>
      </c>
      <c r="E155" t="s">
        <v>176</v>
      </c>
      <c r="F155" s="13">
        <v>40892</v>
      </c>
      <c r="G155" s="13">
        <v>42719</v>
      </c>
      <c r="H155" s="2">
        <v>0.6</v>
      </c>
      <c r="I155" s="1">
        <v>0.09</v>
      </c>
      <c r="J155" t="s">
        <v>183</v>
      </c>
      <c r="K155" t="s">
        <v>56</v>
      </c>
      <c r="L155" t="s">
        <v>178</v>
      </c>
    </row>
    <row r="156" spans="1:12">
      <c r="A156" t="s">
        <v>343</v>
      </c>
      <c r="B156" t="s">
        <v>344</v>
      </c>
      <c r="C156" t="s">
        <v>345</v>
      </c>
      <c r="D156" t="s">
        <v>299</v>
      </c>
      <c r="E156" t="s">
        <v>176</v>
      </c>
      <c r="F156" s="13">
        <v>40892</v>
      </c>
      <c r="G156" s="13">
        <v>42719</v>
      </c>
      <c r="H156" s="2">
        <v>0.6</v>
      </c>
      <c r="I156" s="1">
        <v>3.5000000000000003E-2</v>
      </c>
      <c r="J156" t="s">
        <v>183</v>
      </c>
      <c r="K156" t="s">
        <v>55</v>
      </c>
      <c r="L156" t="s">
        <v>178</v>
      </c>
    </row>
    <row r="157" spans="1:12">
      <c r="A157" t="s">
        <v>64</v>
      </c>
      <c r="B157" t="s">
        <v>346</v>
      </c>
      <c r="C157" t="s">
        <v>347</v>
      </c>
      <c r="D157" t="s">
        <v>299</v>
      </c>
      <c r="E157" t="s">
        <v>176</v>
      </c>
      <c r="F157" s="13">
        <v>41249</v>
      </c>
      <c r="G157" s="13">
        <v>44150</v>
      </c>
      <c r="H157" s="2">
        <v>2.2000000000000002</v>
      </c>
      <c r="I157" s="1">
        <v>8.5000000000000006E-2</v>
      </c>
      <c r="J157" t="s">
        <v>183</v>
      </c>
      <c r="K157" t="s">
        <v>56</v>
      </c>
      <c r="L157" t="s">
        <v>178</v>
      </c>
    </row>
    <row r="158" spans="1:12">
      <c r="A158" t="s">
        <v>348</v>
      </c>
      <c r="B158" t="s">
        <v>349</v>
      </c>
      <c r="C158" t="s">
        <v>350</v>
      </c>
      <c r="D158" t="s">
        <v>299</v>
      </c>
      <c r="E158" t="s">
        <v>176</v>
      </c>
      <c r="F158" s="13">
        <v>41249</v>
      </c>
      <c r="G158" s="13">
        <v>44150</v>
      </c>
      <c r="H158" s="2">
        <v>2.2000000000000002</v>
      </c>
      <c r="I158" s="1">
        <v>7.0000000000000007E-2</v>
      </c>
      <c r="J158" t="s">
        <v>177</v>
      </c>
      <c r="K158" t="s">
        <v>56</v>
      </c>
      <c r="L158" t="s">
        <v>178</v>
      </c>
    </row>
    <row r="159" spans="1:12">
      <c r="A159" t="s">
        <v>351</v>
      </c>
      <c r="B159" t="s">
        <v>352</v>
      </c>
      <c r="D159" t="s">
        <v>87</v>
      </c>
      <c r="E159" t="s">
        <v>88</v>
      </c>
      <c r="H159" s="2">
        <v>4.5</v>
      </c>
      <c r="I159" s="1">
        <v>0.12</v>
      </c>
      <c r="K159" t="s">
        <v>89</v>
      </c>
    </row>
    <row r="160" spans="1:12">
      <c r="A160" t="s">
        <v>353</v>
      </c>
      <c r="B160" t="s">
        <v>353</v>
      </c>
      <c r="D160" t="s">
        <v>87</v>
      </c>
      <c r="E160" t="s">
        <v>88</v>
      </c>
      <c r="H160" s="2">
        <v>4.5</v>
      </c>
      <c r="I160" s="1">
        <v>0.12</v>
      </c>
      <c r="K160" t="s">
        <v>89</v>
      </c>
    </row>
    <row r="161" spans="1:11">
      <c r="A161" t="s">
        <v>354</v>
      </c>
      <c r="B161" t="s">
        <v>355</v>
      </c>
      <c r="D161" t="s">
        <v>87</v>
      </c>
      <c r="E161" t="s">
        <v>88</v>
      </c>
      <c r="H161" s="2">
        <v>4.5</v>
      </c>
      <c r="I161" s="1">
        <v>0.12</v>
      </c>
      <c r="K161" t="s">
        <v>89</v>
      </c>
    </row>
    <row r="162" spans="1:11">
      <c r="A162" t="s">
        <v>356</v>
      </c>
      <c r="B162" t="s">
        <v>357</v>
      </c>
      <c r="D162" t="s">
        <v>87</v>
      </c>
      <c r="E162" t="s">
        <v>88</v>
      </c>
      <c r="H162" s="2">
        <v>4.5</v>
      </c>
      <c r="I162" s="1">
        <v>0.12</v>
      </c>
      <c r="K162" t="s">
        <v>89</v>
      </c>
    </row>
    <row r="163" spans="1:11">
      <c r="A163" t="s">
        <v>358</v>
      </c>
      <c r="B163" t="s">
        <v>359</v>
      </c>
      <c r="D163" t="s">
        <v>87</v>
      </c>
      <c r="E163" t="s">
        <v>88</v>
      </c>
      <c r="H163" s="2">
        <v>4.5</v>
      </c>
      <c r="I163" s="1">
        <v>0.12</v>
      </c>
      <c r="K163" t="s">
        <v>89</v>
      </c>
    </row>
    <row r="164" spans="1:11">
      <c r="A164" t="s">
        <v>360</v>
      </c>
      <c r="B164" t="s">
        <v>361</v>
      </c>
      <c r="D164" t="s">
        <v>87</v>
      </c>
      <c r="E164" t="s">
        <v>88</v>
      </c>
      <c r="H164" s="2">
        <v>4.5</v>
      </c>
      <c r="I164" s="1">
        <v>0.12</v>
      </c>
      <c r="K164" t="s">
        <v>89</v>
      </c>
    </row>
    <row r="165" spans="1:11">
      <c r="A165" t="s">
        <v>362</v>
      </c>
      <c r="B165" t="s">
        <v>363</v>
      </c>
      <c r="D165" t="s">
        <v>87</v>
      </c>
      <c r="E165" t="s">
        <v>88</v>
      </c>
      <c r="H165" s="2">
        <v>4.5</v>
      </c>
      <c r="I165" s="1">
        <v>0.12</v>
      </c>
      <c r="K165" t="s">
        <v>89</v>
      </c>
    </row>
    <row r="166" spans="1:11">
      <c r="A166" t="s">
        <v>9</v>
      </c>
      <c r="B166" t="s">
        <v>364</v>
      </c>
      <c r="D166" t="s">
        <v>93</v>
      </c>
      <c r="E166" t="s">
        <v>94</v>
      </c>
      <c r="H166" s="2">
        <v>0</v>
      </c>
    </row>
    <row r="167" spans="1:11">
      <c r="A167" t="s">
        <v>365</v>
      </c>
      <c r="B167" t="s">
        <v>366</v>
      </c>
      <c r="D167" t="s">
        <v>87</v>
      </c>
      <c r="E167" t="s">
        <v>88</v>
      </c>
      <c r="H167" s="2">
        <v>4.5</v>
      </c>
      <c r="I167" s="1">
        <v>0.12</v>
      </c>
      <c r="K167" t="s">
        <v>89</v>
      </c>
    </row>
    <row r="168" spans="1:11">
      <c r="A168" t="s">
        <v>367</v>
      </c>
      <c r="B168" t="s">
        <v>368</v>
      </c>
      <c r="D168" t="s">
        <v>87</v>
      </c>
      <c r="E168" t="s">
        <v>88</v>
      </c>
      <c r="H168" s="2">
        <v>4.5</v>
      </c>
      <c r="I168" s="1">
        <v>0.12</v>
      </c>
      <c r="K168" t="s">
        <v>89</v>
      </c>
    </row>
    <row r="169" spans="1:11">
      <c r="A169" t="s">
        <v>369</v>
      </c>
      <c r="B169" t="s">
        <v>370</v>
      </c>
      <c r="D169" t="s">
        <v>87</v>
      </c>
      <c r="E169" t="s">
        <v>88</v>
      </c>
      <c r="H169" s="2">
        <v>4.5</v>
      </c>
      <c r="I169" s="1">
        <v>0.12</v>
      </c>
      <c r="K169" t="s">
        <v>89</v>
      </c>
    </row>
    <row r="170" spans="1:11">
      <c r="A170" t="s">
        <v>371</v>
      </c>
      <c r="B170" t="s">
        <v>372</v>
      </c>
      <c r="D170" t="s">
        <v>87</v>
      </c>
      <c r="E170" t="s">
        <v>88</v>
      </c>
      <c r="H170" s="2">
        <v>4.5</v>
      </c>
      <c r="I170" s="1">
        <v>0.12</v>
      </c>
      <c r="K170" t="s">
        <v>89</v>
      </c>
    </row>
    <row r="171" spans="1:11">
      <c r="A171" t="s">
        <v>373</v>
      </c>
      <c r="B171" t="s">
        <v>374</v>
      </c>
      <c r="D171" t="s">
        <v>87</v>
      </c>
      <c r="E171" t="s">
        <v>88</v>
      </c>
      <c r="H171" s="2">
        <v>4.5</v>
      </c>
      <c r="I171" s="1">
        <v>0.12</v>
      </c>
      <c r="K171" t="s">
        <v>89</v>
      </c>
    </row>
    <row r="172" spans="1:11">
      <c r="A172" t="s">
        <v>375</v>
      </c>
      <c r="B172" t="s">
        <v>376</v>
      </c>
      <c r="D172" t="s">
        <v>87</v>
      </c>
      <c r="E172" t="s">
        <v>88</v>
      </c>
      <c r="H172" s="2">
        <v>4.5</v>
      </c>
      <c r="I172" s="1">
        <v>0.12</v>
      </c>
      <c r="K172" t="s">
        <v>89</v>
      </c>
    </row>
    <row r="173" spans="1:11">
      <c r="A173" t="s">
        <v>377</v>
      </c>
      <c r="B173" t="s">
        <v>378</v>
      </c>
      <c r="D173" t="s">
        <v>87</v>
      </c>
      <c r="E173" t="s">
        <v>88</v>
      </c>
      <c r="H173" s="2">
        <v>4.5</v>
      </c>
      <c r="I173" s="1">
        <v>0.12</v>
      </c>
      <c r="K173" t="s">
        <v>89</v>
      </c>
    </row>
    <row r="174" spans="1:11">
      <c r="A174" t="s">
        <v>379</v>
      </c>
      <c r="B174" t="s">
        <v>380</v>
      </c>
      <c r="D174" t="s">
        <v>87</v>
      </c>
      <c r="E174" t="s">
        <v>88</v>
      </c>
      <c r="H174" s="2">
        <v>4.5</v>
      </c>
      <c r="I174" s="1">
        <v>0.12</v>
      </c>
      <c r="K174" t="s">
        <v>89</v>
      </c>
    </row>
    <row r="175" spans="1:11">
      <c r="A175" t="s">
        <v>381</v>
      </c>
      <c r="B175" t="s">
        <v>381</v>
      </c>
      <c r="D175" t="s">
        <v>382</v>
      </c>
      <c r="E175" t="s">
        <v>383</v>
      </c>
      <c r="H175" s="2">
        <v>4.5</v>
      </c>
    </row>
    <row r="176" spans="1:11">
      <c r="A176" t="s">
        <v>72</v>
      </c>
      <c r="B176" t="s">
        <v>72</v>
      </c>
      <c r="D176" t="s">
        <v>382</v>
      </c>
      <c r="E176" t="s">
        <v>383</v>
      </c>
      <c r="H176" s="2">
        <v>4.5</v>
      </c>
    </row>
    <row r="177" spans="1:11">
      <c r="A177" t="s">
        <v>70</v>
      </c>
      <c r="B177" t="s">
        <v>70</v>
      </c>
      <c r="D177" t="s">
        <v>382</v>
      </c>
      <c r="E177" t="s">
        <v>383</v>
      </c>
      <c r="H177" s="2">
        <v>4.5</v>
      </c>
    </row>
    <row r="178" spans="1:11">
      <c r="A178" t="s">
        <v>384</v>
      </c>
      <c r="B178" t="s">
        <v>384</v>
      </c>
      <c r="D178" t="s">
        <v>382</v>
      </c>
      <c r="E178" t="s">
        <v>383</v>
      </c>
      <c r="H178" s="2">
        <v>4.5</v>
      </c>
    </row>
    <row r="179" spans="1:11">
      <c r="A179" t="s">
        <v>385</v>
      </c>
      <c r="B179" t="s">
        <v>385</v>
      </c>
      <c r="D179" t="s">
        <v>382</v>
      </c>
      <c r="E179" t="s">
        <v>383</v>
      </c>
      <c r="H179" s="2">
        <v>4.5</v>
      </c>
    </row>
    <row r="180" spans="1:11">
      <c r="A180" t="s">
        <v>35</v>
      </c>
      <c r="B180" t="s">
        <v>35</v>
      </c>
      <c r="D180" t="s">
        <v>382</v>
      </c>
      <c r="E180" t="s">
        <v>383</v>
      </c>
      <c r="H180" s="2">
        <v>4.5</v>
      </c>
    </row>
    <row r="181" spans="1:11">
      <c r="A181" t="s">
        <v>386</v>
      </c>
      <c r="B181" t="s">
        <v>387</v>
      </c>
      <c r="D181" t="s">
        <v>87</v>
      </c>
      <c r="E181" t="s">
        <v>88</v>
      </c>
      <c r="H181" s="2">
        <v>4.5</v>
      </c>
      <c r="I181" s="1">
        <v>0.12</v>
      </c>
      <c r="K181" t="s">
        <v>89</v>
      </c>
    </row>
    <row r="182" spans="1:11">
      <c r="A182" t="s">
        <v>388</v>
      </c>
      <c r="B182" t="s">
        <v>389</v>
      </c>
      <c r="D182" t="s">
        <v>87</v>
      </c>
      <c r="E182" t="s">
        <v>88</v>
      </c>
      <c r="H182" s="2">
        <v>4.5</v>
      </c>
      <c r="I182" s="1">
        <v>0.12</v>
      </c>
      <c r="K182" t="s">
        <v>89</v>
      </c>
    </row>
    <row r="183" spans="1:11">
      <c r="A183" t="s">
        <v>390</v>
      </c>
      <c r="B183" t="s">
        <v>391</v>
      </c>
      <c r="D183" t="s">
        <v>87</v>
      </c>
      <c r="E183" t="s">
        <v>88</v>
      </c>
      <c r="H183" s="2">
        <v>4.5</v>
      </c>
      <c r="I183" s="1">
        <v>0.12</v>
      </c>
      <c r="K183" t="s">
        <v>89</v>
      </c>
    </row>
    <row r="184" spans="1:11">
      <c r="A184" t="s">
        <v>392</v>
      </c>
      <c r="B184" t="s">
        <v>393</v>
      </c>
      <c r="D184" t="s">
        <v>87</v>
      </c>
      <c r="E184" t="s">
        <v>88</v>
      </c>
      <c r="H184" s="2">
        <v>4.5</v>
      </c>
      <c r="I184" s="1">
        <v>0.12</v>
      </c>
      <c r="K184" t="s">
        <v>89</v>
      </c>
    </row>
    <row r="185" spans="1:11">
      <c r="A185" t="s">
        <v>394</v>
      </c>
      <c r="B185" t="s">
        <v>395</v>
      </c>
      <c r="D185" t="s">
        <v>87</v>
      </c>
      <c r="E185" t="s">
        <v>88</v>
      </c>
      <c r="H185" s="2">
        <v>4.5</v>
      </c>
      <c r="I185" s="1">
        <v>0.12</v>
      </c>
      <c r="K185" t="s">
        <v>89</v>
      </c>
    </row>
    <row r="186" spans="1:11">
      <c r="A186" t="s">
        <v>396</v>
      </c>
      <c r="B186" t="s">
        <v>397</v>
      </c>
      <c r="D186" t="s">
        <v>87</v>
      </c>
      <c r="E186" t="s">
        <v>88</v>
      </c>
      <c r="H186" s="2">
        <v>4.5</v>
      </c>
      <c r="I186" s="1">
        <v>0.12</v>
      </c>
      <c r="K186" t="s">
        <v>89</v>
      </c>
    </row>
    <row r="187" spans="1:11">
      <c r="A187" t="s">
        <v>398</v>
      </c>
      <c r="B187" t="s">
        <v>399</v>
      </c>
      <c r="D187" t="s">
        <v>87</v>
      </c>
      <c r="E187" t="s">
        <v>88</v>
      </c>
      <c r="H187" s="2">
        <v>4.5</v>
      </c>
      <c r="I187" s="1">
        <v>0.12</v>
      </c>
      <c r="K187" t="s">
        <v>89</v>
      </c>
    </row>
    <row r="188" spans="1:11">
      <c r="A188" t="s">
        <v>400</v>
      </c>
      <c r="B188" t="s">
        <v>401</v>
      </c>
      <c r="D188" t="s">
        <v>87</v>
      </c>
      <c r="E188" t="s">
        <v>88</v>
      </c>
      <c r="H188" s="2">
        <v>4.5</v>
      </c>
      <c r="I188" s="1">
        <v>0.12</v>
      </c>
      <c r="K188" t="s">
        <v>89</v>
      </c>
    </row>
    <row r="189" spans="1:11">
      <c r="A189" t="s">
        <v>402</v>
      </c>
      <c r="B189" t="s">
        <v>403</v>
      </c>
      <c r="D189" t="s">
        <v>87</v>
      </c>
      <c r="E189" t="s">
        <v>88</v>
      </c>
      <c r="H189" s="2">
        <v>4.5</v>
      </c>
      <c r="I189" s="1">
        <v>0.12</v>
      </c>
      <c r="K189" t="s">
        <v>89</v>
      </c>
    </row>
    <row r="190" spans="1:11">
      <c r="A190" t="s">
        <v>13</v>
      </c>
      <c r="B190" t="s">
        <v>404</v>
      </c>
      <c r="D190" t="s">
        <v>93</v>
      </c>
      <c r="E190" t="s">
        <v>94</v>
      </c>
      <c r="H190" s="2">
        <v>0</v>
      </c>
    </row>
    <row r="191" spans="1:11">
      <c r="A191" t="s">
        <v>405</v>
      </c>
      <c r="B191" t="s">
        <v>405</v>
      </c>
      <c r="D191" t="s">
        <v>406</v>
      </c>
      <c r="E191" t="s">
        <v>176</v>
      </c>
      <c r="H191" s="2">
        <v>6.1</v>
      </c>
    </row>
    <row r="192" spans="1:11">
      <c r="A192" t="s">
        <v>407</v>
      </c>
      <c r="B192" t="s">
        <v>408</v>
      </c>
      <c r="D192" t="s">
        <v>87</v>
      </c>
      <c r="E192" t="s">
        <v>88</v>
      </c>
      <c r="H192" s="2">
        <v>4.5</v>
      </c>
      <c r="I192" s="1">
        <v>0.12</v>
      </c>
      <c r="K192" t="s">
        <v>89</v>
      </c>
    </row>
    <row r="193" spans="1:11">
      <c r="A193" t="s">
        <v>409</v>
      </c>
      <c r="B193" t="s">
        <v>409</v>
      </c>
      <c r="D193" t="s">
        <v>94</v>
      </c>
      <c r="E193" t="s">
        <v>94</v>
      </c>
      <c r="H193" s="2">
        <v>0</v>
      </c>
    </row>
    <row r="194" spans="1:11">
      <c r="A194" t="s">
        <v>63</v>
      </c>
      <c r="B194" t="s">
        <v>63</v>
      </c>
      <c r="D194" t="s">
        <v>94</v>
      </c>
      <c r="E194" t="s">
        <v>94</v>
      </c>
      <c r="H194" s="2">
        <v>0</v>
      </c>
    </row>
    <row r="195" spans="1:11">
      <c r="A195" t="s">
        <v>410</v>
      </c>
      <c r="B195" t="s">
        <v>411</v>
      </c>
      <c r="D195" t="s">
        <v>87</v>
      </c>
      <c r="E195" t="s">
        <v>88</v>
      </c>
      <c r="H195" s="2">
        <v>4.5</v>
      </c>
      <c r="I195" s="1">
        <v>0.12</v>
      </c>
      <c r="K195" t="s">
        <v>89</v>
      </c>
    </row>
    <row r="196" spans="1:11">
      <c r="A196" t="s">
        <v>412</v>
      </c>
      <c r="B196" t="s">
        <v>413</v>
      </c>
      <c r="D196" t="s">
        <v>87</v>
      </c>
      <c r="E196" t="s">
        <v>88</v>
      </c>
      <c r="H196" s="2">
        <v>4.5</v>
      </c>
      <c r="I196" s="1">
        <v>0.12</v>
      </c>
      <c r="K196" t="s">
        <v>89</v>
      </c>
    </row>
    <row r="197" spans="1:11">
      <c r="A197" t="s">
        <v>414</v>
      </c>
      <c r="B197" t="s">
        <v>415</v>
      </c>
      <c r="D197" t="s">
        <v>87</v>
      </c>
      <c r="E197" t="s">
        <v>88</v>
      </c>
      <c r="H197" s="2">
        <v>4.5</v>
      </c>
      <c r="I197" s="1">
        <v>0.12</v>
      </c>
      <c r="K197" t="s">
        <v>89</v>
      </c>
    </row>
    <row r="198" spans="1:11">
      <c r="A198" t="s">
        <v>416</v>
      </c>
      <c r="B198" t="s">
        <v>417</v>
      </c>
      <c r="D198" t="s">
        <v>87</v>
      </c>
      <c r="E198" t="s">
        <v>88</v>
      </c>
      <c r="H198" s="2">
        <v>4.5</v>
      </c>
      <c r="I198" s="1">
        <v>0.12</v>
      </c>
      <c r="K198" t="s">
        <v>89</v>
      </c>
    </row>
    <row r="199" spans="1:11">
      <c r="A199" t="s">
        <v>418</v>
      </c>
      <c r="B199" t="s">
        <v>419</v>
      </c>
      <c r="D199" t="s">
        <v>87</v>
      </c>
      <c r="E199" t="s">
        <v>88</v>
      </c>
      <c r="H199" s="2">
        <v>4.5</v>
      </c>
      <c r="I199" s="1">
        <v>0.12</v>
      </c>
      <c r="K199" t="s">
        <v>89</v>
      </c>
    </row>
    <row r="200" spans="1:11">
      <c r="A200" t="s">
        <v>16</v>
      </c>
      <c r="B200" t="s">
        <v>420</v>
      </c>
      <c r="D200" t="s">
        <v>93</v>
      </c>
      <c r="E200" t="s">
        <v>94</v>
      </c>
      <c r="H200" s="2">
        <v>0</v>
      </c>
    </row>
    <row r="201" spans="1:11">
      <c r="A201" t="s">
        <v>421</v>
      </c>
      <c r="B201" t="s">
        <v>422</v>
      </c>
      <c r="D201" t="s">
        <v>87</v>
      </c>
      <c r="E201" t="s">
        <v>88</v>
      </c>
      <c r="H201" s="2">
        <v>4.5</v>
      </c>
      <c r="I201" s="1">
        <v>0.12</v>
      </c>
      <c r="K201" t="s">
        <v>89</v>
      </c>
    </row>
    <row r="202" spans="1:11">
      <c r="A202" t="s">
        <v>423</v>
      </c>
      <c r="B202" t="s">
        <v>424</v>
      </c>
      <c r="D202" t="s">
        <v>87</v>
      </c>
      <c r="E202" t="s">
        <v>88</v>
      </c>
      <c r="H202" s="2">
        <v>4.5</v>
      </c>
      <c r="I202" s="1">
        <v>0.12</v>
      </c>
      <c r="K202" t="s">
        <v>89</v>
      </c>
    </row>
    <row r="203" spans="1:11">
      <c r="A203" t="s">
        <v>425</v>
      </c>
      <c r="B203" t="s">
        <v>426</v>
      </c>
      <c r="D203" t="s">
        <v>87</v>
      </c>
      <c r="E203" t="s">
        <v>88</v>
      </c>
      <c r="H203" s="2">
        <v>4.5</v>
      </c>
      <c r="I203" s="1">
        <v>0.12</v>
      </c>
      <c r="K203" t="s">
        <v>89</v>
      </c>
    </row>
    <row r="204" spans="1:11">
      <c r="A204" t="s">
        <v>427</v>
      </c>
      <c r="B204" t="s">
        <v>428</v>
      </c>
      <c r="D204" t="s">
        <v>87</v>
      </c>
      <c r="E204" t="s">
        <v>88</v>
      </c>
      <c r="H204" s="2">
        <v>4.5</v>
      </c>
      <c r="I204" s="1">
        <v>0.12</v>
      </c>
      <c r="K204" t="s">
        <v>89</v>
      </c>
    </row>
    <row r="205" spans="1:11">
      <c r="A205" t="s">
        <v>429</v>
      </c>
      <c r="B205" t="s">
        <v>430</v>
      </c>
      <c r="D205" t="s">
        <v>87</v>
      </c>
      <c r="E205" t="s">
        <v>88</v>
      </c>
      <c r="H205" s="2">
        <v>4.5</v>
      </c>
      <c r="I205" s="1">
        <v>0.12</v>
      </c>
      <c r="K205" t="s">
        <v>89</v>
      </c>
    </row>
    <row r="206" spans="1:11">
      <c r="A206" t="s">
        <v>431</v>
      </c>
      <c r="B206" t="s">
        <v>432</v>
      </c>
      <c r="D206" t="s">
        <v>87</v>
      </c>
      <c r="E206" t="s">
        <v>88</v>
      </c>
      <c r="H206" s="2">
        <v>4.5</v>
      </c>
      <c r="I206" s="1">
        <v>0.12</v>
      </c>
      <c r="K206" t="s">
        <v>89</v>
      </c>
    </row>
    <row r="207" spans="1:11">
      <c r="A207" t="s">
        <v>433</v>
      </c>
      <c r="B207" t="s">
        <v>434</v>
      </c>
      <c r="D207" t="s">
        <v>87</v>
      </c>
      <c r="E207" t="s">
        <v>88</v>
      </c>
      <c r="H207" s="2">
        <v>4.5</v>
      </c>
      <c r="I207" s="1">
        <v>0.12</v>
      </c>
      <c r="K207" t="s">
        <v>89</v>
      </c>
    </row>
    <row r="208" spans="1:11">
      <c r="A208" t="s">
        <v>435</v>
      </c>
      <c r="B208" t="s">
        <v>436</v>
      </c>
      <c r="D208" t="s">
        <v>87</v>
      </c>
      <c r="E208" t="s">
        <v>88</v>
      </c>
      <c r="H208" s="2">
        <v>4.5</v>
      </c>
      <c r="I208" s="1">
        <v>0.12</v>
      </c>
      <c r="K208" t="s">
        <v>89</v>
      </c>
    </row>
    <row r="209" spans="1:11">
      <c r="A209" t="s">
        <v>437</v>
      </c>
      <c r="B209" t="s">
        <v>438</v>
      </c>
      <c r="D209" t="s">
        <v>87</v>
      </c>
      <c r="E209" t="s">
        <v>88</v>
      </c>
      <c r="H209" s="2">
        <v>4.5</v>
      </c>
      <c r="I209" s="1">
        <v>0.12</v>
      </c>
      <c r="K209" t="s">
        <v>89</v>
      </c>
    </row>
    <row r="210" spans="1:11">
      <c r="A210" t="s">
        <v>439</v>
      </c>
      <c r="B210" t="s">
        <v>440</v>
      </c>
      <c r="D210" t="s">
        <v>87</v>
      </c>
      <c r="E210" t="s">
        <v>88</v>
      </c>
      <c r="H210" s="2">
        <v>4.5</v>
      </c>
      <c r="I210" s="1">
        <v>0.12</v>
      </c>
      <c r="K210" t="s">
        <v>89</v>
      </c>
    </row>
    <row r="211" spans="1:11">
      <c r="A211" t="s">
        <v>441</v>
      </c>
      <c r="B211" t="s">
        <v>442</v>
      </c>
      <c r="D211" t="s">
        <v>87</v>
      </c>
      <c r="E211" t="s">
        <v>88</v>
      </c>
      <c r="H211" s="2">
        <v>4.5</v>
      </c>
      <c r="I211" s="1">
        <v>0.12</v>
      </c>
      <c r="K211" t="s">
        <v>89</v>
      </c>
    </row>
    <row r="212" spans="1:11">
      <c r="A212" t="s">
        <v>443</v>
      </c>
      <c r="B212" t="s">
        <v>444</v>
      </c>
      <c r="D212" t="s">
        <v>87</v>
      </c>
      <c r="E212" t="s">
        <v>88</v>
      </c>
      <c r="H212" s="2">
        <v>4.5</v>
      </c>
      <c r="I212" s="1">
        <v>0.12</v>
      </c>
      <c r="K212" t="s">
        <v>89</v>
      </c>
    </row>
    <row r="213" spans="1:11">
      <c r="A213" t="s">
        <v>445</v>
      </c>
      <c r="B213" t="s">
        <v>446</v>
      </c>
      <c r="D213" t="s">
        <v>87</v>
      </c>
      <c r="E213" t="s">
        <v>88</v>
      </c>
      <c r="H213" s="2">
        <v>4.5</v>
      </c>
      <c r="I213" s="1">
        <v>0.12</v>
      </c>
      <c r="K213" t="s">
        <v>89</v>
      </c>
    </row>
    <row r="214" spans="1:11">
      <c r="A214" t="s">
        <v>52</v>
      </c>
      <c r="B214" t="s">
        <v>52</v>
      </c>
      <c r="D214" t="s">
        <v>94</v>
      </c>
      <c r="E214" t="s">
        <v>94</v>
      </c>
      <c r="H214" s="2">
        <v>0</v>
      </c>
    </row>
    <row r="215" spans="1:11">
      <c r="A215" t="s">
        <v>447</v>
      </c>
      <c r="B215" t="s">
        <v>448</v>
      </c>
      <c r="D215" t="s">
        <v>87</v>
      </c>
      <c r="E215" t="s">
        <v>88</v>
      </c>
      <c r="H215" s="2">
        <v>4.5</v>
      </c>
      <c r="I215" s="1">
        <v>0.12</v>
      </c>
      <c r="K215" t="s">
        <v>89</v>
      </c>
    </row>
    <row r="216" spans="1:11">
      <c r="A216" t="s">
        <v>449</v>
      </c>
      <c r="B216" t="s">
        <v>450</v>
      </c>
      <c r="D216" t="s">
        <v>87</v>
      </c>
      <c r="E216" t="s">
        <v>88</v>
      </c>
      <c r="H216" s="2">
        <v>4.5</v>
      </c>
      <c r="I216" s="1">
        <v>0.12</v>
      </c>
      <c r="K216" t="s">
        <v>89</v>
      </c>
    </row>
    <row r="217" spans="1:11">
      <c r="A217" t="s">
        <v>451</v>
      </c>
      <c r="B217" t="s">
        <v>452</v>
      </c>
      <c r="D217" t="s">
        <v>87</v>
      </c>
      <c r="E217" t="s">
        <v>88</v>
      </c>
      <c r="H217" s="2">
        <v>4.5</v>
      </c>
      <c r="I217" s="1">
        <v>0.12</v>
      </c>
      <c r="K217" t="s">
        <v>89</v>
      </c>
    </row>
    <row r="218" spans="1:11">
      <c r="A218" t="s">
        <v>453</v>
      </c>
      <c r="B218" t="s">
        <v>454</v>
      </c>
      <c r="D218" t="s">
        <v>87</v>
      </c>
      <c r="E218" t="s">
        <v>88</v>
      </c>
      <c r="H218" s="2">
        <v>4.5</v>
      </c>
      <c r="I218" s="1">
        <v>0.12</v>
      </c>
      <c r="K218" t="s">
        <v>89</v>
      </c>
    </row>
    <row r="219" spans="1:11">
      <c r="A219" t="s">
        <v>455</v>
      </c>
      <c r="B219" t="s">
        <v>456</v>
      </c>
      <c r="D219" t="s">
        <v>87</v>
      </c>
      <c r="E219" t="s">
        <v>88</v>
      </c>
      <c r="H219" s="2">
        <v>4.5</v>
      </c>
      <c r="I219" s="1">
        <v>0.12</v>
      </c>
      <c r="K219" t="s">
        <v>89</v>
      </c>
    </row>
    <row r="220" spans="1:11">
      <c r="A220" t="s">
        <v>457</v>
      </c>
      <c r="B220" t="s">
        <v>458</v>
      </c>
      <c r="D220" t="s">
        <v>87</v>
      </c>
      <c r="E220" t="s">
        <v>88</v>
      </c>
      <c r="H220" s="2">
        <v>4.5</v>
      </c>
      <c r="I220" s="1">
        <v>0.12</v>
      </c>
      <c r="K220" t="s">
        <v>89</v>
      </c>
    </row>
    <row r="221" spans="1:11">
      <c r="A221" t="s">
        <v>459</v>
      </c>
      <c r="B221" t="s">
        <v>460</v>
      </c>
      <c r="D221" t="s">
        <v>87</v>
      </c>
      <c r="E221" t="s">
        <v>88</v>
      </c>
      <c r="H221" s="2">
        <v>4.5</v>
      </c>
      <c r="I221" s="1">
        <v>0.12</v>
      </c>
      <c r="K221" t="s">
        <v>89</v>
      </c>
    </row>
    <row r="222" spans="1:11">
      <c r="A222" t="s">
        <v>461</v>
      </c>
      <c r="B222" t="s">
        <v>462</v>
      </c>
      <c r="D222" t="s">
        <v>87</v>
      </c>
      <c r="E222" t="s">
        <v>88</v>
      </c>
      <c r="H222" s="2">
        <v>4.5</v>
      </c>
      <c r="I222" s="1">
        <v>0.12</v>
      </c>
      <c r="K222" t="s">
        <v>89</v>
      </c>
    </row>
    <row r="223" spans="1:11">
      <c r="A223" t="s">
        <v>463</v>
      </c>
      <c r="B223" t="s">
        <v>464</v>
      </c>
      <c r="D223" t="s">
        <v>87</v>
      </c>
      <c r="E223" t="s">
        <v>88</v>
      </c>
      <c r="H223" s="2">
        <v>4.5</v>
      </c>
      <c r="I223" s="1">
        <v>0.12</v>
      </c>
      <c r="K223" t="s">
        <v>89</v>
      </c>
    </row>
    <row r="224" spans="1:11">
      <c r="A224" t="s">
        <v>465</v>
      </c>
      <c r="B224" t="s">
        <v>466</v>
      </c>
      <c r="D224" t="s">
        <v>87</v>
      </c>
      <c r="E224" t="s">
        <v>88</v>
      </c>
      <c r="H224" s="2">
        <v>4.5</v>
      </c>
      <c r="I224" s="1">
        <v>0.12</v>
      </c>
      <c r="K224" t="s">
        <v>89</v>
      </c>
    </row>
    <row r="225" spans="1:11">
      <c r="A225" t="s">
        <v>24</v>
      </c>
      <c r="B225" t="s">
        <v>467</v>
      </c>
      <c r="D225" t="s">
        <v>93</v>
      </c>
      <c r="E225" t="s">
        <v>94</v>
      </c>
      <c r="H225" s="2">
        <v>0</v>
      </c>
    </row>
    <row r="226" spans="1:11">
      <c r="A226" t="s">
        <v>468</v>
      </c>
      <c r="B226" t="s">
        <v>469</v>
      </c>
      <c r="D226" t="s">
        <v>87</v>
      </c>
      <c r="E226" t="s">
        <v>88</v>
      </c>
      <c r="H226" s="2">
        <v>4.5</v>
      </c>
      <c r="I226" s="1">
        <v>0.12</v>
      </c>
      <c r="K226" t="s">
        <v>89</v>
      </c>
    </row>
    <row r="227" spans="1:11">
      <c r="A227" t="s">
        <v>470</v>
      </c>
      <c r="B227" t="s">
        <v>471</v>
      </c>
      <c r="D227" t="s">
        <v>87</v>
      </c>
      <c r="E227" t="s">
        <v>88</v>
      </c>
      <c r="H227" s="2">
        <v>4.5</v>
      </c>
      <c r="I227" s="1">
        <v>0.12</v>
      </c>
      <c r="K227" t="s">
        <v>89</v>
      </c>
    </row>
    <row r="228" spans="1:11">
      <c r="A228" t="s">
        <v>472</v>
      </c>
      <c r="B228" t="s">
        <v>473</v>
      </c>
      <c r="D228" t="s">
        <v>87</v>
      </c>
      <c r="E228" t="s">
        <v>88</v>
      </c>
      <c r="H228" s="2">
        <v>4.5</v>
      </c>
      <c r="I228" s="1">
        <v>0.12</v>
      </c>
      <c r="K228" t="s">
        <v>89</v>
      </c>
    </row>
    <row r="229" spans="1:11">
      <c r="A229" t="s">
        <v>474</v>
      </c>
      <c r="B229" t="s">
        <v>475</v>
      </c>
      <c r="D229" t="s">
        <v>87</v>
      </c>
      <c r="E229" t="s">
        <v>88</v>
      </c>
      <c r="H229" s="2">
        <v>4.5</v>
      </c>
      <c r="I229" s="1">
        <v>0.12</v>
      </c>
      <c r="K229" t="s">
        <v>89</v>
      </c>
    </row>
    <row r="230" spans="1:11">
      <c r="A230" t="s">
        <v>46</v>
      </c>
      <c r="B230">
        <v>781334</v>
      </c>
      <c r="E230" t="s">
        <v>88</v>
      </c>
      <c r="H230" s="2">
        <v>10</v>
      </c>
    </row>
    <row r="231" spans="1:11">
      <c r="A231" t="s">
        <v>476</v>
      </c>
      <c r="B231" t="s">
        <v>477</v>
      </c>
      <c r="E231" t="s">
        <v>94</v>
      </c>
      <c r="H231" s="2">
        <v>0</v>
      </c>
    </row>
    <row r="232" spans="1:11">
      <c r="A232" t="s">
        <v>478</v>
      </c>
      <c r="B232" t="s">
        <v>479</v>
      </c>
      <c r="H232" s="2">
        <v>10</v>
      </c>
    </row>
    <row r="233" spans="1:11">
      <c r="A233" t="s">
        <v>480</v>
      </c>
      <c r="B233" t="s">
        <v>481</v>
      </c>
      <c r="D233" t="s">
        <v>175</v>
      </c>
      <c r="E233" t="s">
        <v>176</v>
      </c>
      <c r="H233" s="2">
        <v>6.1</v>
      </c>
    </row>
    <row r="234" spans="1:11">
      <c r="A234" t="s">
        <v>482</v>
      </c>
      <c r="B234" t="s">
        <v>483</v>
      </c>
      <c r="D234" t="s">
        <v>299</v>
      </c>
      <c r="E234" t="s">
        <v>88</v>
      </c>
      <c r="H234" s="2">
        <v>4.5</v>
      </c>
      <c r="I234" s="1">
        <v>0.12</v>
      </c>
      <c r="K234" t="s">
        <v>89</v>
      </c>
    </row>
    <row r="235" spans="1:11">
      <c r="A235" t="s">
        <v>484</v>
      </c>
      <c r="B235" t="s">
        <v>485</v>
      </c>
      <c r="D235" t="s">
        <v>237</v>
      </c>
      <c r="E235" t="s">
        <v>176</v>
      </c>
      <c r="H235" s="2">
        <v>6.1</v>
      </c>
    </row>
    <row r="236" spans="1:11">
      <c r="A236" t="s">
        <v>486</v>
      </c>
      <c r="B236" t="s">
        <v>487</v>
      </c>
      <c r="D236" t="s">
        <v>87</v>
      </c>
      <c r="E236" t="s">
        <v>88</v>
      </c>
      <c r="H236" s="2">
        <v>4.5</v>
      </c>
      <c r="I236" s="1">
        <v>0.12</v>
      </c>
      <c r="K236" t="s">
        <v>89</v>
      </c>
    </row>
    <row r="237" spans="1:11">
      <c r="A237" t="s">
        <v>488</v>
      </c>
      <c r="B237" t="s">
        <v>489</v>
      </c>
      <c r="D237" t="s">
        <v>87</v>
      </c>
      <c r="E237" t="s">
        <v>88</v>
      </c>
      <c r="H237" s="2">
        <v>4.5</v>
      </c>
      <c r="I237" s="1">
        <v>0.12</v>
      </c>
      <c r="K237" t="s">
        <v>89</v>
      </c>
    </row>
    <row r="238" spans="1:11">
      <c r="A238" t="s">
        <v>490</v>
      </c>
      <c r="B238" t="s">
        <v>491</v>
      </c>
      <c r="D238" t="s">
        <v>87</v>
      </c>
      <c r="E238" t="s">
        <v>88</v>
      </c>
      <c r="H238" s="2">
        <v>4.5</v>
      </c>
      <c r="I238" s="1">
        <v>0.12</v>
      </c>
      <c r="K238" t="s">
        <v>89</v>
      </c>
    </row>
    <row r="239" spans="1:11">
      <c r="A239" t="s">
        <v>492</v>
      </c>
      <c r="B239" t="s">
        <v>493</v>
      </c>
      <c r="D239" t="s">
        <v>87</v>
      </c>
      <c r="E239" t="s">
        <v>88</v>
      </c>
      <c r="H239" s="2">
        <v>4.5</v>
      </c>
      <c r="I239" s="1">
        <v>0.12</v>
      </c>
      <c r="K239" t="s">
        <v>89</v>
      </c>
    </row>
    <row r="240" spans="1:11">
      <c r="A240" t="s">
        <v>494</v>
      </c>
      <c r="B240" t="s">
        <v>495</v>
      </c>
      <c r="D240" t="s">
        <v>87</v>
      </c>
      <c r="E240" t="s">
        <v>88</v>
      </c>
      <c r="H240" s="2">
        <v>4.5</v>
      </c>
      <c r="I240" s="1">
        <v>0.12</v>
      </c>
      <c r="K240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H122"/>
  <sheetViews>
    <sheetView tabSelected="1" topLeftCell="K1" workbookViewId="0">
      <selection activeCell="U37" sqref="U37"/>
    </sheetView>
  </sheetViews>
  <sheetFormatPr defaultRowHeight="12.75" customHeight="1"/>
  <cols>
    <col min="1" max="1" width="10.140625" bestFit="1" customWidth="1"/>
    <col min="3" max="3" width="9.140625" style="30"/>
    <col min="5" max="5" width="9.140625" style="7"/>
    <col min="6" max="6" width="9.140625" style="17"/>
    <col min="11" max="11" width="13.28515625" customWidth="1"/>
    <col min="12" max="12" width="8.85546875" style="30" bestFit="1" customWidth="1"/>
    <col min="13" max="13" width="11" customWidth="1"/>
    <col min="15" max="15" width="11" style="7" customWidth="1"/>
    <col min="16" max="16" width="11" style="17" customWidth="1"/>
    <col min="17" max="17" width="11" customWidth="1"/>
    <col min="23" max="23" width="10.7109375" style="36" bestFit="1" customWidth="1"/>
    <col min="24" max="26" width="9.140625" style="36"/>
    <col min="27" max="27" width="11.7109375" style="14" bestFit="1" customWidth="1"/>
    <col min="28" max="28" width="9.140625" style="14"/>
    <col min="30" max="30" width="10.140625" style="41" bestFit="1" customWidth="1"/>
    <col min="31" max="32" width="9.140625" style="41"/>
  </cols>
  <sheetData>
    <row r="1" spans="1:34" ht="12.75" customHeight="1">
      <c r="B1" t="s">
        <v>513</v>
      </c>
      <c r="K1" t="s">
        <v>512</v>
      </c>
      <c r="W1" s="36" t="s">
        <v>511</v>
      </c>
      <c r="Y1" s="36" t="s">
        <v>516</v>
      </c>
    </row>
    <row r="2" spans="1:34" ht="12.75" customHeight="1">
      <c r="Y2" s="38">
        <f>SUM(Y4:Y122)</f>
        <v>5.0204139999999997</v>
      </c>
      <c r="AA2" s="14" t="s">
        <v>515</v>
      </c>
      <c r="AB2" s="14" t="s">
        <v>501</v>
      </c>
      <c r="AE2" s="41" t="s">
        <v>517</v>
      </c>
      <c r="AG2" t="s">
        <v>519</v>
      </c>
      <c r="AH2" t="s">
        <v>519</v>
      </c>
    </row>
    <row r="3" spans="1:34" ht="12.75" customHeight="1">
      <c r="B3" t="s">
        <v>498</v>
      </c>
      <c r="C3" s="30" t="s">
        <v>499</v>
      </c>
      <c r="E3" s="32">
        <f ca="1">SUM(E4:E122)</f>
        <v>1.0005553586836802</v>
      </c>
      <c r="F3" s="27" t="s">
        <v>501</v>
      </c>
      <c r="K3" s="24" t="s">
        <v>502</v>
      </c>
      <c r="L3" s="31" t="s">
        <v>503</v>
      </c>
      <c r="M3" s="25" t="s">
        <v>504</v>
      </c>
      <c r="N3" s="25" t="s">
        <v>505</v>
      </c>
      <c r="O3" s="34" t="s">
        <v>500</v>
      </c>
      <c r="P3" s="29" t="s">
        <v>501</v>
      </c>
      <c r="Q3" s="25" t="s">
        <v>507</v>
      </c>
      <c r="R3" s="25" t="s">
        <v>506</v>
      </c>
      <c r="W3" s="36" t="s">
        <v>502</v>
      </c>
      <c r="X3" s="36" t="s">
        <v>508</v>
      </c>
      <c r="Y3" s="36" t="s">
        <v>509</v>
      </c>
      <c r="Z3" s="36" t="s">
        <v>510</v>
      </c>
      <c r="AA3" s="43"/>
      <c r="AB3" s="43">
        <v>1</v>
      </c>
      <c r="AE3" s="41" t="s">
        <v>498</v>
      </c>
      <c r="AF3" s="41" t="s">
        <v>499</v>
      </c>
      <c r="AG3" t="s">
        <v>518</v>
      </c>
      <c r="AH3" s="41" t="s">
        <v>501</v>
      </c>
    </row>
    <row r="4" spans="1:34" ht="12.75" customHeight="1">
      <c r="A4" s="13">
        <v>42236</v>
      </c>
      <c r="B4">
        <v>1.1999999999999999E-3</v>
      </c>
      <c r="C4" s="30">
        <v>5.7000000000000002E-3</v>
      </c>
      <c r="E4" s="33">
        <f ca="1">+B4/1.06^((A4-TODAY())/365.25)</f>
        <v>1.1975138862945578E-3</v>
      </c>
      <c r="F4" s="28">
        <v>1</v>
      </c>
      <c r="G4" s="22">
        <f ca="1">+C4/1.06^((A4-TODAY())/365.25)</f>
        <v>5.6881909598991507E-3</v>
      </c>
      <c r="K4" s="24">
        <v>42236</v>
      </c>
      <c r="L4" s="31">
        <v>1721.5914259399999</v>
      </c>
      <c r="M4" s="25">
        <v>1565.6210697633087</v>
      </c>
      <c r="N4" s="25">
        <v>251.94572902975028</v>
      </c>
      <c r="O4" s="34">
        <f>+N4+M4</f>
        <v>1817.566798793059</v>
      </c>
      <c r="P4" s="29">
        <f>SUM(O4:$O$122)</f>
        <v>306607.0848166428</v>
      </c>
      <c r="Q4" s="25"/>
      <c r="R4" s="25">
        <v>3539.1582247330589</v>
      </c>
      <c r="T4">
        <f>+L4/1721.59*$C$4</f>
        <v>5.700004721134533E-3</v>
      </c>
      <c r="U4" s="35">
        <f>+P4/$P$4*$F$4</f>
        <v>1</v>
      </c>
      <c r="W4" s="37">
        <v>42236</v>
      </c>
      <c r="X4" s="36">
        <v>0</v>
      </c>
      <c r="Y4" s="36">
        <v>5.9280000000000001E-3</v>
      </c>
      <c r="Z4" s="36">
        <v>0</v>
      </c>
      <c r="AA4" s="43">
        <f>+Y4*AB3</f>
        <v>5.9280000000000001E-3</v>
      </c>
      <c r="AB4" s="43">
        <f>+AB3-AA4</f>
        <v>0.99407199999999996</v>
      </c>
      <c r="AD4" s="42">
        <v>42236</v>
      </c>
      <c r="AE4" s="41">
        <v>5.8999999999999999E-3</v>
      </c>
      <c r="AF4" s="41">
        <v>5.7000000000000002E-3</v>
      </c>
      <c r="AG4" s="22">
        <f ca="1">+AE4/1.06^((AD4-TODAY())/365.25)</f>
        <v>5.8877766076149097E-3</v>
      </c>
      <c r="AH4" s="23">
        <f t="shared" ref="AH4:AH67" ca="1" si="0">+AG4+AH5</f>
        <v>1.0006920614182917</v>
      </c>
    </row>
    <row r="5" spans="1:34" ht="12.75" customHeight="1">
      <c r="A5" s="13">
        <v>42267</v>
      </c>
      <c r="B5">
        <v>1.1999999999999999E-3</v>
      </c>
      <c r="C5" s="30">
        <v>5.7999999999999996E-3</v>
      </c>
      <c r="E5" s="33">
        <f t="shared" ref="E5:E68" ca="1" si="1">+B5/1.06^((A5-TODAY())/365.25)</f>
        <v>1.1916062268342846E-3</v>
      </c>
      <c r="F5" s="28">
        <f ca="1">+F4-E4</f>
        <v>0.99880248611370548</v>
      </c>
      <c r="G5" s="22">
        <f t="shared" ref="G5:G68" ca="1" si="2">+C5/1.06^((A5-TODAY())/365.25)</f>
        <v>5.75943009636571E-3</v>
      </c>
      <c r="H5" s="6">
        <f ca="1">+G5/F5*12</f>
        <v>6.9196024356431712E-2</v>
      </c>
      <c r="K5" s="24">
        <v>42267</v>
      </c>
      <c r="L5" s="31">
        <v>1711.3858319670001</v>
      </c>
      <c r="M5" s="25">
        <v>1574.4553623762358</v>
      </c>
      <c r="N5" s="25">
        <v>253.36737717680961</v>
      </c>
      <c r="O5" s="34">
        <f t="shared" ref="O5:O68" si="3">+N5+M5</f>
        <v>1827.8227395530455</v>
      </c>
      <c r="P5" s="29">
        <f>SUM(O5:$O$122)</f>
        <v>304789.51801784971</v>
      </c>
      <c r="Q5" s="26">
        <f>+L5/P5*12</f>
        <v>6.7379712127768429E-2</v>
      </c>
      <c r="R5" s="25">
        <v>3539.2085715200456</v>
      </c>
      <c r="T5">
        <f t="shared" ref="T5:T68" si="4">+L5/1721.59*$C$4</f>
        <v>5.6662150931475561E-3</v>
      </c>
      <c r="U5" s="35">
        <f t="shared" ref="U5:U68" si="5">+P5/$P$4*$F$4</f>
        <v>0.99407199999999984</v>
      </c>
      <c r="W5" s="37">
        <v>42267</v>
      </c>
      <c r="X5" s="36">
        <v>0</v>
      </c>
      <c r="Y5" s="36">
        <v>5.9969999999999997E-3</v>
      </c>
      <c r="Z5" s="36">
        <v>0</v>
      </c>
      <c r="AA5" s="43">
        <f>+Y5*AB4</f>
        <v>5.9614497839999992E-3</v>
      </c>
      <c r="AB5" s="43">
        <f>+AB4-AA5</f>
        <v>0.98811055021599992</v>
      </c>
      <c r="AD5" s="42">
        <v>42267</v>
      </c>
      <c r="AE5" s="41">
        <v>6.0000000000000001E-3</v>
      </c>
      <c r="AF5" s="41">
        <v>5.7000000000000002E-3</v>
      </c>
      <c r="AG5" s="22">
        <f t="shared" ref="AG5:AG68" ca="1" si="6">+AE5/1.06^((AD5-TODAY())/365.25)</f>
        <v>5.9580311341714239E-3</v>
      </c>
      <c r="AH5" s="23">
        <f t="shared" ca="1" si="0"/>
        <v>0.99480428481067684</v>
      </c>
    </row>
    <row r="6" spans="1:34" ht="12.75" customHeight="1">
      <c r="A6" s="13">
        <v>42297</v>
      </c>
      <c r="B6">
        <v>1.1999999999999999E-3</v>
      </c>
      <c r="C6" s="30">
        <v>5.5999999999999999E-3</v>
      </c>
      <c r="E6" s="33">
        <f t="shared" ca="1" si="1"/>
        <v>1.1859168875537026E-3</v>
      </c>
      <c r="F6" s="28">
        <f t="shared" ref="F6:F69" ca="1" si="7">+F5-E5</f>
        <v>0.99761087988687125</v>
      </c>
      <c r="G6" s="22">
        <f t="shared" ca="1" si="2"/>
        <v>5.5342788085839464E-3</v>
      </c>
      <c r="H6" s="6">
        <f t="shared" ref="H6:H69" ca="1" si="8">+G6/F6*12</f>
        <v>6.6570390361558984E-2</v>
      </c>
      <c r="K6" s="24">
        <v>42297</v>
      </c>
      <c r="L6" s="31">
        <v>1701.1226511327</v>
      </c>
      <c r="M6" s="25">
        <v>1583.2809765044944</v>
      </c>
      <c r="N6" s="25">
        <v>254.78762874893209</v>
      </c>
      <c r="O6" s="34">
        <f t="shared" si="3"/>
        <v>1838.0686052534265</v>
      </c>
      <c r="P6" s="29">
        <f>SUM(O6:$O$122)</f>
        <v>302961.69527829677</v>
      </c>
      <c r="Q6" s="26">
        <f t="shared" ref="Q6:Q69" si="9">+L6/P6*12</f>
        <v>6.7379712127768637E-2</v>
      </c>
      <c r="R6" s="25">
        <v>3539.1912563861265</v>
      </c>
      <c r="T6">
        <f t="shared" si="4"/>
        <v>5.6322348012339696E-3</v>
      </c>
      <c r="U6" s="35">
        <f t="shared" si="5"/>
        <v>0.98811055021600025</v>
      </c>
      <c r="W6" s="37">
        <v>42297</v>
      </c>
      <c r="X6" s="36">
        <v>0</v>
      </c>
      <c r="Y6" s="36">
        <v>6.0670000000000003E-3</v>
      </c>
      <c r="Z6" s="36">
        <v>0</v>
      </c>
      <c r="AA6" s="43">
        <f t="shared" ref="AA6:AA69" si="10">+Y6*AB5</f>
        <v>5.9948667081604718E-3</v>
      </c>
      <c r="AB6" s="43">
        <f t="shared" ref="AB6:AB69" si="11">+AB5-AA6</f>
        <v>0.9821156835078394</v>
      </c>
      <c r="AD6" s="42">
        <v>42297</v>
      </c>
      <c r="AE6" s="41">
        <v>6.1000000000000004E-3</v>
      </c>
      <c r="AF6" s="41">
        <v>5.4999999999999997E-3</v>
      </c>
      <c r="AG6" s="22">
        <f t="shared" ca="1" si="6"/>
        <v>6.0284108450646559E-3</v>
      </c>
      <c r="AH6" s="23">
        <f t="shared" ca="1" si="0"/>
        <v>0.98884625367650547</v>
      </c>
    </row>
    <row r="7" spans="1:34" ht="12.75" customHeight="1">
      <c r="A7" s="13">
        <v>42328</v>
      </c>
      <c r="B7">
        <v>1.1999999999999999E-3</v>
      </c>
      <c r="C7" s="30">
        <v>5.7999999999999996E-3</v>
      </c>
      <c r="E7" s="33">
        <f t="shared" ca="1" si="1"/>
        <v>1.1800664392206711E-3</v>
      </c>
      <c r="F7" s="28">
        <f t="shared" ca="1" si="7"/>
        <v>0.9964249629993176</v>
      </c>
      <c r="G7" s="22">
        <f t="shared" ca="1" si="2"/>
        <v>5.7036544562332437E-3</v>
      </c>
      <c r="H7" s="6">
        <f t="shared" ca="1" si="8"/>
        <v>6.8689420695340203E-2</v>
      </c>
      <c r="K7" s="24">
        <v>42328</v>
      </c>
      <c r="L7" s="31">
        <v>1690.8019400083001</v>
      </c>
      <c r="M7" s="25">
        <v>1592.3507696100605</v>
      </c>
      <c r="N7" s="25">
        <v>256.24717453575283</v>
      </c>
      <c r="O7" s="34">
        <f t="shared" si="3"/>
        <v>1848.5979441458135</v>
      </c>
      <c r="P7" s="29">
        <f>SUM(O7:$O$122)</f>
        <v>301123.6266730433</v>
      </c>
      <c r="Q7" s="26">
        <f t="shared" si="9"/>
        <v>6.7379712127769525E-2</v>
      </c>
      <c r="R7" s="25">
        <v>3539.3998841541134</v>
      </c>
      <c r="T7">
        <f t="shared" si="4"/>
        <v>5.5980640326949577E-3</v>
      </c>
      <c r="U7" s="35">
        <f t="shared" si="5"/>
        <v>0.98211568350783962</v>
      </c>
      <c r="W7" s="37">
        <v>42328</v>
      </c>
      <c r="X7" s="36">
        <v>0</v>
      </c>
      <c r="Y7" s="36">
        <v>6.1390000000000004E-3</v>
      </c>
      <c r="Z7" s="36">
        <v>0</v>
      </c>
      <c r="AA7" s="43">
        <f t="shared" si="10"/>
        <v>6.0292081810546265E-3</v>
      </c>
      <c r="AB7" s="43">
        <f t="shared" si="11"/>
        <v>0.97608647532678472</v>
      </c>
      <c r="AD7" s="42">
        <v>42328</v>
      </c>
      <c r="AE7" s="41">
        <v>6.1000000000000004E-3</v>
      </c>
      <c r="AF7" s="41">
        <v>5.7000000000000002E-3</v>
      </c>
      <c r="AG7" s="22">
        <f t="shared" ca="1" si="6"/>
        <v>5.9986710660384123E-3</v>
      </c>
      <c r="AH7" s="23">
        <f t="shared" ca="1" si="0"/>
        <v>0.9828178428314408</v>
      </c>
    </row>
    <row r="8" spans="1:34" ht="12.75" customHeight="1">
      <c r="A8" s="13">
        <v>42358</v>
      </c>
      <c r="B8">
        <v>1.2999999999999999E-3</v>
      </c>
      <c r="C8" s="30">
        <v>5.5999999999999999E-3</v>
      </c>
      <c r="E8" s="33">
        <f t="shared" ca="1" si="1"/>
        <v>1.2723015465384343E-3</v>
      </c>
      <c r="F8" s="28">
        <f t="shared" ca="1" si="7"/>
        <v>0.99524489656009696</v>
      </c>
      <c r="G8" s="22">
        <f t="shared" ca="1" si="2"/>
        <v>5.4806835850886408E-3</v>
      </c>
      <c r="H8" s="6">
        <f t="shared" ca="1" si="8"/>
        <v>6.6082431819927789E-2</v>
      </c>
      <c r="K8" s="24">
        <v>42358</v>
      </c>
      <c r="L8" s="31">
        <v>1680.4221068986001</v>
      </c>
      <c r="M8" s="25">
        <v>1601.1362377700311</v>
      </c>
      <c r="N8" s="25">
        <v>257.66096566515176</v>
      </c>
      <c r="O8" s="34">
        <f t="shared" si="3"/>
        <v>1858.7972034351828</v>
      </c>
      <c r="P8" s="29">
        <f>SUM(O8:$O$122)</f>
        <v>299275.02872889745</v>
      </c>
      <c r="Q8" s="26">
        <f t="shared" si="9"/>
        <v>6.7379712127769983E-2</v>
      </c>
      <c r="R8" s="25">
        <v>3539.2193103337831</v>
      </c>
      <c r="T8">
        <f t="shared" si="4"/>
        <v>5.5636975175982796E-3</v>
      </c>
      <c r="U8" s="35">
        <f t="shared" si="5"/>
        <v>0.97608647532678483</v>
      </c>
      <c r="W8" s="37">
        <v>42358</v>
      </c>
      <c r="X8" s="36">
        <v>0</v>
      </c>
      <c r="Y8" s="36">
        <v>6.2110000000000004E-3</v>
      </c>
      <c r="Z8" s="36">
        <v>0</v>
      </c>
      <c r="AA8" s="43">
        <f t="shared" si="10"/>
        <v>6.0624730982546601E-3</v>
      </c>
      <c r="AB8" s="43">
        <f t="shared" si="11"/>
        <v>0.97002400222853002</v>
      </c>
      <c r="AD8" s="42">
        <v>42358</v>
      </c>
      <c r="AE8" s="41">
        <v>6.1999999999999998E-3</v>
      </c>
      <c r="AF8" s="41">
        <v>5.4999999999999997E-3</v>
      </c>
      <c r="AG8" s="22">
        <f t="shared" ca="1" si="6"/>
        <v>6.0678996834909946E-3</v>
      </c>
      <c r="AH8" s="23">
        <f t="shared" ca="1" si="0"/>
        <v>0.97681917176540234</v>
      </c>
    </row>
    <row r="9" spans="1:34" ht="12.75" customHeight="1">
      <c r="A9" s="13">
        <v>42389</v>
      </c>
      <c r="B9">
        <v>1.2999999999999999E-3</v>
      </c>
      <c r="C9" s="30">
        <v>5.7999999999999996E-3</v>
      </c>
      <c r="E9" s="33">
        <f t="shared" ca="1" si="1"/>
        <v>1.2660249393493641E-3</v>
      </c>
      <c r="F9" s="28">
        <f t="shared" ca="1" si="7"/>
        <v>0.9939725950135585</v>
      </c>
      <c r="G9" s="22">
        <f t="shared" ca="1" si="2"/>
        <v>5.6484189601740857E-3</v>
      </c>
      <c r="H9" s="6">
        <f t="shared" ca="1" si="8"/>
        <v>6.8192048615952489E-2</v>
      </c>
      <c r="K9" s="24">
        <v>42389</v>
      </c>
      <c r="L9" s="31">
        <v>1669.9850051926001</v>
      </c>
      <c r="M9" s="25">
        <v>1610.1495868706588</v>
      </c>
      <c r="N9" s="25">
        <v>259.11142826687228</v>
      </c>
      <c r="O9" s="34">
        <f t="shared" si="3"/>
        <v>1869.2610151375311</v>
      </c>
      <c r="P9" s="29">
        <f>SUM(O9:$O$122)</f>
        <v>297416.23152546224</v>
      </c>
      <c r="Q9" s="26">
        <f t="shared" si="9"/>
        <v>6.737971212776786E-2</v>
      </c>
      <c r="R9" s="25">
        <v>3539.2460203301312</v>
      </c>
      <c r="T9">
        <f t="shared" si="4"/>
        <v>5.5291413923163014E-3</v>
      </c>
      <c r="U9" s="35">
        <f t="shared" si="5"/>
        <v>0.97002400222853014</v>
      </c>
      <c r="W9" s="37">
        <v>42389</v>
      </c>
      <c r="X9" s="36">
        <v>0</v>
      </c>
      <c r="Y9" s="36">
        <v>6.2849999999999998E-3</v>
      </c>
      <c r="Z9" s="36">
        <v>0</v>
      </c>
      <c r="AA9" s="43">
        <f t="shared" si="10"/>
        <v>6.0966008540063107E-3</v>
      </c>
      <c r="AB9" s="43">
        <f t="shared" si="11"/>
        <v>0.96392740137452371</v>
      </c>
      <c r="AD9" s="42">
        <v>42389</v>
      </c>
      <c r="AE9" s="41">
        <v>6.3E-3</v>
      </c>
      <c r="AF9" s="41">
        <v>5.7000000000000002E-3</v>
      </c>
      <c r="AG9" s="22">
        <f t="shared" ca="1" si="6"/>
        <v>6.1353516291546102E-3</v>
      </c>
      <c r="AH9" s="23">
        <f t="shared" ca="1" si="0"/>
        <v>0.97075127208191136</v>
      </c>
    </row>
    <row r="10" spans="1:34" ht="12.75" customHeight="1">
      <c r="A10" s="13">
        <v>42420</v>
      </c>
      <c r="B10">
        <v>1.2999999999999999E-3</v>
      </c>
      <c r="C10" s="30">
        <v>5.8999999999999999E-3</v>
      </c>
      <c r="E10" s="33">
        <f t="shared" ca="1" si="1"/>
        <v>1.2597792963589252E-3</v>
      </c>
      <c r="F10" s="28">
        <f t="shared" ca="1" si="7"/>
        <v>0.99270657007420915</v>
      </c>
      <c r="G10" s="22">
        <f t="shared" ca="1" si="2"/>
        <v>5.7174598834751214E-3</v>
      </c>
      <c r="H10" s="6">
        <f t="shared" ca="1" si="8"/>
        <v>6.911359375467073E-2</v>
      </c>
      <c r="K10" s="24">
        <v>42420</v>
      </c>
      <c r="L10" s="31">
        <v>1659.4891494349999</v>
      </c>
      <c r="M10" s="25">
        <v>1619.3778101699224</v>
      </c>
      <c r="N10" s="25">
        <v>260.59646924625417</v>
      </c>
      <c r="O10" s="34">
        <f t="shared" si="3"/>
        <v>1879.9742794161766</v>
      </c>
      <c r="P10" s="29">
        <f>SUM(O10:$O$122)</f>
        <v>295546.97051032475</v>
      </c>
      <c r="Q10" s="26">
        <f t="shared" si="9"/>
        <v>6.7379712127769276E-2</v>
      </c>
      <c r="R10" s="25">
        <v>3539.4634288511766</v>
      </c>
      <c r="T10">
        <f t="shared" si="4"/>
        <v>5.4943907386657102E-3</v>
      </c>
      <c r="U10" s="35">
        <f t="shared" si="5"/>
        <v>0.96392740137452393</v>
      </c>
      <c r="W10" s="37">
        <v>42420</v>
      </c>
      <c r="X10" s="36">
        <v>0</v>
      </c>
      <c r="Y10" s="36">
        <v>6.3610000000000003E-3</v>
      </c>
      <c r="Z10" s="36">
        <v>0</v>
      </c>
      <c r="AA10" s="43">
        <f t="shared" si="10"/>
        <v>6.1315422001433457E-3</v>
      </c>
      <c r="AB10" s="43">
        <f t="shared" si="11"/>
        <v>0.95779585917438037</v>
      </c>
      <c r="AD10" s="42">
        <v>42420</v>
      </c>
      <c r="AE10" s="41">
        <v>6.3E-3</v>
      </c>
      <c r="AF10" s="41">
        <v>5.7000000000000002E-3</v>
      </c>
      <c r="AG10" s="22">
        <f t="shared" ca="1" si="6"/>
        <v>6.1050842823547908E-3</v>
      </c>
      <c r="AH10" s="23">
        <f t="shared" ca="1" si="0"/>
        <v>0.96461592045275679</v>
      </c>
    </row>
    <row r="11" spans="1:34" ht="12.75" customHeight="1">
      <c r="A11" s="13">
        <v>42449</v>
      </c>
      <c r="B11">
        <v>1.2999999999999999E-3</v>
      </c>
      <c r="C11" s="30">
        <v>5.4999999999999997E-3</v>
      </c>
      <c r="E11" s="33">
        <f t="shared" ca="1" si="1"/>
        <v>1.2539644948557009E-3</v>
      </c>
      <c r="F11" s="28">
        <f t="shared" ca="1" si="7"/>
        <v>0.99144679077785025</v>
      </c>
      <c r="G11" s="22">
        <f t="shared" ca="1" si="2"/>
        <v>5.3052344013125802E-3</v>
      </c>
      <c r="H11" s="6">
        <f t="shared" ca="1" si="8"/>
        <v>6.421203175795609E-2</v>
      </c>
      <c r="K11" s="24">
        <v>42449</v>
      </c>
      <c r="L11" s="31">
        <v>1648.9331389554</v>
      </c>
      <c r="M11" s="25">
        <v>1628.301888658604</v>
      </c>
      <c r="N11" s="25">
        <v>262.03256607975521</v>
      </c>
      <c r="O11" s="34">
        <f t="shared" si="3"/>
        <v>1890.3344547383592</v>
      </c>
      <c r="P11" s="29">
        <f>SUM(O11:$O$122)</f>
        <v>293666.99623090855</v>
      </c>
      <c r="Q11" s="26">
        <f t="shared" si="9"/>
        <v>6.7379712127767499E-2</v>
      </c>
      <c r="R11" s="25">
        <v>3539.267593693759</v>
      </c>
      <c r="T11">
        <f t="shared" si="4"/>
        <v>5.4594409191769128E-3</v>
      </c>
      <c r="U11" s="35">
        <f t="shared" si="5"/>
        <v>0.95779585917438048</v>
      </c>
      <c r="W11" s="37">
        <v>42449</v>
      </c>
      <c r="X11" s="36">
        <v>0</v>
      </c>
      <c r="Y11" s="36">
        <v>6.437E-3</v>
      </c>
      <c r="Z11" s="36">
        <v>0</v>
      </c>
      <c r="AA11" s="43">
        <f t="shared" si="10"/>
        <v>6.1653319455054869E-3</v>
      </c>
      <c r="AB11" s="43">
        <f t="shared" si="11"/>
        <v>0.95163052722887487</v>
      </c>
      <c r="AD11" s="42">
        <v>42449</v>
      </c>
      <c r="AE11" s="41">
        <v>6.4000000000000003E-3</v>
      </c>
      <c r="AF11" s="41">
        <v>5.3E-3</v>
      </c>
      <c r="AG11" s="22">
        <f t="shared" ca="1" si="6"/>
        <v>6.1733636669819118E-3</v>
      </c>
      <c r="AH11" s="23">
        <f t="shared" ca="1" si="0"/>
        <v>0.958510836170402</v>
      </c>
    </row>
    <row r="12" spans="1:34" ht="12.75" customHeight="1">
      <c r="A12" s="13">
        <v>42480</v>
      </c>
      <c r="B12">
        <v>1.4E-3</v>
      </c>
      <c r="C12" s="30">
        <v>5.8999999999999999E-3</v>
      </c>
      <c r="E12" s="33">
        <f t="shared" ca="1" si="1"/>
        <v>1.3437612992413966E-3</v>
      </c>
      <c r="F12" s="28">
        <f t="shared" ca="1" si="7"/>
        <v>0.99019282628299454</v>
      </c>
      <c r="G12" s="22">
        <f t="shared" ca="1" si="2"/>
        <v>5.6629940468030287E-3</v>
      </c>
      <c r="H12" s="6">
        <f t="shared" ca="1" si="8"/>
        <v>6.8628984938954418E-2</v>
      </c>
      <c r="K12" s="24">
        <v>42480</v>
      </c>
      <c r="L12" s="31">
        <v>1638.3189563400001</v>
      </c>
      <c r="M12" s="25">
        <v>1637.4243620863017</v>
      </c>
      <c r="N12" s="25">
        <v>263.50058938544777</v>
      </c>
      <c r="O12" s="34">
        <f t="shared" si="3"/>
        <v>1900.9249514717494</v>
      </c>
      <c r="P12" s="29">
        <f>SUM(O12:$O$122)</f>
        <v>291776.66177617025</v>
      </c>
      <c r="Q12" s="26">
        <f t="shared" si="9"/>
        <v>6.7379712127769775E-2</v>
      </c>
      <c r="R12" s="25">
        <v>3539.2439078117495</v>
      </c>
      <c r="T12">
        <f t="shared" si="4"/>
        <v>5.4242984979803567E-3</v>
      </c>
      <c r="U12" s="35">
        <f t="shared" si="5"/>
        <v>0.9516305272288752</v>
      </c>
      <c r="W12" s="37">
        <v>42480</v>
      </c>
      <c r="X12" s="36">
        <v>0</v>
      </c>
      <c r="Y12" s="36">
        <v>6.515E-3</v>
      </c>
      <c r="Z12" s="36">
        <v>0</v>
      </c>
      <c r="AA12" s="43">
        <f t="shared" si="10"/>
        <v>6.1998728848961194E-3</v>
      </c>
      <c r="AB12" s="43">
        <f t="shared" si="11"/>
        <v>0.94543065434397877</v>
      </c>
      <c r="AD12" s="42">
        <v>42480</v>
      </c>
      <c r="AE12" s="41">
        <v>6.4999999999999997E-3</v>
      </c>
      <c r="AF12" s="41">
        <v>5.7000000000000002E-3</v>
      </c>
      <c r="AG12" s="22">
        <f t="shared" ca="1" si="6"/>
        <v>6.2388917464779124E-3</v>
      </c>
      <c r="AH12" s="23">
        <f t="shared" ca="1" si="0"/>
        <v>0.95233747250342005</v>
      </c>
    </row>
    <row r="13" spans="1:34" ht="12.75" customHeight="1">
      <c r="A13" s="13">
        <v>42510</v>
      </c>
      <c r="B13">
        <v>1.4E-3</v>
      </c>
      <c r="C13" s="30">
        <v>5.7000000000000002E-3</v>
      </c>
      <c r="E13" s="33">
        <f t="shared" ca="1" si="1"/>
        <v>1.3373454936075081E-3</v>
      </c>
      <c r="F13" s="28">
        <f t="shared" ca="1" si="7"/>
        <v>0.98884906498375313</v>
      </c>
      <c r="G13" s="22">
        <f t="shared" ca="1" si="2"/>
        <v>5.4449066525448552E-3</v>
      </c>
      <c r="H13" s="6">
        <f t="shared" ca="1" si="8"/>
        <v>6.6075685505767034E-2</v>
      </c>
      <c r="K13" s="24">
        <v>42510</v>
      </c>
      <c r="L13" s="31">
        <v>1627.6453083393999</v>
      </c>
      <c r="M13" s="25">
        <v>1646.7320639926947</v>
      </c>
      <c r="N13" s="25">
        <v>264.99842036619225</v>
      </c>
      <c r="O13" s="34">
        <f t="shared" si="3"/>
        <v>1911.730484358887</v>
      </c>
      <c r="P13" s="29">
        <f>SUM(O13:$O$122)</f>
        <v>289875.73682469851</v>
      </c>
      <c r="Q13" s="26">
        <f t="shared" si="9"/>
        <v>6.7379712127767916E-2</v>
      </c>
      <c r="R13" s="25">
        <v>3539.3757926982871</v>
      </c>
      <c r="T13">
        <f t="shared" si="4"/>
        <v>5.3889591932658647E-3</v>
      </c>
      <c r="U13" s="35">
        <f t="shared" si="5"/>
        <v>0.9454306543439791</v>
      </c>
      <c r="W13" s="37">
        <v>42510</v>
      </c>
      <c r="X13" s="36">
        <v>0</v>
      </c>
      <c r="Y13" s="36">
        <v>6.5950000000000002E-3</v>
      </c>
      <c r="Z13" s="36">
        <v>0</v>
      </c>
      <c r="AA13" s="43">
        <f t="shared" si="10"/>
        <v>6.2351151653985398E-3</v>
      </c>
      <c r="AB13" s="43">
        <f t="shared" si="11"/>
        <v>0.93919553917858023</v>
      </c>
      <c r="AD13" s="42">
        <v>42510</v>
      </c>
      <c r="AE13" s="41">
        <v>6.4999999999999997E-3</v>
      </c>
      <c r="AF13" s="41">
        <v>5.4999999999999997E-3</v>
      </c>
      <c r="AG13" s="22">
        <f t="shared" ca="1" si="6"/>
        <v>6.2091040774634306E-3</v>
      </c>
      <c r="AH13" s="23">
        <f t="shared" ca="1" si="0"/>
        <v>0.94609858075694209</v>
      </c>
    </row>
    <row r="14" spans="1:34" ht="12.75" customHeight="1">
      <c r="A14" s="13">
        <v>42541</v>
      </c>
      <c r="B14">
        <v>1.4E-3</v>
      </c>
      <c r="C14" s="30">
        <v>5.8999999999999999E-3</v>
      </c>
      <c r="E14" s="33">
        <f t="shared" ca="1" si="1"/>
        <v>1.3307480070585958E-3</v>
      </c>
      <c r="F14" s="28">
        <f t="shared" ca="1" si="7"/>
        <v>0.9875117194901456</v>
      </c>
      <c r="G14" s="22">
        <f t="shared" ca="1" si="2"/>
        <v>5.6081523154612248E-3</v>
      </c>
      <c r="H14" s="6">
        <f t="shared" ca="1" si="8"/>
        <v>6.8148890243328666E-2</v>
      </c>
      <c r="K14" s="24">
        <v>42541</v>
      </c>
      <c r="L14" s="31">
        <v>1616.9109875309</v>
      </c>
      <c r="M14" s="25">
        <v>1655.963696379182</v>
      </c>
      <c r="N14" s="25">
        <v>266.48400994892557</v>
      </c>
      <c r="O14" s="34">
        <f t="shared" si="3"/>
        <v>1922.4477063281076</v>
      </c>
      <c r="P14" s="29">
        <f>SUM(O14:$O$122)</f>
        <v>287964.00634033955</v>
      </c>
      <c r="Q14" s="26">
        <f t="shared" si="9"/>
        <v>6.737971212776786E-2</v>
      </c>
      <c r="R14" s="25">
        <v>3539.3586938590074</v>
      </c>
      <c r="T14">
        <f t="shared" si="4"/>
        <v>5.3534190073862712E-3</v>
      </c>
      <c r="U14" s="35">
        <f t="shared" si="5"/>
        <v>0.93919553917858034</v>
      </c>
      <c r="W14" s="37">
        <v>42541</v>
      </c>
      <c r="X14" s="36">
        <v>0</v>
      </c>
      <c r="Y14" s="36">
        <v>6.6759999999999996E-3</v>
      </c>
      <c r="Z14" s="36">
        <v>0</v>
      </c>
      <c r="AA14" s="43">
        <f t="shared" si="10"/>
        <v>6.2700694195562011E-3</v>
      </c>
      <c r="AB14" s="43">
        <f t="shared" si="11"/>
        <v>0.93292546975902402</v>
      </c>
      <c r="AD14" s="42">
        <v>42541</v>
      </c>
      <c r="AE14" s="41">
        <v>6.6E-3</v>
      </c>
      <c r="AF14" s="41">
        <v>5.7000000000000002E-3</v>
      </c>
      <c r="AG14" s="22">
        <f t="shared" ca="1" si="6"/>
        <v>6.273526318990523E-3</v>
      </c>
      <c r="AH14" s="23">
        <f t="shared" ca="1" si="0"/>
        <v>0.93988947667947864</v>
      </c>
    </row>
    <row r="15" spans="1:34" ht="12.75" customHeight="1">
      <c r="A15" s="13">
        <v>42571</v>
      </c>
      <c r="B15">
        <v>1.4E-3</v>
      </c>
      <c r="C15" s="30">
        <v>5.7999999999999996E-3</v>
      </c>
      <c r="E15" s="33">
        <f t="shared" ca="1" si="1"/>
        <v>1.3243943335558745E-3</v>
      </c>
      <c r="F15" s="28">
        <f t="shared" ca="1" si="7"/>
        <v>0.98618097148308703</v>
      </c>
      <c r="G15" s="22">
        <f t="shared" ca="1" si="2"/>
        <v>5.4867765247314801E-3</v>
      </c>
      <c r="H15" s="6">
        <f t="shared" ca="1" si="8"/>
        <v>6.676393096265186E-2</v>
      </c>
      <c r="K15" s="24">
        <v>42571</v>
      </c>
      <c r="L15" s="31">
        <v>1606.1164897782</v>
      </c>
      <c r="M15" s="25">
        <v>1665.112571355824</v>
      </c>
      <c r="N15" s="25">
        <v>267.95628189282615</v>
      </c>
      <c r="O15" s="34">
        <f t="shared" si="3"/>
        <v>1933.0688532486502</v>
      </c>
      <c r="P15" s="29">
        <f>SUM(O15:$O$122)</f>
        <v>286041.55863401148</v>
      </c>
      <c r="Q15" s="26">
        <f t="shared" si="9"/>
        <v>6.7379712127770219E-2</v>
      </c>
      <c r="R15" s="25">
        <v>3539.1853430268502</v>
      </c>
      <c r="T15">
        <f t="shared" si="4"/>
        <v>5.3176795820931468E-3</v>
      </c>
      <c r="U15" s="35">
        <f t="shared" si="5"/>
        <v>0.93292546975902424</v>
      </c>
      <c r="W15" s="37">
        <v>42571</v>
      </c>
      <c r="X15" s="36">
        <v>0</v>
      </c>
      <c r="Y15" s="36">
        <v>6.7580000000000001E-3</v>
      </c>
      <c r="Z15" s="36">
        <v>0</v>
      </c>
      <c r="AA15" s="43">
        <f t="shared" si="10"/>
        <v>6.3047103246314847E-3</v>
      </c>
      <c r="AB15" s="43">
        <f t="shared" si="11"/>
        <v>0.92662075943439248</v>
      </c>
      <c r="AD15" s="42">
        <v>42571</v>
      </c>
      <c r="AE15" s="41">
        <v>6.7000000000000002E-3</v>
      </c>
      <c r="AF15" s="41">
        <v>5.4999999999999997E-3</v>
      </c>
      <c r="AG15" s="22">
        <f t="shared" ca="1" si="6"/>
        <v>6.3381728820173996E-3</v>
      </c>
      <c r="AH15" s="23">
        <f t="shared" ca="1" si="0"/>
        <v>0.93361595036048817</v>
      </c>
    </row>
    <row r="16" spans="1:34" ht="12.75" customHeight="1">
      <c r="A16" s="13">
        <v>42602</v>
      </c>
      <c r="B16">
        <v>1.4E-3</v>
      </c>
      <c r="C16" s="30">
        <v>6.0000000000000001E-3</v>
      </c>
      <c r="E16" s="33">
        <f t="shared" ca="1" si="1"/>
        <v>1.3178607385777208E-3</v>
      </c>
      <c r="F16" s="28">
        <f t="shared" ca="1" si="7"/>
        <v>0.98485657714953112</v>
      </c>
      <c r="G16" s="22">
        <f t="shared" ca="1" si="2"/>
        <v>5.6479745939045176E-3</v>
      </c>
      <c r="H16" s="6">
        <f t="shared" ca="1" si="8"/>
        <v>6.8817832666576997E-2</v>
      </c>
      <c r="K16" s="24">
        <v>42602</v>
      </c>
      <c r="L16" s="31">
        <v>1595.2623545403001</v>
      </c>
      <c r="M16" s="25">
        <v>1674.6614686173762</v>
      </c>
      <c r="N16" s="25">
        <v>269.49292695238427</v>
      </c>
      <c r="O16" s="34">
        <f t="shared" si="3"/>
        <v>1944.1543955697605</v>
      </c>
      <c r="P16" s="29">
        <f>SUM(O16:$O$122)</f>
        <v>284108.48978076281</v>
      </c>
      <c r="Q16" s="26">
        <f t="shared" si="9"/>
        <v>6.7379712127771108E-2</v>
      </c>
      <c r="R16" s="25">
        <v>3539.4167501100605</v>
      </c>
      <c r="T16">
        <f t="shared" si="4"/>
        <v>5.2817427034774315E-3</v>
      </c>
      <c r="U16" s="35">
        <f t="shared" si="5"/>
        <v>0.9266207594343927</v>
      </c>
      <c r="W16" s="37">
        <v>42602</v>
      </c>
      <c r="X16" s="36">
        <v>0</v>
      </c>
      <c r="Y16" s="36">
        <v>6.8430000000000001E-3</v>
      </c>
      <c r="Z16" s="36">
        <v>0</v>
      </c>
      <c r="AA16" s="43">
        <f t="shared" si="10"/>
        <v>6.340865856809548E-3</v>
      </c>
      <c r="AB16" s="43">
        <f t="shared" si="11"/>
        <v>0.92027989357758289</v>
      </c>
      <c r="AD16" s="42">
        <v>42602</v>
      </c>
      <c r="AE16" s="41">
        <v>6.7000000000000002E-3</v>
      </c>
      <c r="AF16" s="41">
        <v>5.5999999999999999E-3</v>
      </c>
      <c r="AG16" s="22">
        <f t="shared" ca="1" si="6"/>
        <v>6.3069049631933778E-3</v>
      </c>
      <c r="AH16" s="23">
        <f t="shared" ca="1" si="0"/>
        <v>0.92727777747847073</v>
      </c>
    </row>
    <row r="17" spans="1:34" ht="12.75" customHeight="1">
      <c r="A17" s="13">
        <v>42633</v>
      </c>
      <c r="B17">
        <v>1.5E-3</v>
      </c>
      <c r="C17" s="30">
        <v>6.0000000000000001E-3</v>
      </c>
      <c r="E17" s="33">
        <f t="shared" ca="1" si="1"/>
        <v>1.4050279024161176E-3</v>
      </c>
      <c r="F17" s="28">
        <f t="shared" ca="1" si="7"/>
        <v>0.98353871641095336</v>
      </c>
      <c r="G17" s="22">
        <f t="shared" ca="1" si="2"/>
        <v>5.6201116096644705E-3</v>
      </c>
      <c r="H17" s="6">
        <f t="shared" ca="1" si="8"/>
        <v>6.8570091030147648E-2</v>
      </c>
      <c r="K17" s="24">
        <v>42633</v>
      </c>
      <c r="L17" s="31">
        <v>1584.3459742481</v>
      </c>
      <c r="M17" s="25">
        <v>1684.1041935320868</v>
      </c>
      <c r="N17" s="25">
        <v>271.01248635191632</v>
      </c>
      <c r="O17" s="34">
        <f t="shared" si="3"/>
        <v>1955.1166798840031</v>
      </c>
      <c r="P17" s="29">
        <f>SUM(O17:$O$122)</f>
        <v>282164.33538519306</v>
      </c>
      <c r="Q17" s="26">
        <f t="shared" si="9"/>
        <v>6.737971212776768E-2</v>
      </c>
      <c r="R17" s="25">
        <v>3539.4626541321031</v>
      </c>
      <c r="T17">
        <f t="shared" si="4"/>
        <v>5.245599738157268E-3</v>
      </c>
      <c r="U17" s="35">
        <f t="shared" si="5"/>
        <v>0.92027989357758322</v>
      </c>
      <c r="W17" s="37">
        <v>42633</v>
      </c>
      <c r="X17" s="36">
        <v>0</v>
      </c>
      <c r="Y17" s="36">
        <v>6.9290000000000003E-3</v>
      </c>
      <c r="Z17" s="36">
        <v>0</v>
      </c>
      <c r="AA17" s="43">
        <f t="shared" si="10"/>
        <v>6.3766193825990723E-3</v>
      </c>
      <c r="AB17" s="43">
        <f t="shared" si="11"/>
        <v>0.91390327419498385</v>
      </c>
      <c r="AD17" s="42">
        <v>42633</v>
      </c>
      <c r="AE17" s="41">
        <v>6.7999999999999996E-3</v>
      </c>
      <c r="AF17" s="41">
        <v>5.5999999999999999E-3</v>
      </c>
      <c r="AG17" s="22">
        <f t="shared" ca="1" si="6"/>
        <v>6.3694598242863996E-3</v>
      </c>
      <c r="AH17" s="23">
        <f t="shared" ca="1" si="0"/>
        <v>0.92097087251527732</v>
      </c>
    </row>
    <row r="18" spans="1:34" ht="12.75" customHeight="1">
      <c r="A18" s="13">
        <v>42663</v>
      </c>
      <c r="B18">
        <v>1.5E-3</v>
      </c>
      <c r="C18" s="30">
        <v>5.7999999999999996E-3</v>
      </c>
      <c r="E18" s="33">
        <f t="shared" ca="1" si="1"/>
        <v>1.3983195785961201E-3</v>
      </c>
      <c r="F18" s="28">
        <f t="shared" ca="1" si="7"/>
        <v>0.98213368850853722</v>
      </c>
      <c r="G18" s="22">
        <f t="shared" ca="1" si="2"/>
        <v>5.4068357039049973E-3</v>
      </c>
      <c r="H18" s="6">
        <f t="shared" ca="1" si="8"/>
        <v>6.6062318405337939E-2</v>
      </c>
      <c r="K18" s="24">
        <v>42663</v>
      </c>
      <c r="L18" s="31">
        <v>1573.3680409926001</v>
      </c>
      <c r="M18" s="25">
        <v>1693.4340034052418</v>
      </c>
      <c r="N18" s="25">
        <v>272.51387503120662</v>
      </c>
      <c r="O18" s="34">
        <f t="shared" si="3"/>
        <v>1965.9478784364485</v>
      </c>
      <c r="P18" s="29">
        <f>SUM(O18:$O$122)</f>
        <v>280209.21870530903</v>
      </c>
      <c r="Q18" s="26">
        <f t="shared" si="9"/>
        <v>6.7379712127770483E-2</v>
      </c>
      <c r="R18" s="25">
        <v>3539.3159194290483</v>
      </c>
      <c r="T18">
        <f t="shared" si="4"/>
        <v>5.2092529775717919E-3</v>
      </c>
      <c r="U18" s="35">
        <f t="shared" si="5"/>
        <v>0.91390327419498407</v>
      </c>
      <c r="W18" s="37">
        <v>42663</v>
      </c>
      <c r="X18" s="36">
        <v>0</v>
      </c>
      <c r="Y18" s="36">
        <v>7.0159999999999997E-3</v>
      </c>
      <c r="Z18" s="36">
        <v>0</v>
      </c>
      <c r="AA18" s="43">
        <f t="shared" si="10"/>
        <v>6.4119453717520064E-3</v>
      </c>
      <c r="AB18" s="43">
        <f t="shared" si="11"/>
        <v>0.9074913288232318</v>
      </c>
      <c r="AD18" s="42">
        <v>42663</v>
      </c>
      <c r="AE18" s="41">
        <v>6.8999999999999999E-3</v>
      </c>
      <c r="AF18" s="41">
        <v>5.4000000000000003E-3</v>
      </c>
      <c r="AG18" s="22">
        <f t="shared" ca="1" si="6"/>
        <v>6.4322700615421528E-3</v>
      </c>
      <c r="AH18" s="23">
        <f t="shared" ca="1" si="0"/>
        <v>0.91460141269099093</v>
      </c>
    </row>
    <row r="19" spans="1:34" ht="12.75" customHeight="1">
      <c r="A19" s="13">
        <v>42694</v>
      </c>
      <c r="B19">
        <v>1.5E-3</v>
      </c>
      <c r="C19" s="30">
        <v>6.1000000000000004E-3</v>
      </c>
      <c r="E19" s="33">
        <f t="shared" ca="1" si="1"/>
        <v>1.3914212904163148E-3</v>
      </c>
      <c r="F19" s="28">
        <f t="shared" ca="1" si="7"/>
        <v>0.98073536892994106</v>
      </c>
      <c r="G19" s="22">
        <f t="shared" ca="1" si="2"/>
        <v>5.6584465810263478E-3</v>
      </c>
      <c r="H19" s="6">
        <f t="shared" ca="1" si="8"/>
        <v>6.9235148566531124E-2</v>
      </c>
      <c r="K19" s="24">
        <v>42694</v>
      </c>
      <c r="L19" s="31">
        <v>1562.3292908169999</v>
      </c>
      <c r="M19" s="25">
        <v>1702.8838575338336</v>
      </c>
      <c r="N19" s="25">
        <v>274.03458169109638</v>
      </c>
      <c r="O19" s="34">
        <f t="shared" si="3"/>
        <v>1976.9184392249299</v>
      </c>
      <c r="P19" s="29">
        <f>SUM(O19:$O$122)</f>
        <v>278243.27082687255</v>
      </c>
      <c r="Q19" s="26">
        <f t="shared" si="9"/>
        <v>6.7379712127770663E-2</v>
      </c>
      <c r="R19" s="25">
        <v>3539.24773004193</v>
      </c>
      <c r="T19">
        <f t="shared" si="4"/>
        <v>5.1727048586811611E-3</v>
      </c>
      <c r="U19" s="35">
        <f t="shared" si="5"/>
        <v>0.90749132882323191</v>
      </c>
      <c r="W19" s="37">
        <v>42694</v>
      </c>
      <c r="X19" s="36">
        <v>0</v>
      </c>
      <c r="Y19" s="36">
        <v>7.1050000000000002E-3</v>
      </c>
      <c r="Z19" s="36">
        <v>0</v>
      </c>
      <c r="AA19" s="43">
        <f t="shared" si="10"/>
        <v>6.4477258912890622E-3</v>
      </c>
      <c r="AB19" s="43">
        <f t="shared" si="11"/>
        <v>0.90104360293194274</v>
      </c>
      <c r="AD19" s="42">
        <v>42694</v>
      </c>
      <c r="AE19" s="41">
        <v>7.0000000000000001E-3</v>
      </c>
      <c r="AF19" s="41">
        <v>5.5999999999999999E-3</v>
      </c>
      <c r="AG19" s="22">
        <f t="shared" ca="1" si="6"/>
        <v>6.4932993552761359E-3</v>
      </c>
      <c r="AH19" s="23">
        <f t="shared" ca="1" si="0"/>
        <v>0.90816914262944881</v>
      </c>
    </row>
    <row r="20" spans="1:34" ht="12.75" customHeight="1">
      <c r="A20" s="13">
        <v>42724</v>
      </c>
      <c r="B20">
        <v>1.6000000000000001E-3</v>
      </c>
      <c r="C20" s="30">
        <v>5.8999999999999999E-3</v>
      </c>
      <c r="E20" s="33">
        <f t="shared" ca="1" si="1"/>
        <v>1.477096460309967E-3</v>
      </c>
      <c r="F20" s="28">
        <f t="shared" ca="1" si="7"/>
        <v>0.9793439476395247</v>
      </c>
      <c r="G20" s="22">
        <f t="shared" ca="1" si="2"/>
        <v>5.4467931973930031E-3</v>
      </c>
      <c r="H20" s="6">
        <f t="shared" ca="1" si="8"/>
        <v>6.6740105482097897E-2</v>
      </c>
      <c r="K20" s="24">
        <v>42724</v>
      </c>
      <c r="L20" s="31">
        <v>1551.2289412057</v>
      </c>
      <c r="M20" s="25">
        <v>1712.4402404161431</v>
      </c>
      <c r="N20" s="25">
        <v>275.57243136536965</v>
      </c>
      <c r="O20" s="34">
        <f t="shared" si="3"/>
        <v>1988.0126717815128</v>
      </c>
      <c r="P20" s="29">
        <f>SUM(O20:$O$122)</f>
        <v>276266.35238764755</v>
      </c>
      <c r="Q20" s="26">
        <f t="shared" si="9"/>
        <v>6.7379712127768707E-2</v>
      </c>
      <c r="R20" s="25">
        <v>3539.2416129872126</v>
      </c>
      <c r="T20">
        <f t="shared" si="4"/>
        <v>5.1359527906600826E-3</v>
      </c>
      <c r="U20" s="35">
        <f t="shared" si="5"/>
        <v>0.90104360293194263</v>
      </c>
      <c r="W20" s="37">
        <v>42724</v>
      </c>
      <c r="X20" s="36">
        <v>0</v>
      </c>
      <c r="Y20" s="36">
        <v>7.1960000000000001E-3</v>
      </c>
      <c r="Z20" s="36">
        <v>0</v>
      </c>
      <c r="AA20" s="43">
        <f t="shared" si="10"/>
        <v>6.4839097666982599E-3</v>
      </c>
      <c r="AB20" s="43">
        <f t="shared" si="11"/>
        <v>0.89455969316524453</v>
      </c>
      <c r="AD20" s="42">
        <v>42724</v>
      </c>
      <c r="AE20" s="41">
        <v>7.0000000000000001E-3</v>
      </c>
      <c r="AF20" s="41">
        <v>5.4000000000000003E-3</v>
      </c>
      <c r="AG20" s="22">
        <f t="shared" ca="1" si="6"/>
        <v>6.462297013856106E-3</v>
      </c>
      <c r="AH20" s="23">
        <f t="shared" ca="1" si="0"/>
        <v>0.90167584327417272</v>
      </c>
    </row>
    <row r="21" spans="1:34" ht="12.75" customHeight="1">
      <c r="A21" s="13">
        <v>42755</v>
      </c>
      <c r="B21">
        <v>1.6000000000000001E-3</v>
      </c>
      <c r="C21" s="30">
        <v>6.1000000000000004E-3</v>
      </c>
      <c r="E21" s="33">
        <f t="shared" ca="1" si="1"/>
        <v>1.4698095444943288E-3</v>
      </c>
      <c r="F21" s="28">
        <f t="shared" ca="1" si="7"/>
        <v>0.97786685117921479</v>
      </c>
      <c r="G21" s="22">
        <f t="shared" ca="1" si="2"/>
        <v>5.603648888384629E-3</v>
      </c>
      <c r="H21" s="6">
        <f t="shared" ca="1" si="8"/>
        <v>6.8765790127281554E-2</v>
      </c>
      <c r="K21" s="24">
        <v>42755</v>
      </c>
      <c r="L21" s="31">
        <v>1540.0662977448001</v>
      </c>
      <c r="M21" s="25">
        <v>1722.089578450762</v>
      </c>
      <c r="N21" s="25">
        <v>277.12523973818628</v>
      </c>
      <c r="O21" s="34">
        <f t="shared" si="3"/>
        <v>1999.2148181889484</v>
      </c>
      <c r="P21" s="29">
        <f>SUM(O21:$O$122)</f>
        <v>274278.33971586608</v>
      </c>
      <c r="Q21" s="26">
        <f t="shared" si="9"/>
        <v>6.7379712127769414E-2</v>
      </c>
      <c r="R21" s="25">
        <v>3539.2811159337484</v>
      </c>
      <c r="T21">
        <f t="shared" si="4"/>
        <v>5.0989944743785459E-3</v>
      </c>
      <c r="U21" s="35">
        <f t="shared" si="5"/>
        <v>0.89455969316524453</v>
      </c>
      <c r="W21" s="37">
        <v>42755</v>
      </c>
      <c r="X21" s="36">
        <v>0</v>
      </c>
      <c r="Y21" s="36">
        <v>7.2890000000000003E-3</v>
      </c>
      <c r="Z21" s="36">
        <v>0</v>
      </c>
      <c r="AA21" s="43">
        <f t="shared" si="10"/>
        <v>6.5204456034814676E-3</v>
      </c>
      <c r="AB21" s="43">
        <f t="shared" si="11"/>
        <v>0.88803924756176311</v>
      </c>
      <c r="AD21" s="42">
        <v>42755</v>
      </c>
      <c r="AE21" s="41">
        <v>7.1000000000000004E-3</v>
      </c>
      <c r="AF21" s="41">
        <v>5.5999999999999999E-3</v>
      </c>
      <c r="AG21" s="22">
        <f t="shared" ca="1" si="6"/>
        <v>6.5222798536935843E-3</v>
      </c>
      <c r="AH21" s="23">
        <f t="shared" ca="1" si="0"/>
        <v>0.89521354626031657</v>
      </c>
    </row>
    <row r="22" spans="1:34" ht="12.75" customHeight="1">
      <c r="A22" s="13">
        <v>42786</v>
      </c>
      <c r="B22">
        <v>1.6000000000000001E-3</v>
      </c>
      <c r="C22" s="30">
        <v>6.1000000000000004E-3</v>
      </c>
      <c r="E22" s="33">
        <f t="shared" ca="1" si="1"/>
        <v>1.4625585770026703E-3</v>
      </c>
      <c r="F22" s="28">
        <f t="shared" ca="1" si="7"/>
        <v>0.97639704163472041</v>
      </c>
      <c r="G22" s="22">
        <f t="shared" ca="1" si="2"/>
        <v>5.5760045748226806E-3</v>
      </c>
      <c r="H22" s="6">
        <f t="shared" ca="1" si="8"/>
        <v>6.8529555134502984E-2</v>
      </c>
      <c r="K22" s="24">
        <v>42786</v>
      </c>
      <c r="L22" s="31">
        <v>1528.8407545005</v>
      </c>
      <c r="M22" s="25">
        <v>1731.8182443845797</v>
      </c>
      <c r="N22" s="25">
        <v>278.69081385986897</v>
      </c>
      <c r="O22" s="34">
        <f t="shared" si="3"/>
        <v>2010.5090582444486</v>
      </c>
      <c r="P22" s="29">
        <f>SUM(O22:$O$122)</f>
        <v>272279.12489767716</v>
      </c>
      <c r="Q22" s="26">
        <f t="shared" si="9"/>
        <v>6.7379712127767721E-2</v>
      </c>
      <c r="R22" s="25">
        <v>3539.3498127449484</v>
      </c>
      <c r="T22">
        <f t="shared" si="4"/>
        <v>5.0618279036546742E-3</v>
      </c>
      <c r="U22" s="35">
        <f t="shared" si="5"/>
        <v>0.88803924756176311</v>
      </c>
      <c r="W22" s="37">
        <v>42786</v>
      </c>
      <c r="X22" s="36">
        <v>0</v>
      </c>
      <c r="Y22" s="36">
        <v>7.3839999999999999E-3</v>
      </c>
      <c r="Z22" s="36">
        <v>0</v>
      </c>
      <c r="AA22" s="43">
        <f t="shared" si="10"/>
        <v>6.5572818039960588E-3</v>
      </c>
      <c r="AB22" s="43">
        <f t="shared" si="11"/>
        <v>0.88148196575776705</v>
      </c>
      <c r="AD22" s="42">
        <v>42786</v>
      </c>
      <c r="AE22" s="41">
        <v>7.1999999999999998E-3</v>
      </c>
      <c r="AF22" s="41">
        <v>5.5999999999999999E-3</v>
      </c>
      <c r="AG22" s="22">
        <f t="shared" ca="1" si="6"/>
        <v>6.5815135965120158E-3</v>
      </c>
      <c r="AH22" s="23">
        <f t="shared" ca="1" si="0"/>
        <v>0.88869126640662299</v>
      </c>
    </row>
    <row r="23" spans="1:34" ht="12.75" customHeight="1">
      <c r="A23" s="13">
        <v>42814</v>
      </c>
      <c r="B23">
        <v>1.6000000000000001E-3</v>
      </c>
      <c r="C23" s="30">
        <v>5.4999999999999997E-3</v>
      </c>
      <c r="E23" s="33">
        <f t="shared" ca="1" si="1"/>
        <v>1.4560400668633263E-3</v>
      </c>
      <c r="F23" s="28">
        <f t="shared" ca="1" si="7"/>
        <v>0.97493448305771779</v>
      </c>
      <c r="G23" s="22">
        <f t="shared" ca="1" si="2"/>
        <v>5.0051377298426835E-3</v>
      </c>
      <c r="H23" s="6">
        <f t="shared" ca="1" si="8"/>
        <v>6.1605834855424271E-2</v>
      </c>
      <c r="K23" s="24">
        <v>42814</v>
      </c>
      <c r="L23" s="31">
        <v>1517.5517943693001</v>
      </c>
      <c r="M23" s="25">
        <v>1741.6125621667707</v>
      </c>
      <c r="N23" s="25">
        <v>280.2669529280256</v>
      </c>
      <c r="O23" s="34">
        <f t="shared" si="3"/>
        <v>2021.8795150947963</v>
      </c>
      <c r="P23" s="29">
        <f>SUM(O23:$O$122)</f>
        <v>270268.61583943269</v>
      </c>
      <c r="Q23" s="26">
        <f t="shared" si="9"/>
        <v>6.7379712127769137E-2</v>
      </c>
      <c r="R23" s="25">
        <v>3539.4313094640966</v>
      </c>
      <c r="T23">
        <f t="shared" si="4"/>
        <v>5.0244513664141933E-3</v>
      </c>
      <c r="U23" s="35">
        <f t="shared" si="5"/>
        <v>0.88148196575776694</v>
      </c>
      <c r="W23" s="37">
        <v>42814</v>
      </c>
      <c r="X23" s="36">
        <v>0</v>
      </c>
      <c r="Y23" s="36">
        <v>7.4809999999999998E-3</v>
      </c>
      <c r="Z23" s="36">
        <v>0</v>
      </c>
      <c r="AA23" s="43">
        <f t="shared" si="10"/>
        <v>6.5943665858338553E-3</v>
      </c>
      <c r="AB23" s="43">
        <f t="shared" si="11"/>
        <v>0.87488759917193315</v>
      </c>
      <c r="AD23" s="42">
        <v>42814</v>
      </c>
      <c r="AE23" s="41">
        <v>7.3000000000000001E-3</v>
      </c>
      <c r="AF23" s="41">
        <v>5.0000000000000001E-3</v>
      </c>
      <c r="AG23" s="22">
        <f t="shared" ca="1" si="6"/>
        <v>6.6431828050639262E-3</v>
      </c>
      <c r="AH23" s="23">
        <f t="shared" ca="1" si="0"/>
        <v>0.88210975281011095</v>
      </c>
    </row>
    <row r="24" spans="1:34" ht="12.75" customHeight="1">
      <c r="A24" s="13">
        <v>42845</v>
      </c>
      <c r="B24">
        <v>1.6999999999999999E-3</v>
      </c>
      <c r="C24" s="30">
        <v>6.1999999999999998E-3</v>
      </c>
      <c r="E24" s="33">
        <f t="shared" ca="1" si="1"/>
        <v>1.5394105921693352E-3</v>
      </c>
      <c r="F24" s="28">
        <f t="shared" ca="1" si="7"/>
        <v>0.97347844299085451</v>
      </c>
      <c r="G24" s="22">
        <f t="shared" ca="1" si="2"/>
        <v>5.6143209832058109E-3</v>
      </c>
      <c r="H24" s="6">
        <f t="shared" ca="1" si="8"/>
        <v>6.9207338163011251E-2</v>
      </c>
      <c r="K24" s="24">
        <v>42845</v>
      </c>
      <c r="L24" s="31">
        <v>1506.1989893955999</v>
      </c>
      <c r="M24" s="25">
        <v>1751.2277490372351</v>
      </c>
      <c r="N24" s="25">
        <v>281.81426556492227</v>
      </c>
      <c r="O24" s="34">
        <f t="shared" si="3"/>
        <v>2033.0420146021575</v>
      </c>
      <c r="P24" s="29">
        <f>SUM(O24:$O$122)</f>
        <v>268246.73632433789</v>
      </c>
      <c r="Q24" s="26">
        <f t="shared" si="9"/>
        <v>6.7379712127768096E-2</v>
      </c>
      <c r="R24" s="25">
        <v>3539.2410039977572</v>
      </c>
      <c r="T24">
        <f t="shared" si="4"/>
        <v>4.9868634457419713E-3</v>
      </c>
      <c r="U24" s="35">
        <f t="shared" si="5"/>
        <v>0.87488759917193315</v>
      </c>
      <c r="W24" s="37">
        <v>42845</v>
      </c>
      <c r="X24" s="36">
        <v>0</v>
      </c>
      <c r="Y24" s="36">
        <v>7.5789999999999998E-3</v>
      </c>
      <c r="Z24" s="36">
        <v>0</v>
      </c>
      <c r="AA24" s="43">
        <f t="shared" si="10"/>
        <v>6.6307731141240812E-3</v>
      </c>
      <c r="AB24" s="43">
        <f t="shared" si="11"/>
        <v>0.86825682605780907</v>
      </c>
      <c r="AD24" s="42">
        <v>42845</v>
      </c>
      <c r="AE24" s="41">
        <v>7.3000000000000001E-3</v>
      </c>
      <c r="AF24" s="41">
        <v>5.4999999999999997E-3</v>
      </c>
      <c r="AG24" s="22">
        <f t="shared" ca="1" si="6"/>
        <v>6.610410189903616E-3</v>
      </c>
      <c r="AH24" s="23">
        <f t="shared" ca="1" si="0"/>
        <v>0.87546657000504702</v>
      </c>
    </row>
    <row r="25" spans="1:34" ht="12.75" customHeight="1">
      <c r="A25" s="13">
        <v>42875</v>
      </c>
      <c r="B25">
        <v>1.6999999999999999E-3</v>
      </c>
      <c r="C25" s="30">
        <v>6.0000000000000001E-3</v>
      </c>
      <c r="E25" s="33">
        <f t="shared" ca="1" si="1"/>
        <v>1.5320606564659604E-3</v>
      </c>
      <c r="F25" s="28">
        <f t="shared" ca="1" si="7"/>
        <v>0.97193903239868518</v>
      </c>
      <c r="G25" s="22">
        <f t="shared" ca="1" si="2"/>
        <v>5.4072729051739777E-3</v>
      </c>
      <c r="H25" s="6">
        <f t="shared" ca="1" si="8"/>
        <v>6.6760643105308742E-2</v>
      </c>
      <c r="K25" s="24">
        <v>42875</v>
      </c>
      <c r="L25" s="31">
        <v>1494.7835072549999</v>
      </c>
      <c r="M25" s="25">
        <v>1761.1156998761742</v>
      </c>
      <c r="N25" s="25">
        <v>283.40547242259663</v>
      </c>
      <c r="O25" s="34">
        <f t="shared" si="3"/>
        <v>2044.5211722987708</v>
      </c>
      <c r="P25" s="29">
        <f>SUM(O25:$O$122)</f>
        <v>266213.69430973573</v>
      </c>
      <c r="Q25" s="26">
        <f t="shared" si="9"/>
        <v>6.7379712127769414E-2</v>
      </c>
      <c r="R25" s="25">
        <v>3539.3046795537707</v>
      </c>
      <c r="T25">
        <f t="shared" si="4"/>
        <v>4.9490680076867896E-3</v>
      </c>
      <c r="U25" s="35">
        <f t="shared" si="5"/>
        <v>0.86825682605780907</v>
      </c>
      <c r="W25" s="37">
        <v>42875</v>
      </c>
      <c r="X25" s="36">
        <v>0</v>
      </c>
      <c r="Y25" s="36">
        <v>7.6800000000000002E-3</v>
      </c>
      <c r="Z25" s="36">
        <v>0</v>
      </c>
      <c r="AA25" s="43">
        <f t="shared" si="10"/>
        <v>6.6682124241239735E-3</v>
      </c>
      <c r="AB25" s="43">
        <f t="shared" si="11"/>
        <v>0.86158861363368511</v>
      </c>
      <c r="AD25" s="42">
        <v>42875</v>
      </c>
      <c r="AE25" s="41">
        <v>7.4000000000000003E-3</v>
      </c>
      <c r="AF25" s="41">
        <v>5.3E-3</v>
      </c>
      <c r="AG25" s="22">
        <f t="shared" ca="1" si="6"/>
        <v>6.6689699163812394E-3</v>
      </c>
      <c r="AH25" s="23">
        <f t="shared" ca="1" si="0"/>
        <v>0.86885615981514341</v>
      </c>
    </row>
    <row r="26" spans="1:34" ht="12.75" customHeight="1">
      <c r="A26" s="13">
        <v>42906</v>
      </c>
      <c r="B26">
        <v>1.6999999999999999E-3</v>
      </c>
      <c r="C26" s="30">
        <v>6.1999999999999998E-3</v>
      </c>
      <c r="E26" s="33">
        <f t="shared" ca="1" si="1"/>
        <v>1.5245025874243649E-3</v>
      </c>
      <c r="F26" s="28">
        <f t="shared" ca="1" si="7"/>
        <v>0.97040697174221924</v>
      </c>
      <c r="G26" s="22">
        <f t="shared" ca="1" si="2"/>
        <v>5.5599506129594481E-3</v>
      </c>
      <c r="H26" s="6">
        <f t="shared" ca="1" si="8"/>
        <v>6.8754047835959745E-2</v>
      </c>
      <c r="K26" s="24">
        <v>42906</v>
      </c>
      <c r="L26" s="31">
        <v>1483.3035699192999</v>
      </c>
      <c r="M26" s="25">
        <v>1771.0280662131065</v>
      </c>
      <c r="N26" s="25">
        <v>285.0006083155659</v>
      </c>
      <c r="O26" s="34">
        <f t="shared" si="3"/>
        <v>2056.0286745286726</v>
      </c>
      <c r="P26" s="29">
        <f>SUM(O26:$O$122)</f>
        <v>264169.17313743703</v>
      </c>
      <c r="Q26" s="26">
        <f t="shared" si="9"/>
        <v>6.7379712127770233E-2</v>
      </c>
      <c r="R26" s="25">
        <v>3539.3322444479722</v>
      </c>
      <c r="T26">
        <f t="shared" si="4"/>
        <v>4.911059165387816E-3</v>
      </c>
      <c r="U26" s="35">
        <f t="shared" si="5"/>
        <v>0.86158861363368533</v>
      </c>
      <c r="W26" s="37">
        <v>42906</v>
      </c>
      <c r="X26" s="36">
        <v>0</v>
      </c>
      <c r="Y26" s="36">
        <v>7.783E-3</v>
      </c>
      <c r="Z26" s="36">
        <v>0</v>
      </c>
      <c r="AA26" s="43">
        <f t="shared" si="10"/>
        <v>6.7057441799109711E-3</v>
      </c>
      <c r="AB26" s="43">
        <f t="shared" si="11"/>
        <v>0.85488286945377412</v>
      </c>
      <c r="AD26" s="42">
        <v>42906</v>
      </c>
      <c r="AE26" s="41">
        <v>7.4999999999999997E-3</v>
      </c>
      <c r="AF26" s="41">
        <v>5.4999999999999997E-3</v>
      </c>
      <c r="AG26" s="22">
        <f t="shared" ca="1" si="6"/>
        <v>6.725746709225139E-3</v>
      </c>
      <c r="AH26" s="23">
        <f t="shared" ca="1" si="0"/>
        <v>0.8621871898987622</v>
      </c>
    </row>
    <row r="27" spans="1:34" ht="12.75" customHeight="1">
      <c r="A27" s="13">
        <v>42936</v>
      </c>
      <c r="B27">
        <v>1.8E-3</v>
      </c>
      <c r="C27" s="30">
        <v>6.0000000000000001E-3</v>
      </c>
      <c r="E27" s="33">
        <f t="shared" ca="1" si="1"/>
        <v>1.6064722907806169E-3</v>
      </c>
      <c r="F27" s="28">
        <f t="shared" ca="1" si="7"/>
        <v>0.96888246915479492</v>
      </c>
      <c r="G27" s="22">
        <f t="shared" ca="1" si="2"/>
        <v>5.3549076359353893E-3</v>
      </c>
      <c r="H27" s="6">
        <f t="shared" ca="1" si="8"/>
        <v>6.6322689982491842E-2</v>
      </c>
      <c r="K27" s="24">
        <v>42936</v>
      </c>
      <c r="L27" s="31">
        <v>1471.7590182346</v>
      </c>
      <c r="M27" s="25">
        <v>1780.9510333875749</v>
      </c>
      <c r="N27" s="25">
        <v>286.59745013584597</v>
      </c>
      <c r="O27" s="34">
        <f t="shared" si="3"/>
        <v>2067.5484835234211</v>
      </c>
      <c r="P27" s="29">
        <f>SUM(O27:$O$122)</f>
        <v>262113.1444629083</v>
      </c>
      <c r="Q27" s="26">
        <f t="shared" si="9"/>
        <v>6.7379712127769414E-2</v>
      </c>
      <c r="R27" s="25">
        <v>3539.3075017580209</v>
      </c>
      <c r="T27">
        <f t="shared" si="4"/>
        <v>4.8728363919035428E-3</v>
      </c>
      <c r="U27" s="35">
        <f t="shared" si="5"/>
        <v>0.85488286945377412</v>
      </c>
      <c r="W27" s="37">
        <v>42936</v>
      </c>
      <c r="X27" s="36">
        <v>0</v>
      </c>
      <c r="Y27" s="36">
        <v>7.8879999999999992E-3</v>
      </c>
      <c r="Z27" s="36">
        <v>0</v>
      </c>
      <c r="AA27" s="43">
        <f t="shared" si="10"/>
        <v>6.7433160742513699E-3</v>
      </c>
      <c r="AB27" s="43">
        <f t="shared" si="11"/>
        <v>0.84813955337952274</v>
      </c>
      <c r="AD27" s="42">
        <v>42936</v>
      </c>
      <c r="AE27" s="41">
        <v>7.6E-3</v>
      </c>
      <c r="AF27" s="41">
        <v>5.3E-3</v>
      </c>
      <c r="AG27" s="22">
        <f t="shared" ca="1" si="6"/>
        <v>6.7828830055181597E-3</v>
      </c>
      <c r="AH27" s="23">
        <f t="shared" ca="1" si="0"/>
        <v>0.8554614431895371</v>
      </c>
    </row>
    <row r="28" spans="1:34" ht="12.75" customHeight="1">
      <c r="A28" s="13">
        <v>42967</v>
      </c>
      <c r="B28">
        <v>1.8E-3</v>
      </c>
      <c r="C28" s="30">
        <v>6.1999999999999998E-3</v>
      </c>
      <c r="E28" s="33">
        <f t="shared" ca="1" si="1"/>
        <v>1.598547129047701E-3</v>
      </c>
      <c r="F28" s="28">
        <f t="shared" ca="1" si="7"/>
        <v>0.96727599686401433</v>
      </c>
      <c r="G28" s="22">
        <f t="shared" ca="1" si="2"/>
        <v>5.50610677783097E-3</v>
      </c>
      <c r="H28" s="6">
        <f t="shared" ca="1" si="8"/>
        <v>6.8308612586465978E-2</v>
      </c>
      <c r="K28" s="24">
        <v>42967</v>
      </c>
      <c r="L28" s="31">
        <v>1460.1497830988001</v>
      </c>
      <c r="M28" s="25">
        <v>1791.0947669273789</v>
      </c>
      <c r="N28" s="25">
        <v>288.2298185237828</v>
      </c>
      <c r="O28" s="34">
        <f t="shared" si="3"/>
        <v>2079.3245854511615</v>
      </c>
      <c r="P28" s="29">
        <f>SUM(O28:$O$122)</f>
        <v>260045.59597938487</v>
      </c>
      <c r="Q28" s="26">
        <f t="shared" si="9"/>
        <v>6.7379712127771024E-2</v>
      </c>
      <c r="R28" s="25">
        <v>3539.4743685499616</v>
      </c>
      <c r="T28">
        <f t="shared" si="4"/>
        <v>4.8343994584443221E-3</v>
      </c>
      <c r="U28" s="35">
        <f t="shared" si="5"/>
        <v>0.84813955337952274</v>
      </c>
      <c r="W28" s="37">
        <v>42967</v>
      </c>
      <c r="X28" s="36">
        <v>0</v>
      </c>
      <c r="Y28" s="36">
        <v>7.9959999999999996E-3</v>
      </c>
      <c r="Z28" s="36">
        <v>0</v>
      </c>
      <c r="AA28" s="43">
        <f t="shared" si="10"/>
        <v>6.7817238688226639E-3</v>
      </c>
      <c r="AB28" s="43">
        <f t="shared" si="11"/>
        <v>0.84135782951070004</v>
      </c>
      <c r="AD28" s="42">
        <v>42967</v>
      </c>
      <c r="AE28" s="41">
        <v>7.6E-3</v>
      </c>
      <c r="AF28" s="41">
        <v>5.4999999999999997E-3</v>
      </c>
      <c r="AG28" s="22">
        <f t="shared" ca="1" si="6"/>
        <v>6.7494212115347379E-3</v>
      </c>
      <c r="AH28" s="23">
        <f t="shared" ca="1" si="0"/>
        <v>0.84867856018401888</v>
      </c>
    </row>
    <row r="29" spans="1:34" ht="12.75" customHeight="1">
      <c r="A29" s="13">
        <v>42998</v>
      </c>
      <c r="B29">
        <v>1.8E-3</v>
      </c>
      <c r="C29" s="30">
        <v>6.3E-3</v>
      </c>
      <c r="E29" s="33">
        <f t="shared" ca="1" si="1"/>
        <v>1.5906610642782708E-3</v>
      </c>
      <c r="F29" s="28">
        <f t="shared" ca="1" si="7"/>
        <v>0.96567744973496661</v>
      </c>
      <c r="G29" s="22">
        <f t="shared" ca="1" si="2"/>
        <v>5.567313724973948E-3</v>
      </c>
      <c r="H29" s="6">
        <f t="shared" ca="1" si="8"/>
        <v>6.9182276875185383E-2</v>
      </c>
      <c r="K29" s="24">
        <v>42998</v>
      </c>
      <c r="L29" s="31">
        <v>1448.4744254330999</v>
      </c>
      <c r="M29" s="25">
        <v>1800.9938179778862</v>
      </c>
      <c r="N29" s="25">
        <v>289.82281166994676</v>
      </c>
      <c r="O29" s="34">
        <f t="shared" si="3"/>
        <v>2090.816629647833</v>
      </c>
      <c r="P29" s="29">
        <f>SUM(O29:$O$122)</f>
        <v>257966.27139393371</v>
      </c>
      <c r="Q29" s="26">
        <f t="shared" si="9"/>
        <v>6.7379712127769054E-2</v>
      </c>
      <c r="R29" s="25">
        <v>3539.2910550809329</v>
      </c>
      <c r="T29">
        <f t="shared" si="4"/>
        <v>4.7957436003744618E-3</v>
      </c>
      <c r="U29" s="35">
        <f t="shared" si="5"/>
        <v>0.84135782951070004</v>
      </c>
      <c r="W29" s="37">
        <v>42998</v>
      </c>
      <c r="X29" s="36">
        <v>0</v>
      </c>
      <c r="Y29" s="36">
        <v>8.1049999999999994E-3</v>
      </c>
      <c r="Z29" s="36">
        <v>0</v>
      </c>
      <c r="AA29" s="43">
        <f t="shared" si="10"/>
        <v>6.8192052081842234E-3</v>
      </c>
      <c r="AB29" s="43">
        <f t="shared" si="11"/>
        <v>0.8345386243025158</v>
      </c>
      <c r="AD29" s="42">
        <v>42998</v>
      </c>
      <c r="AE29" s="41">
        <v>7.7000000000000002E-3</v>
      </c>
      <c r="AF29" s="41">
        <v>5.4999999999999997E-3</v>
      </c>
      <c r="AG29" s="22">
        <f t="shared" ca="1" si="6"/>
        <v>6.8044945527459362E-3</v>
      </c>
      <c r="AH29" s="23">
        <f t="shared" ca="1" si="0"/>
        <v>0.84192913897248411</v>
      </c>
    </row>
    <row r="30" spans="1:34" ht="12.75" customHeight="1">
      <c r="A30" s="13">
        <v>43028</v>
      </c>
      <c r="B30">
        <v>1.9E-3</v>
      </c>
      <c r="C30" s="30">
        <v>6.1000000000000004E-3</v>
      </c>
      <c r="E30" s="33">
        <f t="shared" ca="1" si="1"/>
        <v>1.6710145676764568E-3</v>
      </c>
      <c r="F30" s="28">
        <f t="shared" ca="1" si="7"/>
        <v>0.96408678867068831</v>
      </c>
      <c r="G30" s="22">
        <f t="shared" ca="1" si="2"/>
        <v>5.3648362435928356E-3</v>
      </c>
      <c r="H30" s="6">
        <f t="shared" ca="1" si="8"/>
        <v>6.6776182061244083E-2</v>
      </c>
      <c r="K30" s="24">
        <v>43028</v>
      </c>
      <c r="L30" s="31">
        <v>1436.7345402149999</v>
      </c>
      <c r="M30" s="25">
        <v>1811.0823198339858</v>
      </c>
      <c r="N30" s="25">
        <v>291.44629196415178</v>
      </c>
      <c r="O30" s="34">
        <f t="shared" si="3"/>
        <v>2102.5286117981377</v>
      </c>
      <c r="P30" s="29">
        <f>SUM(O30:$O$122)</f>
        <v>255875.45476428591</v>
      </c>
      <c r="Q30" s="26">
        <f t="shared" si="9"/>
        <v>6.7379712127770691E-2</v>
      </c>
      <c r="R30" s="25">
        <v>3539.2631520131376</v>
      </c>
      <c r="T30">
        <f t="shared" si="4"/>
        <v>4.7568740984935444E-3</v>
      </c>
      <c r="U30" s="35">
        <f t="shared" si="5"/>
        <v>0.83453862430251591</v>
      </c>
      <c r="W30" s="37">
        <v>43028</v>
      </c>
      <c r="X30" s="36">
        <v>0</v>
      </c>
      <c r="Y30" s="36">
        <v>8.2170000000000003E-3</v>
      </c>
      <c r="Z30" s="36">
        <v>0</v>
      </c>
      <c r="AA30" s="43">
        <f t="shared" si="10"/>
        <v>6.8574038758937722E-3</v>
      </c>
      <c r="AB30" s="43">
        <f t="shared" si="11"/>
        <v>0.82768122042662207</v>
      </c>
      <c r="AD30" s="42">
        <v>43028</v>
      </c>
      <c r="AE30" s="41">
        <v>7.7999999999999996E-3</v>
      </c>
      <c r="AF30" s="41">
        <v>5.3E-3</v>
      </c>
      <c r="AG30" s="22">
        <f t="shared" ca="1" si="6"/>
        <v>6.85995454098756E-3</v>
      </c>
      <c r="AH30" s="23">
        <f t="shared" ca="1" si="0"/>
        <v>0.83512464441973822</v>
      </c>
    </row>
    <row r="31" spans="1:34" ht="12.75" customHeight="1">
      <c r="A31" s="13">
        <v>43059</v>
      </c>
      <c r="B31">
        <v>1.9E-3</v>
      </c>
      <c r="C31" s="30">
        <v>6.3E-3</v>
      </c>
      <c r="E31" s="33">
        <f t="shared" ca="1" si="1"/>
        <v>1.6627710014581693E-3</v>
      </c>
      <c r="F31" s="28">
        <f t="shared" ca="1" si="7"/>
        <v>0.96241577410301182</v>
      </c>
      <c r="G31" s="22">
        <f t="shared" ca="1" si="2"/>
        <v>5.5133985837823507E-3</v>
      </c>
      <c r="H31" s="6">
        <f t="shared" ca="1" si="8"/>
        <v>6.8744491503218763E-2</v>
      </c>
      <c r="K31" s="24">
        <v>43059</v>
      </c>
      <c r="L31" s="31">
        <v>1424.9288924980001</v>
      </c>
      <c r="M31" s="25">
        <v>1821.3391589660503</v>
      </c>
      <c r="N31" s="25">
        <v>293.09686173647833</v>
      </c>
      <c r="O31" s="34">
        <f t="shared" si="3"/>
        <v>2114.4360207025284</v>
      </c>
      <c r="P31" s="29">
        <f>SUM(O31:$O$122)</f>
        <v>253772.92615248778</v>
      </c>
      <c r="Q31" s="26">
        <f t="shared" si="9"/>
        <v>6.7379712127768193E-2</v>
      </c>
      <c r="R31" s="25">
        <v>3539.3649132005285</v>
      </c>
      <c r="T31">
        <f t="shared" si="4"/>
        <v>4.7177868640260459E-3</v>
      </c>
      <c r="U31" s="35">
        <f t="shared" si="5"/>
        <v>0.82768122042662218</v>
      </c>
      <c r="W31" s="37">
        <v>43059</v>
      </c>
      <c r="X31" s="36">
        <v>0</v>
      </c>
      <c r="Y31" s="36">
        <v>8.3320000000000009E-3</v>
      </c>
      <c r="Z31" s="36">
        <v>0</v>
      </c>
      <c r="AA31" s="43">
        <f t="shared" si="10"/>
        <v>6.8962399285946155E-3</v>
      </c>
      <c r="AB31" s="43">
        <f t="shared" si="11"/>
        <v>0.82078498049802751</v>
      </c>
      <c r="AD31" s="42">
        <v>43059</v>
      </c>
      <c r="AE31" s="41">
        <v>7.9000000000000008E-3</v>
      </c>
      <c r="AF31" s="41">
        <v>5.4000000000000003E-3</v>
      </c>
      <c r="AG31" s="22">
        <f t="shared" ca="1" si="6"/>
        <v>6.9136267955365992E-3</v>
      </c>
      <c r="AH31" s="23">
        <f t="shared" ca="1" si="0"/>
        <v>0.82826468987875068</v>
      </c>
    </row>
    <row r="32" spans="1:34" ht="12.75" customHeight="1">
      <c r="A32" s="13">
        <v>43089</v>
      </c>
      <c r="B32">
        <v>1.9E-3</v>
      </c>
      <c r="C32" s="30">
        <v>6.1000000000000004E-3</v>
      </c>
      <c r="E32" s="33">
        <f t="shared" ca="1" si="1"/>
        <v>1.6548320798914862E-3</v>
      </c>
      <c r="F32" s="28">
        <f t="shared" ca="1" si="7"/>
        <v>0.96075300310155365</v>
      </c>
      <c r="G32" s="22">
        <f t="shared" ca="1" si="2"/>
        <v>5.3128819407042456E-3</v>
      </c>
      <c r="H32" s="6">
        <f t="shared" ca="1" si="8"/>
        <v>6.635897372439642E-2</v>
      </c>
      <c r="K32" s="24">
        <v>43089</v>
      </c>
      <c r="L32" s="31">
        <v>1413.0563849657001</v>
      </c>
      <c r="M32" s="25">
        <v>1831.5263583148537</v>
      </c>
      <c r="N32" s="25">
        <v>294.73622480860007</v>
      </c>
      <c r="O32" s="34">
        <f t="shared" si="3"/>
        <v>2126.2625831234536</v>
      </c>
      <c r="P32" s="29">
        <f>SUM(O32:$O$122)</f>
        <v>251658.49013178525</v>
      </c>
      <c r="Q32" s="26">
        <f t="shared" si="9"/>
        <v>6.737971212776786E-2</v>
      </c>
      <c r="R32" s="25">
        <v>3539.3189680891537</v>
      </c>
      <c r="T32">
        <f t="shared" si="4"/>
        <v>4.678478263874959E-3</v>
      </c>
      <c r="U32" s="35">
        <f t="shared" si="5"/>
        <v>0.82078498049802762</v>
      </c>
      <c r="W32" s="37">
        <v>43089</v>
      </c>
      <c r="X32" s="36">
        <v>0</v>
      </c>
      <c r="Y32" s="36">
        <v>8.4489999999999999E-3</v>
      </c>
      <c r="Z32" s="36">
        <v>0</v>
      </c>
      <c r="AA32" s="43">
        <f t="shared" si="10"/>
        <v>6.9348123002278342E-3</v>
      </c>
      <c r="AB32" s="43">
        <f t="shared" si="11"/>
        <v>0.81385016819779965</v>
      </c>
      <c r="AD32" s="42">
        <v>43089</v>
      </c>
      <c r="AE32" s="41">
        <v>8.0000000000000002E-3</v>
      </c>
      <c r="AF32" s="41">
        <v>5.1999999999999998E-3</v>
      </c>
      <c r="AG32" s="22">
        <f t="shared" ca="1" si="6"/>
        <v>6.9677140205957316E-3</v>
      </c>
      <c r="AH32" s="23">
        <f t="shared" ca="1" si="0"/>
        <v>0.82135106308321404</v>
      </c>
    </row>
    <row r="33" spans="1:34" ht="12.75" customHeight="1">
      <c r="A33" s="13">
        <v>43120</v>
      </c>
      <c r="B33">
        <v>2E-3</v>
      </c>
      <c r="C33" s="30">
        <v>6.3E-3</v>
      </c>
      <c r="E33" s="33">
        <f t="shared" ca="1" si="1"/>
        <v>1.7333351013226065E-3</v>
      </c>
      <c r="F33" s="28">
        <f t="shared" ca="1" si="7"/>
        <v>0.95909817102166217</v>
      </c>
      <c r="G33" s="22">
        <f t="shared" ca="1" si="2"/>
        <v>5.4600055691662102E-3</v>
      </c>
      <c r="H33" s="6">
        <f t="shared" ca="1" si="8"/>
        <v>6.8314244370000665E-2</v>
      </c>
      <c r="K33" s="24">
        <v>43120</v>
      </c>
      <c r="L33" s="31">
        <v>1401.1174715691</v>
      </c>
      <c r="M33" s="25">
        <v>1841.8449291774371</v>
      </c>
      <c r="N33" s="25">
        <v>296.39672868704605</v>
      </c>
      <c r="O33" s="34">
        <f t="shared" si="3"/>
        <v>2138.2416578644829</v>
      </c>
      <c r="P33" s="29">
        <f>SUM(O33:$O$122)</f>
        <v>249532.22754866179</v>
      </c>
      <c r="Q33" s="26">
        <f t="shared" si="9"/>
        <v>6.7379712127766667E-2</v>
      </c>
      <c r="R33" s="25">
        <v>3539.3591294335829</v>
      </c>
      <c r="T33">
        <f t="shared" si="4"/>
        <v>4.6389498010233976E-3</v>
      </c>
      <c r="U33" s="35">
        <f t="shared" si="5"/>
        <v>0.81385016819779976</v>
      </c>
      <c r="W33" s="37">
        <v>43120</v>
      </c>
      <c r="X33" s="36">
        <v>0</v>
      </c>
      <c r="Y33" s="36">
        <v>8.5690000000000002E-3</v>
      </c>
      <c r="Z33" s="36">
        <v>0</v>
      </c>
      <c r="AA33" s="43">
        <f t="shared" si="10"/>
        <v>6.9738820912869457E-3</v>
      </c>
      <c r="AB33" s="43">
        <f t="shared" si="11"/>
        <v>0.80687628610651274</v>
      </c>
      <c r="AD33" s="42">
        <v>43120</v>
      </c>
      <c r="AE33" s="41">
        <v>8.0999999999999996E-3</v>
      </c>
      <c r="AF33" s="41">
        <v>5.4000000000000003E-3</v>
      </c>
      <c r="AG33" s="22">
        <f t="shared" ca="1" si="6"/>
        <v>7.0200071603565553E-3</v>
      </c>
      <c r="AH33" s="23">
        <f t="shared" ca="1" si="0"/>
        <v>0.81438334906261833</v>
      </c>
    </row>
    <row r="34" spans="1:34" ht="12.75" customHeight="1">
      <c r="A34" s="13">
        <v>43151</v>
      </c>
      <c r="B34">
        <v>2E-3</v>
      </c>
      <c r="C34" s="30">
        <v>6.4000000000000003E-3</v>
      </c>
      <c r="E34" s="33">
        <f t="shared" ca="1" si="1"/>
        <v>1.7247840910785107E-3</v>
      </c>
      <c r="F34" s="28">
        <f t="shared" ca="1" si="7"/>
        <v>0.95736483592033961</v>
      </c>
      <c r="G34" s="22">
        <f t="shared" ca="1" si="2"/>
        <v>5.5193090914512338E-3</v>
      </c>
      <c r="H34" s="6">
        <f t="shared" ca="1" si="8"/>
        <v>6.9181263623229433E-2</v>
      </c>
      <c r="K34" s="24">
        <v>43151</v>
      </c>
      <c r="L34" s="31">
        <v>1389.1112959553</v>
      </c>
      <c r="M34" s="25">
        <v>1852.2735785436121</v>
      </c>
      <c r="N34" s="25">
        <v>298.07494681919843</v>
      </c>
      <c r="O34" s="34">
        <f t="shared" si="3"/>
        <v>2150.3485253628105</v>
      </c>
      <c r="P34" s="29">
        <f>SUM(O34:$O$122)</f>
        <v>247393.98589079725</v>
      </c>
      <c r="Q34" s="26">
        <f t="shared" si="9"/>
        <v>6.7379712127770358E-2</v>
      </c>
      <c r="R34" s="25">
        <v>3539.4598213181107</v>
      </c>
      <c r="T34">
        <f t="shared" si="4"/>
        <v>4.599198640178678E-3</v>
      </c>
      <c r="U34" s="35">
        <f t="shared" si="5"/>
        <v>0.80687628610651263</v>
      </c>
      <c r="W34" s="37">
        <v>43151</v>
      </c>
      <c r="X34" s="36">
        <v>0</v>
      </c>
      <c r="Y34" s="36">
        <v>8.6920000000000001E-3</v>
      </c>
      <c r="Z34" s="36">
        <v>0</v>
      </c>
      <c r="AA34" s="43">
        <f t="shared" si="10"/>
        <v>7.0133686788378087E-3</v>
      </c>
      <c r="AB34" s="43">
        <f t="shared" si="11"/>
        <v>0.7998629174276749</v>
      </c>
      <c r="AD34" s="42">
        <v>43151</v>
      </c>
      <c r="AE34" s="41">
        <v>8.0999999999999996E-3</v>
      </c>
      <c r="AF34" s="41">
        <v>5.4000000000000003E-3</v>
      </c>
      <c r="AG34" s="22">
        <f t="shared" ca="1" si="6"/>
        <v>6.9853755688679678E-3</v>
      </c>
      <c r="AH34" s="23">
        <f t="shared" ca="1" si="0"/>
        <v>0.80736334190226178</v>
      </c>
    </row>
    <row r="35" spans="1:34" ht="12.75" customHeight="1">
      <c r="A35" s="13">
        <v>43179</v>
      </c>
      <c r="B35">
        <v>2E-3</v>
      </c>
      <c r="C35" s="30">
        <v>5.7999999999999996E-3</v>
      </c>
      <c r="E35" s="33">
        <f t="shared" ca="1" si="1"/>
        <v>1.7170968621615563E-3</v>
      </c>
      <c r="F35" s="28">
        <f t="shared" ca="1" si="7"/>
        <v>0.95564005182926115</v>
      </c>
      <c r="G35" s="22">
        <f t="shared" ca="1" si="2"/>
        <v>4.9795809002685133E-3</v>
      </c>
      <c r="H35" s="6">
        <f t="shared" ca="1" si="8"/>
        <v>6.2528742583403407E-2</v>
      </c>
      <c r="K35" s="24">
        <v>43179</v>
      </c>
      <c r="L35" s="31">
        <v>1377.0371405707999</v>
      </c>
      <c r="M35" s="25">
        <v>1862.5797028937641</v>
      </c>
      <c r="N35" s="25">
        <v>299.73344775727207</v>
      </c>
      <c r="O35" s="34">
        <f t="shared" si="3"/>
        <v>2162.3131506510363</v>
      </c>
      <c r="P35" s="29">
        <f>SUM(O35:$O$122)</f>
        <v>245243.63736543446</v>
      </c>
      <c r="Q35" s="26">
        <f t="shared" si="9"/>
        <v>6.7379712127767583E-2</v>
      </c>
      <c r="R35" s="25">
        <v>3539.350291221836</v>
      </c>
      <c r="T35">
        <f t="shared" si="4"/>
        <v>4.5592224055980577E-3</v>
      </c>
      <c r="U35" s="35">
        <f t="shared" si="5"/>
        <v>0.7998629174276749</v>
      </c>
      <c r="W35" s="37">
        <v>43179</v>
      </c>
      <c r="X35" s="36">
        <v>0</v>
      </c>
      <c r="Y35" s="36">
        <v>8.8170000000000002E-3</v>
      </c>
      <c r="Z35" s="36">
        <v>0</v>
      </c>
      <c r="AA35" s="43">
        <f t="shared" si="10"/>
        <v>7.0523913429598097E-3</v>
      </c>
      <c r="AB35" s="43">
        <f t="shared" si="11"/>
        <v>0.79281052608471514</v>
      </c>
      <c r="AD35" s="42">
        <v>43179</v>
      </c>
      <c r="AE35" s="41">
        <v>8.2000000000000007E-3</v>
      </c>
      <c r="AF35" s="41">
        <v>4.7999999999999996E-3</v>
      </c>
      <c r="AG35" s="22">
        <f t="shared" ca="1" si="6"/>
        <v>7.040097134862382E-3</v>
      </c>
      <c r="AH35" s="23">
        <f t="shared" ca="1" si="0"/>
        <v>0.80037796633339386</v>
      </c>
    </row>
    <row r="36" spans="1:34" ht="12.75" customHeight="1">
      <c r="A36" s="13">
        <v>43210</v>
      </c>
      <c r="B36">
        <v>2.0999999999999999E-3</v>
      </c>
      <c r="C36" s="30">
        <v>6.4000000000000003E-3</v>
      </c>
      <c r="E36" s="33">
        <f t="shared" ca="1" si="1"/>
        <v>1.7940572575142017E-3</v>
      </c>
      <c r="F36" s="28">
        <f t="shared" ca="1" si="7"/>
        <v>0.95392295496709956</v>
      </c>
      <c r="G36" s="22">
        <f t="shared" ca="1" si="2"/>
        <v>5.4676030705194728E-3</v>
      </c>
      <c r="H36" s="6">
        <f t="shared" ca="1" si="8"/>
        <v>6.878043609768944E-2</v>
      </c>
      <c r="K36" s="24">
        <v>43210</v>
      </c>
      <c r="L36" s="31">
        <v>1364.8958041024</v>
      </c>
      <c r="M36" s="25">
        <v>1873.1681459279653</v>
      </c>
      <c r="N36" s="25">
        <v>301.43738049748811</v>
      </c>
      <c r="O36" s="34">
        <f t="shared" si="3"/>
        <v>2174.6055264254533</v>
      </c>
      <c r="P36" s="29">
        <f>SUM(O36:$O$122)</f>
        <v>243081.32421478347</v>
      </c>
      <c r="Q36" s="26">
        <f t="shared" si="9"/>
        <v>6.7379712127768193E-2</v>
      </c>
      <c r="R36" s="25">
        <v>3539.5013305278535</v>
      </c>
      <c r="T36">
        <f t="shared" si="4"/>
        <v>4.5190237416479423E-3</v>
      </c>
      <c r="U36" s="35">
        <f t="shared" si="5"/>
        <v>0.79281052608471514</v>
      </c>
      <c r="W36" s="37">
        <v>43210</v>
      </c>
      <c r="X36" s="36">
        <v>0</v>
      </c>
      <c r="Y36" s="36">
        <v>8.9460000000000008E-3</v>
      </c>
      <c r="Z36" s="36">
        <v>0</v>
      </c>
      <c r="AA36" s="43">
        <f t="shared" si="10"/>
        <v>7.0924829663538622E-3</v>
      </c>
      <c r="AB36" s="43">
        <f t="shared" si="11"/>
        <v>0.78571804311836124</v>
      </c>
      <c r="AD36" s="42">
        <v>43210</v>
      </c>
      <c r="AE36" s="41">
        <v>8.3000000000000001E-3</v>
      </c>
      <c r="AF36" s="41">
        <v>5.3E-3</v>
      </c>
      <c r="AG36" s="22">
        <f t="shared" ca="1" si="6"/>
        <v>7.0907977320799403E-3</v>
      </c>
      <c r="AH36" s="23">
        <f t="shared" ca="1" si="0"/>
        <v>0.79333786919853144</v>
      </c>
    </row>
    <row r="37" spans="1:34" ht="12.75" customHeight="1">
      <c r="A37" s="13">
        <v>43240</v>
      </c>
      <c r="B37">
        <v>2.0999999999999999E-3</v>
      </c>
      <c r="C37" s="30">
        <v>6.1999999999999998E-3</v>
      </c>
      <c r="E37" s="33">
        <f t="shared" ca="1" si="1"/>
        <v>1.7854915080267172E-3</v>
      </c>
      <c r="F37" s="28">
        <f t="shared" ca="1" si="7"/>
        <v>0.95212889770958531</v>
      </c>
      <c r="G37" s="22">
        <f t="shared" ca="1" si="2"/>
        <v>5.2714511189360224E-3</v>
      </c>
      <c r="H37" s="6">
        <f t="shared" ca="1" si="8"/>
        <v>6.6437867372162049E-2</v>
      </c>
      <c r="K37" s="24">
        <v>43240</v>
      </c>
      <c r="L37" s="31">
        <v>1352.6854462389001</v>
      </c>
      <c r="M37" s="25">
        <v>1883.5949791633041</v>
      </c>
      <c r="N37" s="25">
        <v>303.11530637092199</v>
      </c>
      <c r="O37" s="34">
        <f t="shared" si="3"/>
        <v>2186.7102855342259</v>
      </c>
      <c r="P37" s="29">
        <f>SUM(O37:$O$122)</f>
        <v>240906.718688358</v>
      </c>
      <c r="Q37" s="26">
        <f t="shared" si="9"/>
        <v>6.7379712127768207E-2</v>
      </c>
      <c r="R37" s="25">
        <v>3539.395731773126</v>
      </c>
      <c r="T37">
        <f t="shared" si="4"/>
        <v>4.47859655525516E-3</v>
      </c>
      <c r="U37" s="35">
        <f t="shared" si="5"/>
        <v>0.78571804311836124</v>
      </c>
      <c r="W37" s="37">
        <v>43240</v>
      </c>
      <c r="X37" s="36">
        <v>0</v>
      </c>
      <c r="Y37" s="36">
        <v>9.077E-3</v>
      </c>
      <c r="Z37" s="36">
        <v>0</v>
      </c>
      <c r="AA37" s="43">
        <f t="shared" si="10"/>
        <v>7.1319626773853652E-3</v>
      </c>
      <c r="AB37" s="43">
        <f t="shared" si="11"/>
        <v>0.77858608044097588</v>
      </c>
      <c r="AD37" s="42">
        <v>43240</v>
      </c>
      <c r="AE37" s="41">
        <v>8.3999999999999995E-3</v>
      </c>
      <c r="AF37" s="41">
        <v>5.1000000000000004E-3</v>
      </c>
      <c r="AG37" s="22">
        <f t="shared" ca="1" si="6"/>
        <v>7.1419660321068688E-3</v>
      </c>
      <c r="AH37" s="23">
        <f t="shared" ca="1" si="0"/>
        <v>0.78624707146645145</v>
      </c>
    </row>
    <row r="38" spans="1:34" ht="12.75" customHeight="1">
      <c r="A38" s="13">
        <v>43271</v>
      </c>
      <c r="B38">
        <v>2.2000000000000001E-3</v>
      </c>
      <c r="C38" s="30">
        <v>6.4000000000000003E-3</v>
      </c>
      <c r="E38" s="33">
        <f t="shared" ca="1" si="1"/>
        <v>1.8612871578614128E-3</v>
      </c>
      <c r="F38" s="28">
        <f t="shared" ca="1" si="7"/>
        <v>0.95034340620155855</v>
      </c>
      <c r="G38" s="22">
        <f t="shared" ca="1" si="2"/>
        <v>5.4146535501422921E-3</v>
      </c>
      <c r="H38" s="6">
        <f t="shared" ca="1" si="8"/>
        <v>6.8370909060557802E-2</v>
      </c>
      <c r="K38" s="24">
        <v>43271</v>
      </c>
      <c r="L38" s="31">
        <v>1340.4071204433999</v>
      </c>
      <c r="M38" s="25">
        <v>1894.257549454102</v>
      </c>
      <c r="N38" s="25">
        <v>304.83116795271087</v>
      </c>
      <c r="O38" s="34">
        <f t="shared" si="3"/>
        <v>2199.088717406813</v>
      </c>
      <c r="P38" s="29">
        <f>SUM(O38:$O$122)</f>
        <v>238720.00840282379</v>
      </c>
      <c r="Q38" s="26">
        <f t="shared" si="9"/>
        <v>6.7379712127768734E-2</v>
      </c>
      <c r="R38" s="25">
        <v>3539.4958378502129</v>
      </c>
      <c r="T38">
        <f t="shared" si="4"/>
        <v>4.437944334323143E-3</v>
      </c>
      <c r="U38" s="35">
        <f t="shared" si="5"/>
        <v>0.77858608044097599</v>
      </c>
      <c r="W38" s="37">
        <v>43271</v>
      </c>
      <c r="X38" s="36">
        <v>0</v>
      </c>
      <c r="Y38" s="36">
        <v>9.2119999999999997E-3</v>
      </c>
      <c r="Z38" s="36">
        <v>0</v>
      </c>
      <c r="AA38" s="43">
        <f t="shared" si="10"/>
        <v>7.1723349730222694E-3</v>
      </c>
      <c r="AB38" s="43">
        <f t="shared" si="11"/>
        <v>0.7714137454679536</v>
      </c>
      <c r="AD38" s="42">
        <v>43271</v>
      </c>
      <c r="AE38" s="41">
        <v>8.5000000000000006E-3</v>
      </c>
      <c r="AF38" s="41">
        <v>5.3E-3</v>
      </c>
      <c r="AG38" s="22">
        <f t="shared" ca="1" si="6"/>
        <v>7.1913367462827314E-3</v>
      </c>
      <c r="AH38" s="23">
        <f t="shared" ca="1" si="0"/>
        <v>0.77910510543434464</v>
      </c>
    </row>
    <row r="39" spans="1:34" ht="12.75" customHeight="1">
      <c r="A39" s="13">
        <v>43301</v>
      </c>
      <c r="B39">
        <v>2.2000000000000001E-3</v>
      </c>
      <c r="C39" s="30">
        <v>6.1999999999999998E-3</v>
      </c>
      <c r="E39" s="33">
        <f t="shared" ca="1" si="1"/>
        <v>1.8524004183486486E-3</v>
      </c>
      <c r="F39" s="28">
        <f t="shared" ca="1" si="7"/>
        <v>0.94848211904369717</v>
      </c>
      <c r="G39" s="22">
        <f t="shared" ca="1" si="2"/>
        <v>5.2204011789825549E-3</v>
      </c>
      <c r="H39" s="6">
        <f t="shared" ca="1" si="8"/>
        <v>6.6047438206797204E-2</v>
      </c>
      <c r="K39" s="24">
        <v>43301</v>
      </c>
      <c r="L39" s="31">
        <v>1328.0592900499</v>
      </c>
      <c r="M39" s="25">
        <v>1904.7193562359807</v>
      </c>
      <c r="N39" s="25">
        <v>306.51472190298267</v>
      </c>
      <c r="O39" s="34">
        <f t="shared" si="3"/>
        <v>2211.2340781389635</v>
      </c>
      <c r="P39" s="29">
        <f>SUM(O39:$O$122)</f>
        <v>236520.91968541694</v>
      </c>
      <c r="Q39" s="26">
        <f t="shared" si="9"/>
        <v>6.7379712127769997E-2</v>
      </c>
      <c r="R39" s="25">
        <v>3539.2933681888635</v>
      </c>
      <c r="T39">
        <f t="shared" si="4"/>
        <v>4.3970619911154404E-3</v>
      </c>
      <c r="U39" s="35">
        <f t="shared" si="5"/>
        <v>0.7714137454679536</v>
      </c>
      <c r="W39" s="37">
        <v>43301</v>
      </c>
      <c r="X39" s="36">
        <v>0</v>
      </c>
      <c r="Y39" s="36">
        <v>9.3489999999999997E-3</v>
      </c>
      <c r="Z39" s="36">
        <v>0</v>
      </c>
      <c r="AA39" s="43">
        <f t="shared" si="10"/>
        <v>7.2119471063798977E-3</v>
      </c>
      <c r="AB39" s="43">
        <f t="shared" si="11"/>
        <v>0.76420179836157376</v>
      </c>
      <c r="AD39" s="42">
        <v>43301</v>
      </c>
      <c r="AE39" s="41">
        <v>8.6E-3</v>
      </c>
      <c r="AF39" s="41">
        <v>5.1000000000000004E-3</v>
      </c>
      <c r="AG39" s="22">
        <f t="shared" ca="1" si="6"/>
        <v>7.2412016353628986E-3</v>
      </c>
      <c r="AH39" s="23">
        <f t="shared" ca="1" si="0"/>
        <v>0.77191376868806194</v>
      </c>
    </row>
    <row r="40" spans="1:34" ht="12.75" customHeight="1">
      <c r="A40" s="13">
        <v>43332</v>
      </c>
      <c r="B40">
        <v>2.3E-3</v>
      </c>
      <c r="C40" s="30">
        <v>6.4999999999999997E-3</v>
      </c>
      <c r="E40" s="33">
        <f t="shared" ca="1" si="1"/>
        <v>1.9270466643139255E-3</v>
      </c>
      <c r="F40" s="28">
        <f t="shared" ca="1" si="7"/>
        <v>0.9466297186253485</v>
      </c>
      <c r="G40" s="22">
        <f t="shared" ca="1" si="2"/>
        <v>5.4460014426263104E-3</v>
      </c>
      <c r="H40" s="6">
        <f t="shared" ca="1" si="8"/>
        <v>6.9036515572759402E-2</v>
      </c>
      <c r="K40" s="24">
        <v>43332</v>
      </c>
      <c r="L40" s="31">
        <v>1315.6432637472001</v>
      </c>
      <c r="M40" s="25">
        <v>1915.5720476033021</v>
      </c>
      <c r="N40" s="25">
        <v>308.26117849537383</v>
      </c>
      <c r="O40" s="34">
        <f t="shared" si="3"/>
        <v>2223.8332260986758</v>
      </c>
      <c r="P40" s="29">
        <f>SUM(O40:$O$122)</f>
        <v>234309.68560727799</v>
      </c>
      <c r="Q40" s="26">
        <f t="shared" si="9"/>
        <v>6.737971212776879E-2</v>
      </c>
      <c r="R40" s="25">
        <v>3539.4764898458761</v>
      </c>
      <c r="T40">
        <f t="shared" si="4"/>
        <v>4.3559538585604242E-3</v>
      </c>
      <c r="U40" s="35">
        <f t="shared" si="5"/>
        <v>0.76420179836157376</v>
      </c>
      <c r="W40" s="37">
        <v>43332</v>
      </c>
      <c r="X40" s="36">
        <v>0</v>
      </c>
      <c r="Y40" s="36">
        <v>9.4909999999999994E-3</v>
      </c>
      <c r="Z40" s="36">
        <v>0</v>
      </c>
      <c r="AA40" s="43">
        <f t="shared" si="10"/>
        <v>7.2530392682496961E-3</v>
      </c>
      <c r="AB40" s="43">
        <f t="shared" si="11"/>
        <v>0.75694875909332404</v>
      </c>
      <c r="AD40" s="42">
        <v>43332</v>
      </c>
      <c r="AE40" s="41">
        <v>8.6999999999999994E-3</v>
      </c>
      <c r="AF40" s="41">
        <v>5.1999999999999998E-3</v>
      </c>
      <c r="AG40" s="22">
        <f t="shared" ca="1" si="6"/>
        <v>7.2892634693613699E-3</v>
      </c>
      <c r="AH40" s="23">
        <f t="shared" ca="1" si="0"/>
        <v>0.76467256705269904</v>
      </c>
    </row>
    <row r="41" spans="1:34" ht="12.75" customHeight="1">
      <c r="A41" s="13">
        <v>43363</v>
      </c>
      <c r="B41">
        <v>2.3E-3</v>
      </c>
      <c r="C41" s="30">
        <v>6.4999999999999997E-3</v>
      </c>
      <c r="E41" s="33">
        <f t="shared" ca="1" si="1"/>
        <v>1.9175400226063722E-3</v>
      </c>
      <c r="F41" s="28">
        <f t="shared" ca="1" si="7"/>
        <v>0.94470267196103452</v>
      </c>
      <c r="G41" s="22">
        <f t="shared" ca="1" si="2"/>
        <v>5.4191348464962688E-3</v>
      </c>
      <c r="H41" s="6">
        <f t="shared" ca="1" si="8"/>
        <v>6.8836068837367967E-2</v>
      </c>
      <c r="K41" s="24">
        <v>43363</v>
      </c>
      <c r="L41" s="31">
        <v>1303.156493531</v>
      </c>
      <c r="M41" s="25">
        <v>1926.1790842946659</v>
      </c>
      <c r="N41" s="25">
        <v>309.96810339799731</v>
      </c>
      <c r="O41" s="34">
        <f t="shared" si="3"/>
        <v>2236.1471876926635</v>
      </c>
      <c r="P41" s="29">
        <f>SUM(O41:$O$122)</f>
        <v>232085.85238117931</v>
      </c>
      <c r="Q41" s="26">
        <f t="shared" si="9"/>
        <v>6.7379712127770067E-2</v>
      </c>
      <c r="R41" s="25">
        <v>3539.3036812236633</v>
      </c>
      <c r="T41">
        <f t="shared" si="4"/>
        <v>4.3146115004889084E-3</v>
      </c>
      <c r="U41" s="35">
        <f t="shared" si="5"/>
        <v>0.75694875909332404</v>
      </c>
      <c r="W41" s="37">
        <v>43363</v>
      </c>
      <c r="X41" s="36">
        <v>0</v>
      </c>
      <c r="Y41" s="36">
        <v>9.6349999999999995E-3</v>
      </c>
      <c r="Z41" s="36">
        <v>0</v>
      </c>
      <c r="AA41" s="43">
        <f t="shared" si="10"/>
        <v>7.2932012938641769E-3</v>
      </c>
      <c r="AB41" s="43">
        <f t="shared" si="11"/>
        <v>0.74965555779945992</v>
      </c>
      <c r="AD41" s="42">
        <v>43363</v>
      </c>
      <c r="AE41" s="41">
        <v>8.8000000000000005E-3</v>
      </c>
      <c r="AF41" s="41">
        <v>5.1999999999999998E-3</v>
      </c>
      <c r="AG41" s="22">
        <f t="shared" ca="1" si="6"/>
        <v>7.3366748691026419E-3</v>
      </c>
      <c r="AH41" s="23">
        <f t="shared" ca="1" si="0"/>
        <v>0.75738330358333772</v>
      </c>
    </row>
    <row r="42" spans="1:34" ht="12.75" customHeight="1">
      <c r="A42" s="13">
        <v>43393</v>
      </c>
      <c r="B42">
        <v>2.3999999999999998E-3</v>
      </c>
      <c r="C42" s="30">
        <v>6.3E-3</v>
      </c>
      <c r="E42" s="33">
        <f t="shared" ca="1" si="1"/>
        <v>1.9913579510256211E-3</v>
      </c>
      <c r="F42" s="28">
        <f t="shared" ca="1" si="7"/>
        <v>0.94278513193842817</v>
      </c>
      <c r="G42" s="22">
        <f t="shared" ca="1" si="2"/>
        <v>5.2273146214422556E-3</v>
      </c>
      <c r="H42" s="6">
        <f t="shared" ca="1" si="8"/>
        <v>6.6534540408305587E-2</v>
      </c>
      <c r="K42" s="24">
        <v>43393</v>
      </c>
      <c r="L42" s="31">
        <v>1290.6005807158001</v>
      </c>
      <c r="M42" s="25">
        <v>1937.1206531219811</v>
      </c>
      <c r="N42" s="25">
        <v>311.72886249109251</v>
      </c>
      <c r="O42" s="34">
        <f t="shared" si="3"/>
        <v>2248.8495156130739</v>
      </c>
      <c r="P42" s="29">
        <f>SUM(O42:$O$122)</f>
        <v>229849.70519348662</v>
      </c>
      <c r="Q42" s="26">
        <f t="shared" si="9"/>
        <v>6.7379712127768582E-2</v>
      </c>
      <c r="R42" s="25">
        <v>3539.4500963288738</v>
      </c>
      <c r="T42">
        <f t="shared" si="4"/>
        <v>4.2730402186816029E-3</v>
      </c>
      <c r="U42" s="35">
        <f t="shared" si="5"/>
        <v>0.74965555779945969</v>
      </c>
      <c r="W42" s="37">
        <v>43393</v>
      </c>
      <c r="X42" s="36">
        <v>0</v>
      </c>
      <c r="Y42" s="36">
        <v>9.7839999999999993E-3</v>
      </c>
      <c r="Z42" s="36">
        <v>0</v>
      </c>
      <c r="AA42" s="43">
        <f t="shared" si="10"/>
        <v>7.3346299775099155E-3</v>
      </c>
      <c r="AB42" s="43">
        <f t="shared" si="11"/>
        <v>0.74232092782195003</v>
      </c>
      <c r="AD42" s="42">
        <v>43393</v>
      </c>
      <c r="AE42" s="41">
        <v>8.8000000000000005E-3</v>
      </c>
      <c r="AF42" s="41">
        <v>5.0000000000000001E-3</v>
      </c>
      <c r="AG42" s="22">
        <f t="shared" ca="1" si="6"/>
        <v>7.301645820427278E-3</v>
      </c>
      <c r="AH42" s="23">
        <f t="shared" ca="1" si="0"/>
        <v>0.75004662871423511</v>
      </c>
    </row>
    <row r="43" spans="1:34" ht="12.75" customHeight="1">
      <c r="A43" s="13">
        <v>43424</v>
      </c>
      <c r="B43">
        <v>2.3999999999999998E-3</v>
      </c>
      <c r="C43" s="30">
        <v>6.4999999999999997E-3</v>
      </c>
      <c r="E43" s="33">
        <f t="shared" ca="1" si="1"/>
        <v>1.9815340443696669E-3</v>
      </c>
      <c r="F43" s="28">
        <f t="shared" ca="1" si="7"/>
        <v>0.94079377398740249</v>
      </c>
      <c r="G43" s="22">
        <f t="shared" ca="1" si="2"/>
        <v>5.3666547035011811E-3</v>
      </c>
      <c r="H43" s="6">
        <f t="shared" ca="1" si="8"/>
        <v>6.8452681366146573E-2</v>
      </c>
      <c r="K43" s="24">
        <v>43424</v>
      </c>
      <c r="L43" s="31">
        <v>1277.9733446340999</v>
      </c>
      <c r="M43" s="25">
        <v>1947.9676924755358</v>
      </c>
      <c r="N43" s="25">
        <v>313.47440953981663</v>
      </c>
      <c r="O43" s="34">
        <f t="shared" si="3"/>
        <v>2261.4421020153522</v>
      </c>
      <c r="P43" s="29">
        <f>SUM(O43:$O$122)</f>
        <v>227600.85567787357</v>
      </c>
      <c r="Q43" s="26">
        <f t="shared" si="9"/>
        <v>6.7379712127769789E-2</v>
      </c>
      <c r="R43" s="25">
        <v>3539.4154466494524</v>
      </c>
      <c r="T43">
        <f t="shared" si="4"/>
        <v>4.2312327931820987E-3</v>
      </c>
      <c r="U43" s="35">
        <f t="shared" si="5"/>
        <v>0.74232092782194992</v>
      </c>
      <c r="W43" s="37">
        <v>43424</v>
      </c>
      <c r="X43" s="36">
        <v>0</v>
      </c>
      <c r="Y43" s="36">
        <v>9.9360000000000004E-3</v>
      </c>
      <c r="Z43" s="36">
        <v>0</v>
      </c>
      <c r="AA43" s="43">
        <f t="shared" si="10"/>
        <v>7.3757007388388961E-3</v>
      </c>
      <c r="AB43" s="43">
        <f t="shared" si="11"/>
        <v>0.73494522708311116</v>
      </c>
      <c r="AD43" s="42">
        <v>43424</v>
      </c>
      <c r="AE43" s="41">
        <v>8.8999999999999999E-3</v>
      </c>
      <c r="AF43" s="41">
        <v>5.1000000000000004E-3</v>
      </c>
      <c r="AG43" s="22">
        <f t="shared" ca="1" si="6"/>
        <v>7.348188747870848E-3</v>
      </c>
      <c r="AH43" s="23">
        <f t="shared" ca="1" si="0"/>
        <v>0.74274498289380786</v>
      </c>
    </row>
    <row r="44" spans="1:34" ht="12.75" customHeight="1">
      <c r="A44" s="13">
        <v>43454</v>
      </c>
      <c r="B44">
        <v>2.3999999999999998E-3</v>
      </c>
      <c r="C44" s="30">
        <v>6.3E-3</v>
      </c>
      <c r="E44" s="33">
        <f t="shared" ca="1" si="1"/>
        <v>1.9720731845482196E-3</v>
      </c>
      <c r="F44" s="28">
        <f t="shared" ca="1" si="7"/>
        <v>0.93881223994303287</v>
      </c>
      <c r="G44" s="22">
        <f t="shared" ca="1" si="2"/>
        <v>5.1766921094390768E-3</v>
      </c>
      <c r="H44" s="6">
        <f t="shared" ca="1" si="8"/>
        <v>6.6169040698743326E-2</v>
      </c>
      <c r="K44" s="24">
        <v>43454</v>
      </c>
      <c r="L44" s="31">
        <v>1265.2754014817999</v>
      </c>
      <c r="M44" s="25">
        <v>1958.892836342133</v>
      </c>
      <c r="N44" s="25">
        <v>315.23252546542875</v>
      </c>
      <c r="O44" s="34">
        <f t="shared" si="3"/>
        <v>2274.1253618075616</v>
      </c>
      <c r="P44" s="29">
        <f>SUM(O44:$O$122)</f>
        <v>225339.4135758582</v>
      </c>
      <c r="Q44" s="26">
        <f t="shared" si="9"/>
        <v>6.7379712127768956E-2</v>
      </c>
      <c r="R44" s="25">
        <v>3539.4007632893617</v>
      </c>
      <c r="T44">
        <f t="shared" si="4"/>
        <v>4.1891912641489901E-3</v>
      </c>
      <c r="U44" s="35">
        <f t="shared" si="5"/>
        <v>0.73494522708311094</v>
      </c>
      <c r="W44" s="37">
        <v>43454</v>
      </c>
      <c r="X44" s="36">
        <v>0</v>
      </c>
      <c r="Y44" s="36">
        <v>1.0092E-2</v>
      </c>
      <c r="Z44" s="36">
        <v>0</v>
      </c>
      <c r="AA44" s="43">
        <f t="shared" si="10"/>
        <v>7.4170672317227584E-3</v>
      </c>
      <c r="AB44" s="43">
        <f t="shared" si="11"/>
        <v>0.72752815985138841</v>
      </c>
      <c r="AD44" s="42">
        <v>43454</v>
      </c>
      <c r="AE44" s="41">
        <v>8.9999999999999993E-3</v>
      </c>
      <c r="AF44" s="41">
        <v>5.0000000000000001E-3</v>
      </c>
      <c r="AG44" s="22">
        <f t="shared" ca="1" si="6"/>
        <v>7.3952744420558237E-3</v>
      </c>
      <c r="AH44" s="23">
        <f t="shared" ca="1" si="0"/>
        <v>0.73539679414593706</v>
      </c>
    </row>
    <row r="45" spans="1:34" ht="12.75" customHeight="1">
      <c r="A45" s="13">
        <v>43485</v>
      </c>
      <c r="B45">
        <v>2.5000000000000001E-3</v>
      </c>
      <c r="C45" s="30">
        <v>6.6E-3</v>
      </c>
      <c r="E45" s="33">
        <f t="shared" ca="1" si="1"/>
        <v>2.0441087654732145E-3</v>
      </c>
      <c r="F45" s="28">
        <f t="shared" ca="1" si="7"/>
        <v>0.93684016675848469</v>
      </c>
      <c r="G45" s="22">
        <f t="shared" ca="1" si="2"/>
        <v>5.3964471408492858E-3</v>
      </c>
      <c r="H45" s="6">
        <f t="shared" ca="1" si="8"/>
        <v>6.9123173821907372E-2</v>
      </c>
      <c r="K45" s="24">
        <v>43485</v>
      </c>
      <c r="L45" s="31">
        <v>1252.5062421299999</v>
      </c>
      <c r="M45" s="25">
        <v>1969.8668319675785</v>
      </c>
      <c r="N45" s="25">
        <v>316.99850280286978</v>
      </c>
      <c r="O45" s="34">
        <f t="shared" si="3"/>
        <v>2286.8653347704485</v>
      </c>
      <c r="P45" s="29">
        <f>SUM(O45:$O$122)</f>
        <v>223065.28821405067</v>
      </c>
      <c r="Q45" s="26">
        <f t="shared" si="9"/>
        <v>6.73797121277665E-2</v>
      </c>
      <c r="R45" s="25">
        <v>3539.3715769004484</v>
      </c>
      <c r="T45">
        <f t="shared" si="4"/>
        <v>4.1469139459110477E-3</v>
      </c>
      <c r="U45" s="35">
        <f t="shared" si="5"/>
        <v>0.7275281598513883</v>
      </c>
      <c r="W45" s="37">
        <v>43485</v>
      </c>
      <c r="X45" s="36">
        <v>0</v>
      </c>
      <c r="Y45" s="36">
        <v>1.0252000000000001E-2</v>
      </c>
      <c r="Z45" s="36">
        <v>0</v>
      </c>
      <c r="AA45" s="43">
        <f t="shared" si="10"/>
        <v>7.4586186947964341E-3</v>
      </c>
      <c r="AB45" s="43">
        <f t="shared" si="11"/>
        <v>0.72006954115659194</v>
      </c>
      <c r="AD45" s="42">
        <v>43485</v>
      </c>
      <c r="AE45" s="41">
        <v>9.1000000000000004E-3</v>
      </c>
      <c r="AF45" s="41">
        <v>5.1000000000000004E-3</v>
      </c>
      <c r="AG45" s="22">
        <f t="shared" ca="1" si="6"/>
        <v>7.4405559063225012E-3</v>
      </c>
      <c r="AH45" s="23">
        <f t="shared" ca="1" si="0"/>
        <v>0.72800151970388127</v>
      </c>
    </row>
    <row r="46" spans="1:34" ht="12.75" customHeight="1">
      <c r="A46" s="13">
        <v>43516</v>
      </c>
      <c r="B46">
        <v>2.5999999999999999E-3</v>
      </c>
      <c r="C46" s="30">
        <v>6.6E-3</v>
      </c>
      <c r="E46" s="33">
        <f t="shared" ca="1" si="1"/>
        <v>2.11538560979317E-3</v>
      </c>
      <c r="F46" s="28">
        <f t="shared" ca="1" si="7"/>
        <v>0.93479605799301146</v>
      </c>
      <c r="G46" s="22">
        <f t="shared" ca="1" si="2"/>
        <v>5.3698250094749694E-3</v>
      </c>
      <c r="H46" s="6">
        <f t="shared" ca="1" si="8"/>
        <v>6.8932575787756883E-2</v>
      </c>
      <c r="K46" s="24">
        <v>43516</v>
      </c>
      <c r="L46" s="31">
        <v>1239.6655481357</v>
      </c>
      <c r="M46" s="25">
        <v>1981.0505945003385</v>
      </c>
      <c r="N46" s="25">
        <v>318.79823663312402</v>
      </c>
      <c r="O46" s="34">
        <f t="shared" si="3"/>
        <v>2299.8488311334627</v>
      </c>
      <c r="P46" s="29">
        <f>SUM(O46:$O$122)</f>
        <v>220778.4228792802</v>
      </c>
      <c r="Q46" s="26">
        <f t="shared" si="9"/>
        <v>6.7379712127767416E-2</v>
      </c>
      <c r="R46" s="25">
        <v>3539.5143792691624</v>
      </c>
      <c r="T46">
        <f t="shared" si="4"/>
        <v>4.1043997841376228E-3</v>
      </c>
      <c r="U46" s="35">
        <f t="shared" si="5"/>
        <v>0.72006954115659183</v>
      </c>
      <c r="W46" s="37">
        <v>43516</v>
      </c>
      <c r="X46" s="36">
        <v>0</v>
      </c>
      <c r="Y46" s="36">
        <v>1.0416999999999999E-2</v>
      </c>
      <c r="Z46" s="36">
        <v>0</v>
      </c>
      <c r="AA46" s="43">
        <f t="shared" si="10"/>
        <v>7.5009644102282174E-3</v>
      </c>
      <c r="AB46" s="43">
        <f t="shared" si="11"/>
        <v>0.71256857674636376</v>
      </c>
      <c r="AD46" s="42">
        <v>43516</v>
      </c>
      <c r="AE46" s="41">
        <v>9.1999999999999998E-3</v>
      </c>
      <c r="AF46" s="41">
        <v>5.1000000000000004E-3</v>
      </c>
      <c r="AG46" s="22">
        <f t="shared" ca="1" si="6"/>
        <v>7.4852106192681393E-3</v>
      </c>
      <c r="AH46" s="23">
        <f t="shared" ca="1" si="0"/>
        <v>0.72056096379755874</v>
      </c>
    </row>
    <row r="47" spans="1:34" ht="12.75" customHeight="1">
      <c r="A47" s="13">
        <v>43544</v>
      </c>
      <c r="B47">
        <v>2.5999999999999999E-3</v>
      </c>
      <c r="C47" s="30">
        <v>6.0000000000000001E-3</v>
      </c>
      <c r="E47" s="33">
        <f t="shared" ca="1" si="1"/>
        <v>2.1059575002029761E-3</v>
      </c>
      <c r="F47" s="28">
        <f t="shared" ca="1" si="7"/>
        <v>0.93268067238321828</v>
      </c>
      <c r="G47" s="22">
        <f t="shared" ca="1" si="2"/>
        <v>4.8599019235453294E-3</v>
      </c>
      <c r="H47" s="6">
        <f t="shared" ca="1" si="8"/>
        <v>6.2528177981350963E-2</v>
      </c>
      <c r="K47" s="24">
        <v>43544</v>
      </c>
      <c r="L47" s="31">
        <v>1226.7519521208001</v>
      </c>
      <c r="M47" s="25">
        <v>1992.0305355660828</v>
      </c>
      <c r="N47" s="25">
        <v>320.56517073355155</v>
      </c>
      <c r="O47" s="34">
        <f t="shared" si="3"/>
        <v>2312.5957062996345</v>
      </c>
      <c r="P47" s="29">
        <f>SUM(O47:$O$122)</f>
        <v>218478.57404814675</v>
      </c>
      <c r="Q47" s="26">
        <f t="shared" si="9"/>
        <v>6.737971212776904E-2</v>
      </c>
      <c r="R47" s="25">
        <v>3539.3476584204345</v>
      </c>
      <c r="T47">
        <f t="shared" si="4"/>
        <v>4.0616442515863599E-3</v>
      </c>
      <c r="U47" s="35">
        <f t="shared" si="5"/>
        <v>0.71256857674636365</v>
      </c>
      <c r="W47" s="37">
        <v>43544</v>
      </c>
      <c r="X47" s="36">
        <v>0</v>
      </c>
      <c r="Y47" s="36">
        <v>1.0585000000000001E-2</v>
      </c>
      <c r="Z47" s="36">
        <v>0</v>
      </c>
      <c r="AA47" s="43">
        <f t="shared" si="10"/>
        <v>7.5425383848602605E-3</v>
      </c>
      <c r="AB47" s="43">
        <f t="shared" si="11"/>
        <v>0.70502603836150346</v>
      </c>
      <c r="AD47" s="42">
        <v>43544</v>
      </c>
      <c r="AE47" s="41">
        <v>9.2999999999999992E-3</v>
      </c>
      <c r="AF47" s="41">
        <v>4.4999999999999997E-3</v>
      </c>
      <c r="AG47" s="22">
        <f t="shared" ca="1" si="6"/>
        <v>7.5328479814952606E-3</v>
      </c>
      <c r="AH47" s="23">
        <f t="shared" ca="1" si="0"/>
        <v>0.71307575317829064</v>
      </c>
    </row>
    <row r="48" spans="1:34" ht="12.75" customHeight="1">
      <c r="A48" s="13">
        <v>43575</v>
      </c>
      <c r="B48">
        <v>2.7000000000000001E-3</v>
      </c>
      <c r="C48" s="30">
        <v>6.6E-3</v>
      </c>
      <c r="E48" s="33">
        <f t="shared" ca="1" si="1"/>
        <v>2.1761670215941302E-3</v>
      </c>
      <c r="F48" s="28">
        <f t="shared" ca="1" si="7"/>
        <v>0.93057471488301535</v>
      </c>
      <c r="G48" s="22">
        <f t="shared" ca="1" si="2"/>
        <v>5.3195193861189849E-3</v>
      </c>
      <c r="H48" s="6">
        <f t="shared" ca="1" si="8"/>
        <v>6.8596568993874452E-2</v>
      </c>
      <c r="K48" s="24">
        <v>43575</v>
      </c>
      <c r="L48" s="31">
        <v>1213.7667827076</v>
      </c>
      <c r="M48" s="25">
        <v>2003.3439864678901</v>
      </c>
      <c r="N48" s="25">
        <v>322.38577451204378</v>
      </c>
      <c r="O48" s="34">
        <f t="shared" si="3"/>
        <v>2325.7297609799339</v>
      </c>
      <c r="P48" s="29">
        <f>SUM(O48:$O$122)</f>
        <v>216165.97834184716</v>
      </c>
      <c r="Q48" s="26">
        <f t="shared" si="9"/>
        <v>6.7379712127768943E-2</v>
      </c>
      <c r="R48" s="25">
        <v>3539.4965436875336</v>
      </c>
      <c r="T48">
        <f t="shared" si="4"/>
        <v>4.0186517471833133E-3</v>
      </c>
      <c r="U48" s="35">
        <f t="shared" si="5"/>
        <v>0.70502603836150346</v>
      </c>
      <c r="W48" s="37">
        <v>43575</v>
      </c>
      <c r="X48" s="36">
        <v>0</v>
      </c>
      <c r="Y48" s="36">
        <v>1.0758999999999999E-2</v>
      </c>
      <c r="Z48" s="36">
        <v>0</v>
      </c>
      <c r="AA48" s="43">
        <f t="shared" si="10"/>
        <v>7.5853751467314153E-3</v>
      </c>
      <c r="AB48" s="43">
        <f t="shared" si="11"/>
        <v>0.69744066321477205</v>
      </c>
      <c r="AD48" s="42">
        <v>43575</v>
      </c>
      <c r="AE48" s="41">
        <v>9.4000000000000004E-3</v>
      </c>
      <c r="AF48" s="41">
        <v>5.0000000000000001E-3</v>
      </c>
      <c r="AG48" s="22">
        <f t="shared" ca="1" si="6"/>
        <v>7.576285186290675E-3</v>
      </c>
      <c r="AH48" s="23">
        <f t="shared" ca="1" si="0"/>
        <v>0.70554290519679541</v>
      </c>
    </row>
    <row r="49" spans="1:34" ht="12.75" customHeight="1">
      <c r="A49" s="13">
        <v>43605</v>
      </c>
      <c r="B49">
        <v>2.7000000000000001E-3</v>
      </c>
      <c r="C49" s="30">
        <v>6.4000000000000003E-3</v>
      </c>
      <c r="E49" s="33">
        <f t="shared" ca="1" si="1"/>
        <v>2.1657768841156153E-3</v>
      </c>
      <c r="F49" s="28">
        <f t="shared" ca="1" si="7"/>
        <v>0.92839854786142118</v>
      </c>
      <c r="G49" s="22">
        <f t="shared" ca="1" si="2"/>
        <v>5.1336933549407182E-3</v>
      </c>
      <c r="H49" s="6">
        <f t="shared" ca="1" si="8"/>
        <v>6.635546813509674E-2</v>
      </c>
      <c r="K49" s="24">
        <v>43605</v>
      </c>
      <c r="L49" s="31">
        <v>1200.7078658925</v>
      </c>
      <c r="M49" s="25">
        <v>2014.5773141700624</v>
      </c>
      <c r="N49" s="25">
        <v>324.19348455888274</v>
      </c>
      <c r="O49" s="34">
        <f t="shared" si="3"/>
        <v>2338.770798728945</v>
      </c>
      <c r="P49" s="29">
        <f>SUM(O49:$O$122)</f>
        <v>213840.24858086722</v>
      </c>
      <c r="Q49" s="26">
        <f t="shared" si="9"/>
        <v>6.7379712127771829E-2</v>
      </c>
      <c r="R49" s="25">
        <v>3539.4786646214452</v>
      </c>
      <c r="T49">
        <f t="shared" si="4"/>
        <v>3.9754150730355372E-3</v>
      </c>
      <c r="U49" s="35">
        <f t="shared" si="5"/>
        <v>0.69744066321477205</v>
      </c>
      <c r="W49" s="37">
        <v>43605</v>
      </c>
      <c r="X49" s="36">
        <v>0</v>
      </c>
      <c r="Y49" s="36">
        <v>1.0937000000000001E-2</v>
      </c>
      <c r="Z49" s="36">
        <v>0</v>
      </c>
      <c r="AA49" s="43">
        <f t="shared" si="10"/>
        <v>7.6279085335799624E-3</v>
      </c>
      <c r="AB49" s="43">
        <f t="shared" si="11"/>
        <v>0.68981275468119208</v>
      </c>
      <c r="AD49" s="42">
        <v>43605</v>
      </c>
      <c r="AE49" s="41">
        <v>9.4999999999999998E-3</v>
      </c>
      <c r="AF49" s="41">
        <v>4.7999999999999996E-3</v>
      </c>
      <c r="AG49" s="22">
        <f t="shared" ca="1" si="6"/>
        <v>7.6203260737401279E-3</v>
      </c>
      <c r="AH49" s="23">
        <f t="shared" ca="1" si="0"/>
        <v>0.69796662001050469</v>
      </c>
    </row>
    <row r="50" spans="1:34" ht="12.75" customHeight="1">
      <c r="A50" s="13">
        <v>43636</v>
      </c>
      <c r="B50">
        <v>2.8E-3</v>
      </c>
      <c r="C50" s="30">
        <v>6.6E-3</v>
      </c>
      <c r="E50" s="33">
        <f t="shared" ca="1" si="1"/>
        <v>2.2349107632969375E-3</v>
      </c>
      <c r="F50" s="28">
        <f t="shared" ca="1" si="7"/>
        <v>0.92623277097730561</v>
      </c>
      <c r="G50" s="22">
        <f t="shared" ca="1" si="2"/>
        <v>5.2680039420570672E-3</v>
      </c>
      <c r="H50" s="6">
        <f t="shared" ca="1" si="8"/>
        <v>6.8250713303938698E-2</v>
      </c>
      <c r="K50" s="24">
        <v>43636</v>
      </c>
      <c r="L50" s="31">
        <v>1187.5757239632001</v>
      </c>
      <c r="M50" s="25">
        <v>2025.8835118208856</v>
      </c>
      <c r="N50" s="25">
        <v>326.01292111649224</v>
      </c>
      <c r="O50" s="34">
        <f t="shared" si="3"/>
        <v>2351.896432937378</v>
      </c>
      <c r="P50" s="29">
        <f>SUM(O50:$O$122)</f>
        <v>211501.47778213824</v>
      </c>
      <c r="Q50" s="26">
        <f t="shared" si="9"/>
        <v>6.7379712127769914E-2</v>
      </c>
      <c r="R50" s="25">
        <v>3539.4721569005778</v>
      </c>
      <c r="T50">
        <f t="shared" si="4"/>
        <v>3.9319359583816363E-3</v>
      </c>
      <c r="U50" s="35">
        <f t="shared" si="5"/>
        <v>0.68981275468119196</v>
      </c>
      <c r="W50" s="37">
        <v>43636</v>
      </c>
      <c r="X50" s="36">
        <v>0</v>
      </c>
      <c r="Y50" s="36">
        <v>1.112E-2</v>
      </c>
      <c r="Z50" s="36">
        <v>0</v>
      </c>
      <c r="AA50" s="43">
        <f t="shared" si="10"/>
        <v>7.6707178320548561E-3</v>
      </c>
      <c r="AB50" s="43">
        <f t="shared" si="11"/>
        <v>0.68214203684913721</v>
      </c>
      <c r="AD50" s="42">
        <v>43636</v>
      </c>
      <c r="AE50" s="41">
        <v>9.5999999999999992E-3</v>
      </c>
      <c r="AF50" s="41">
        <v>4.8999999999999998E-3</v>
      </c>
      <c r="AG50" s="22">
        <f t="shared" ca="1" si="6"/>
        <v>7.6625511884466429E-3</v>
      </c>
      <c r="AH50" s="23">
        <f t="shared" ca="1" si="0"/>
        <v>0.69034629393676461</v>
      </c>
    </row>
    <row r="51" spans="1:34" ht="12.75" customHeight="1">
      <c r="A51" s="13">
        <v>43666</v>
      </c>
      <c r="B51">
        <v>2.8E-3</v>
      </c>
      <c r="C51" s="30">
        <v>6.4000000000000003E-3</v>
      </c>
      <c r="E51" s="33">
        <f t="shared" ca="1" si="1"/>
        <v>2.2242401530669113E-3</v>
      </c>
      <c r="F51" s="28">
        <f t="shared" ca="1" si="7"/>
        <v>0.92399786021400865</v>
      </c>
      <c r="G51" s="22">
        <f t="shared" ca="1" si="2"/>
        <v>5.0839774927243691E-3</v>
      </c>
      <c r="H51" s="6">
        <f t="shared" ca="1" si="8"/>
        <v>6.6025834625377089E-2</v>
      </c>
      <c r="K51" s="24">
        <v>43666</v>
      </c>
      <c r="L51" s="31">
        <v>1174.3698819127001</v>
      </c>
      <c r="M51" s="25">
        <v>2037.2253696503597</v>
      </c>
      <c r="N51" s="25">
        <v>327.83809624640452</v>
      </c>
      <c r="O51" s="34">
        <f t="shared" si="3"/>
        <v>2365.0634658967642</v>
      </c>
      <c r="P51" s="29">
        <f>SUM(O51:$O$122)</f>
        <v>209149.58134920089</v>
      </c>
      <c r="Q51" s="26">
        <f t="shared" si="9"/>
        <v>6.7379712127768249E-2</v>
      </c>
      <c r="R51" s="25">
        <v>3539.4333478094641</v>
      </c>
      <c r="T51">
        <f t="shared" si="4"/>
        <v>3.8882128305243358E-3</v>
      </c>
      <c r="U51" s="35">
        <f t="shared" si="5"/>
        <v>0.68214203684913721</v>
      </c>
      <c r="W51" s="37">
        <v>43666</v>
      </c>
      <c r="X51" s="36">
        <v>0</v>
      </c>
      <c r="Y51" s="36">
        <v>1.1308E-2</v>
      </c>
      <c r="Z51" s="36">
        <v>0</v>
      </c>
      <c r="AA51" s="43">
        <f t="shared" si="10"/>
        <v>7.7136621526900442E-3</v>
      </c>
      <c r="AB51" s="43">
        <f t="shared" si="11"/>
        <v>0.67442837469644712</v>
      </c>
      <c r="AD51" s="42">
        <v>43666</v>
      </c>
      <c r="AE51" s="41">
        <v>9.7000000000000003E-3</v>
      </c>
      <c r="AF51" s="41">
        <v>4.7999999999999996E-3</v>
      </c>
      <c r="AG51" s="22">
        <f t="shared" ca="1" si="6"/>
        <v>7.7054033874103716E-3</v>
      </c>
      <c r="AH51" s="23">
        <f t="shared" ca="1" si="0"/>
        <v>0.682683742748318</v>
      </c>
    </row>
    <row r="52" spans="1:34" ht="12.75" customHeight="1">
      <c r="A52" s="13">
        <v>43697</v>
      </c>
      <c r="B52">
        <v>2.8999999999999998E-3</v>
      </c>
      <c r="C52" s="30">
        <v>6.7000000000000002E-3</v>
      </c>
      <c r="E52" s="33">
        <f t="shared" ca="1" si="1"/>
        <v>2.2923126390191821E-3</v>
      </c>
      <c r="F52" s="28">
        <f t="shared" ca="1" si="7"/>
        <v>0.92177362006094177</v>
      </c>
      <c r="G52" s="22">
        <f t="shared" ca="1" si="2"/>
        <v>5.2960326487684556E-3</v>
      </c>
      <c r="H52" s="6">
        <f t="shared" ca="1" si="8"/>
        <v>6.8945769766138226E-2</v>
      </c>
      <c r="K52" s="24">
        <v>43697</v>
      </c>
      <c r="L52" s="31">
        <v>1161.0901072879999</v>
      </c>
      <c r="M52" s="25">
        <v>2048.7438332427841</v>
      </c>
      <c r="N52" s="25">
        <v>329.69169145098027</v>
      </c>
      <c r="O52" s="34">
        <f t="shared" si="3"/>
        <v>2378.4355246937644</v>
      </c>
      <c r="P52" s="29">
        <f>SUM(O52:$O$122)</f>
        <v>206784.51788330407</v>
      </c>
      <c r="Q52" s="26">
        <f t="shared" si="9"/>
        <v>6.7379712127766445E-2</v>
      </c>
      <c r="R52" s="25">
        <v>3539.5256319817645</v>
      </c>
      <c r="T52">
        <f t="shared" si="4"/>
        <v>3.8442449198366627E-3</v>
      </c>
      <c r="U52" s="35">
        <f t="shared" si="5"/>
        <v>0.67442837469644701</v>
      </c>
      <c r="W52" s="37">
        <v>43697</v>
      </c>
      <c r="X52" s="36">
        <v>0</v>
      </c>
      <c r="Y52" s="36">
        <v>1.1502E-2</v>
      </c>
      <c r="Z52" s="36">
        <v>0</v>
      </c>
      <c r="AA52" s="43">
        <f t="shared" si="10"/>
        <v>7.7572751657585346E-3</v>
      </c>
      <c r="AB52" s="43">
        <f t="shared" si="11"/>
        <v>0.66667109953068859</v>
      </c>
      <c r="AD52" s="42">
        <v>43697</v>
      </c>
      <c r="AE52" s="41">
        <v>9.7999999999999997E-3</v>
      </c>
      <c r="AF52" s="41">
        <v>4.8999999999999998E-3</v>
      </c>
      <c r="AG52" s="22">
        <f t="shared" ca="1" si="6"/>
        <v>7.7464358146165464E-3</v>
      </c>
      <c r="AH52" s="23">
        <f t="shared" ca="1" si="0"/>
        <v>0.67497833936090768</v>
      </c>
    </row>
    <row r="53" spans="1:34" ht="12.75" customHeight="1">
      <c r="A53" s="13">
        <v>43728</v>
      </c>
      <c r="B53">
        <v>3.0000000000000001E-3</v>
      </c>
      <c r="C53" s="30">
        <v>6.7000000000000002E-3</v>
      </c>
      <c r="E53" s="33">
        <f t="shared" ca="1" si="1"/>
        <v>2.3596593533760104E-3</v>
      </c>
      <c r="F53" s="28">
        <f t="shared" ca="1" si="7"/>
        <v>0.91948130742192258</v>
      </c>
      <c r="G53" s="22">
        <f t="shared" ca="1" si="2"/>
        <v>5.269905889206423E-3</v>
      </c>
      <c r="H53" s="6">
        <f t="shared" ca="1" si="8"/>
        <v>6.8776678938464425E-2</v>
      </c>
      <c r="K53" s="24">
        <v>43728</v>
      </c>
      <c r="L53" s="31">
        <v>1147.735248874</v>
      </c>
      <c r="M53" s="25">
        <v>2060.2174930232768</v>
      </c>
      <c r="N53" s="25">
        <v>331.5380766548231</v>
      </c>
      <c r="O53" s="34">
        <f t="shared" si="3"/>
        <v>2391.7555696781001</v>
      </c>
      <c r="P53" s="29">
        <f>SUM(O53:$O$122)</f>
        <v>204406.08235861032</v>
      </c>
      <c r="Q53" s="26">
        <f t="shared" si="9"/>
        <v>6.7379712127767999E-2</v>
      </c>
      <c r="R53" s="25">
        <v>3539.4908185520999</v>
      </c>
      <c r="T53">
        <f t="shared" si="4"/>
        <v>3.8000284147687896E-3</v>
      </c>
      <c r="U53" s="35">
        <f t="shared" si="5"/>
        <v>0.66667109953068848</v>
      </c>
      <c r="W53" s="37">
        <v>43728</v>
      </c>
      <c r="X53" s="36">
        <v>0</v>
      </c>
      <c r="Y53" s="36">
        <v>1.1701E-2</v>
      </c>
      <c r="Z53" s="36">
        <v>0</v>
      </c>
      <c r="AA53" s="43">
        <f t="shared" si="10"/>
        <v>7.8007185356085869E-3</v>
      </c>
      <c r="AB53" s="43">
        <f t="shared" si="11"/>
        <v>0.65887038099508</v>
      </c>
      <c r="AD53" s="42">
        <v>43728</v>
      </c>
      <c r="AE53" s="41">
        <v>9.9000000000000008E-3</v>
      </c>
      <c r="AF53" s="41">
        <v>4.8999999999999998E-3</v>
      </c>
      <c r="AG53" s="22">
        <f t="shared" ca="1" si="6"/>
        <v>7.7868758661408348E-3</v>
      </c>
      <c r="AH53" s="23">
        <f t="shared" ca="1" si="0"/>
        <v>0.66723190354629114</v>
      </c>
    </row>
    <row r="54" spans="1:34" ht="12.75" customHeight="1">
      <c r="A54" s="13">
        <v>43758</v>
      </c>
      <c r="B54">
        <v>3.0000000000000001E-3</v>
      </c>
      <c r="C54" s="30">
        <v>6.4999999999999997E-3</v>
      </c>
      <c r="E54" s="33">
        <f t="shared" ca="1" si="1"/>
        <v>2.3483931293956099E-3</v>
      </c>
      <c r="F54" s="28">
        <f t="shared" ca="1" si="7"/>
        <v>0.91712164806854657</v>
      </c>
      <c r="G54" s="22">
        <f t="shared" ca="1" si="2"/>
        <v>5.0881851136904879E-3</v>
      </c>
      <c r="H54" s="6">
        <f t="shared" ca="1" si="8"/>
        <v>6.6575924243936616E-2</v>
      </c>
      <c r="K54" s="24">
        <v>43758</v>
      </c>
      <c r="L54" s="31">
        <v>1134.3055987268999</v>
      </c>
      <c r="M54" s="25">
        <v>2071.7832863997969</v>
      </c>
      <c r="N54" s="25">
        <v>333.39928834923091</v>
      </c>
      <c r="O54" s="34">
        <f t="shared" si="3"/>
        <v>2405.1825747490279</v>
      </c>
      <c r="P54" s="29">
        <f>SUM(O54:$O$122)</f>
        <v>202014.32678893223</v>
      </c>
      <c r="Q54" s="26">
        <f t="shared" si="9"/>
        <v>6.7379712127766486E-2</v>
      </c>
      <c r="R54" s="25">
        <v>3539.4881734759279</v>
      </c>
      <c r="T54">
        <f t="shared" si="4"/>
        <v>3.7555642822874962E-3</v>
      </c>
      <c r="U54" s="35">
        <f t="shared" si="5"/>
        <v>0.65887038099507989</v>
      </c>
      <c r="W54" s="37">
        <v>43758</v>
      </c>
      <c r="X54" s="36">
        <v>0</v>
      </c>
      <c r="Y54" s="36">
        <v>1.1906E-2</v>
      </c>
      <c r="Z54" s="36">
        <v>0</v>
      </c>
      <c r="AA54" s="43">
        <f t="shared" si="10"/>
        <v>7.8445107561274218E-3</v>
      </c>
      <c r="AB54" s="43">
        <f t="shared" si="11"/>
        <v>0.65102587023895253</v>
      </c>
      <c r="AD54" s="42">
        <v>43758</v>
      </c>
      <c r="AE54" s="41">
        <v>0.01</v>
      </c>
      <c r="AF54" s="41">
        <v>4.7000000000000002E-3</v>
      </c>
      <c r="AG54" s="22">
        <f t="shared" ca="1" si="6"/>
        <v>7.8279770979853662E-3</v>
      </c>
      <c r="AH54" s="23">
        <f t="shared" ca="1" si="0"/>
        <v>0.65944502768015034</v>
      </c>
    </row>
    <row r="55" spans="1:34" ht="12.75" customHeight="1">
      <c r="A55" s="13">
        <v>43789</v>
      </c>
      <c r="B55">
        <v>3.0999999999999999E-3</v>
      </c>
      <c r="C55" s="30">
        <v>6.7000000000000002E-3</v>
      </c>
      <c r="E55" s="33">
        <f t="shared" ca="1" si="1"/>
        <v>2.4147014674919158E-3</v>
      </c>
      <c r="F55" s="28">
        <f t="shared" ca="1" si="7"/>
        <v>0.91477325493915096</v>
      </c>
      <c r="G55" s="22">
        <f t="shared" ca="1" si="2"/>
        <v>5.218870913611561E-3</v>
      </c>
      <c r="H55" s="6">
        <f t="shared" ca="1" si="8"/>
        <v>6.8461173985136389E-2</v>
      </c>
      <c r="K55" s="24">
        <v>43789</v>
      </c>
      <c r="L55" s="31">
        <v>1120.8005562685</v>
      </c>
      <c r="M55" s="25">
        <v>2083.3959567739212</v>
      </c>
      <c r="N55" s="25">
        <v>335.26804366933737</v>
      </c>
      <c r="O55" s="34">
        <f t="shared" si="3"/>
        <v>2418.6640004432584</v>
      </c>
      <c r="P55" s="29">
        <f>SUM(O55:$O$122)</f>
        <v>199609.14421418321</v>
      </c>
      <c r="Q55" s="26">
        <f t="shared" si="9"/>
        <v>6.737971212776904E-2</v>
      </c>
      <c r="R55" s="25">
        <v>3539.4645567117586</v>
      </c>
      <c r="T55">
        <f t="shared" si="4"/>
        <v>3.710850533942722E-3</v>
      </c>
      <c r="U55" s="35">
        <f t="shared" si="5"/>
        <v>0.65102587023895253</v>
      </c>
      <c r="W55" s="37">
        <v>43789</v>
      </c>
      <c r="X55" s="36">
        <v>0</v>
      </c>
      <c r="Y55" s="36">
        <v>1.2116999999999999E-2</v>
      </c>
      <c r="Z55" s="36">
        <v>0</v>
      </c>
      <c r="AA55" s="43">
        <f t="shared" si="10"/>
        <v>7.8884804696853876E-3</v>
      </c>
      <c r="AB55" s="43">
        <f t="shared" si="11"/>
        <v>0.64313738976926715</v>
      </c>
      <c r="AD55" s="42">
        <v>43789</v>
      </c>
      <c r="AE55" s="41">
        <v>1.01E-2</v>
      </c>
      <c r="AF55" s="41">
        <v>4.7999999999999996E-3</v>
      </c>
      <c r="AG55" s="22">
        <f t="shared" ca="1" si="6"/>
        <v>7.8672531682801132E-3</v>
      </c>
      <c r="AH55" s="23">
        <f t="shared" ca="1" si="0"/>
        <v>0.65161705058216501</v>
      </c>
    </row>
    <row r="56" spans="1:34" ht="12.75" customHeight="1">
      <c r="A56" s="13">
        <v>43819</v>
      </c>
      <c r="B56">
        <v>3.2000000000000002E-3</v>
      </c>
      <c r="C56" s="30">
        <v>6.4999999999999997E-3</v>
      </c>
      <c r="E56" s="33">
        <f t="shared" ca="1" si="1"/>
        <v>2.4806941359779133E-3</v>
      </c>
      <c r="F56" s="28">
        <f t="shared" ca="1" si="7"/>
        <v>0.91235855347165906</v>
      </c>
      <c r="G56" s="22">
        <f t="shared" ca="1" si="2"/>
        <v>5.0389099637051359E-3</v>
      </c>
      <c r="H56" s="6">
        <f t="shared" ca="1" si="8"/>
        <v>6.6275390672204559E-2</v>
      </c>
      <c r="K56" s="24">
        <v>43819</v>
      </c>
      <c r="L56" s="31">
        <v>1107.2198159282</v>
      </c>
      <c r="M56" s="25">
        <v>2095.0103127183988</v>
      </c>
      <c r="N56" s="25">
        <v>337.1370702378702</v>
      </c>
      <c r="O56" s="34">
        <f t="shared" si="3"/>
        <v>2432.1473829562692</v>
      </c>
      <c r="P56" s="29">
        <f>SUM(O56:$O$122)</f>
        <v>197190.48021373997</v>
      </c>
      <c r="Q56" s="26">
        <f t="shared" si="9"/>
        <v>6.7379712127769359E-2</v>
      </c>
      <c r="R56" s="25">
        <v>3539.367198884469</v>
      </c>
      <c r="T56">
        <f t="shared" si="4"/>
        <v>3.665886158022956E-3</v>
      </c>
      <c r="U56" s="35">
        <f t="shared" si="5"/>
        <v>0.64313738976926715</v>
      </c>
      <c r="W56" s="37">
        <v>43819</v>
      </c>
      <c r="X56" s="36">
        <v>0</v>
      </c>
      <c r="Y56" s="36">
        <v>1.2333999999999999E-2</v>
      </c>
      <c r="Z56" s="36">
        <v>0</v>
      </c>
      <c r="AA56" s="43">
        <f t="shared" si="10"/>
        <v>7.93245656541414E-3</v>
      </c>
      <c r="AB56" s="43">
        <f t="shared" si="11"/>
        <v>0.63520493320385296</v>
      </c>
      <c r="AD56" s="42">
        <v>43819</v>
      </c>
      <c r="AE56" s="41">
        <v>1.0200000000000001E-2</v>
      </c>
      <c r="AF56" s="41">
        <v>4.5999999999999999E-3</v>
      </c>
      <c r="AG56" s="22">
        <f t="shared" ca="1" si="6"/>
        <v>7.907212558429598E-3</v>
      </c>
      <c r="AH56" s="23">
        <f t="shared" ca="1" si="0"/>
        <v>0.64374979741388494</v>
      </c>
    </row>
    <row r="57" spans="1:34" ht="12.75" customHeight="1">
      <c r="A57" s="13">
        <v>43850</v>
      </c>
      <c r="B57">
        <v>3.2000000000000002E-3</v>
      </c>
      <c r="C57" s="30">
        <v>6.7999999999999996E-3</v>
      </c>
      <c r="E57" s="33">
        <f t="shared" ca="1" si="1"/>
        <v>2.468456201747521E-3</v>
      </c>
      <c r="F57" s="28">
        <f t="shared" ca="1" si="7"/>
        <v>0.90987785933568111</v>
      </c>
      <c r="G57" s="22">
        <f t="shared" ca="1" si="2"/>
        <v>5.2454694287134814E-3</v>
      </c>
      <c r="H57" s="6">
        <f t="shared" ca="1" si="8"/>
        <v>6.918031085020529E-2</v>
      </c>
      <c r="K57" s="24">
        <v>43850</v>
      </c>
      <c r="L57" s="31">
        <v>1093.5633667185</v>
      </c>
      <c r="M57" s="25">
        <v>2106.9167951104578</v>
      </c>
      <c r="N57" s="25">
        <v>339.05310691135514</v>
      </c>
      <c r="O57" s="34">
        <f t="shared" si="3"/>
        <v>2445.9699020218131</v>
      </c>
      <c r="P57" s="29">
        <f>SUM(O57:$O$122)</f>
        <v>194758.33283078368</v>
      </c>
      <c r="Q57" s="26">
        <f t="shared" si="9"/>
        <v>6.7379712127766805E-2</v>
      </c>
      <c r="R57" s="25">
        <v>3539.5332687403129</v>
      </c>
      <c r="T57">
        <f t="shared" si="4"/>
        <v>3.6206711181497628E-3</v>
      </c>
      <c r="U57" s="35">
        <f t="shared" si="5"/>
        <v>0.63520493320385296</v>
      </c>
      <c r="W57" s="37">
        <v>43850</v>
      </c>
      <c r="X57" s="36">
        <v>0</v>
      </c>
      <c r="Y57" s="36">
        <v>1.2559000000000001E-2</v>
      </c>
      <c r="Z57" s="36">
        <v>0</v>
      </c>
      <c r="AA57" s="43">
        <f t="shared" si="10"/>
        <v>7.97753875610719E-3</v>
      </c>
      <c r="AB57" s="43">
        <f t="shared" si="11"/>
        <v>0.62722739444774578</v>
      </c>
      <c r="AD57" s="42">
        <v>43850</v>
      </c>
      <c r="AE57" s="41">
        <v>1.03E-2</v>
      </c>
      <c r="AF57" s="41">
        <v>4.7000000000000002E-3</v>
      </c>
      <c r="AG57" s="22">
        <f t="shared" ca="1" si="6"/>
        <v>7.9453433993748324E-3</v>
      </c>
      <c r="AH57" s="23">
        <f t="shared" ca="1" si="0"/>
        <v>0.63584258485545531</v>
      </c>
    </row>
    <row r="58" spans="1:34" ht="12.75" customHeight="1">
      <c r="A58" s="13">
        <v>43881</v>
      </c>
      <c r="B58">
        <v>3.3E-3</v>
      </c>
      <c r="C58" s="30">
        <v>6.7999999999999996E-3</v>
      </c>
      <c r="E58" s="33">
        <f t="shared" ca="1" si="1"/>
        <v>2.5330373480695208E-3</v>
      </c>
      <c r="F58" s="28">
        <f t="shared" ca="1" si="7"/>
        <v>0.90740940313393359</v>
      </c>
      <c r="G58" s="22">
        <f t="shared" ca="1" si="2"/>
        <v>5.2195921111735577E-3</v>
      </c>
      <c r="H58" s="6">
        <f t="shared" ca="1" si="8"/>
        <v>6.9026290798573253E-2</v>
      </c>
      <c r="K58" s="24">
        <v>43881</v>
      </c>
      <c r="L58" s="31">
        <v>1079.8293043959</v>
      </c>
      <c r="M58" s="25">
        <v>2118.7222379458326</v>
      </c>
      <c r="N58" s="25">
        <v>340.95288391303234</v>
      </c>
      <c r="O58" s="34">
        <f t="shared" si="3"/>
        <v>2459.6751218588652</v>
      </c>
      <c r="P58" s="29">
        <f>SUM(O58:$O$122)</f>
        <v>192312.36292876187</v>
      </c>
      <c r="Q58" s="26">
        <f t="shared" si="9"/>
        <v>6.7379712127767916E-2</v>
      </c>
      <c r="R58" s="25">
        <v>3539.5044262547649</v>
      </c>
      <c r="T58">
        <f t="shared" si="4"/>
        <v>3.5751991095769784E-3</v>
      </c>
      <c r="U58" s="35">
        <f t="shared" si="5"/>
        <v>0.62722739444774578</v>
      </c>
      <c r="W58" s="37">
        <v>43881</v>
      </c>
      <c r="X58" s="36">
        <v>0</v>
      </c>
      <c r="Y58" s="36">
        <v>1.2789999999999999E-2</v>
      </c>
      <c r="Z58" s="36">
        <v>0</v>
      </c>
      <c r="AA58" s="43">
        <f t="shared" si="10"/>
        <v>8.0222383749866677E-3</v>
      </c>
      <c r="AB58" s="43">
        <f t="shared" si="11"/>
        <v>0.61920515607275917</v>
      </c>
      <c r="AD58" s="42">
        <v>43881</v>
      </c>
      <c r="AE58" s="41">
        <v>1.0500000000000001E-2</v>
      </c>
      <c r="AF58" s="41">
        <v>4.7000000000000002E-3</v>
      </c>
      <c r="AG58" s="22">
        <f t="shared" ca="1" si="6"/>
        <v>8.0596642893121118E-3</v>
      </c>
      <c r="AH58" s="23">
        <f t="shared" ca="1" si="0"/>
        <v>0.6278972414560805</v>
      </c>
    </row>
    <row r="59" spans="1:34" ht="12.75" customHeight="1">
      <c r="A59" s="13">
        <v>43910</v>
      </c>
      <c r="B59">
        <v>3.3999999999999998E-3</v>
      </c>
      <c r="C59" s="30">
        <v>6.3E-3</v>
      </c>
      <c r="E59" s="33">
        <f t="shared" ca="1" si="1"/>
        <v>2.5977499407863567E-3</v>
      </c>
      <c r="F59" s="28">
        <f t="shared" ca="1" si="7"/>
        <v>0.90487636578586406</v>
      </c>
      <c r="G59" s="22">
        <f t="shared" ca="1" si="2"/>
        <v>4.8134778314570725E-3</v>
      </c>
      <c r="H59" s="6">
        <f t="shared" ca="1" si="8"/>
        <v>6.3833840910763703E-2</v>
      </c>
      <c r="K59" s="24">
        <v>43910</v>
      </c>
      <c r="L59" s="31">
        <v>1066.0182875927001</v>
      </c>
      <c r="M59" s="25">
        <v>2130.5453176424708</v>
      </c>
      <c r="N59" s="25">
        <v>342.85549910586224</v>
      </c>
      <c r="O59" s="34">
        <f t="shared" si="3"/>
        <v>2473.400816748333</v>
      </c>
      <c r="P59" s="29">
        <f>SUM(O59:$O$122)</f>
        <v>189852.68780690301</v>
      </c>
      <c r="Q59" s="26">
        <f t="shared" si="9"/>
        <v>6.7379712127769414E-2</v>
      </c>
      <c r="R59" s="25">
        <v>3539.4191043410328</v>
      </c>
      <c r="T59">
        <f t="shared" si="4"/>
        <v>3.5294723129655672E-3</v>
      </c>
      <c r="U59" s="35">
        <f t="shared" si="5"/>
        <v>0.61920515607275917</v>
      </c>
      <c r="W59" s="37">
        <v>43910</v>
      </c>
      <c r="X59" s="36">
        <v>0</v>
      </c>
      <c r="Y59" s="36">
        <v>1.3028E-2</v>
      </c>
      <c r="Z59" s="36">
        <v>0</v>
      </c>
      <c r="AA59" s="43">
        <f t="shared" si="10"/>
        <v>8.067004773315907E-3</v>
      </c>
      <c r="AB59" s="43">
        <f t="shared" si="11"/>
        <v>0.61113815129944327</v>
      </c>
      <c r="AD59" s="42">
        <v>43910</v>
      </c>
      <c r="AE59" s="41">
        <v>1.06E-2</v>
      </c>
      <c r="AF59" s="41">
        <v>4.3E-3</v>
      </c>
      <c r="AG59" s="22">
        <f t="shared" ca="1" si="6"/>
        <v>8.0988674624515831E-3</v>
      </c>
      <c r="AH59" s="23">
        <f t="shared" ca="1" si="0"/>
        <v>0.61983757716676835</v>
      </c>
    </row>
    <row r="60" spans="1:34" ht="12.75" customHeight="1">
      <c r="A60" s="13">
        <v>43941</v>
      </c>
      <c r="B60">
        <v>3.5000000000000001E-3</v>
      </c>
      <c r="C60" s="30">
        <v>6.7999999999999996E-3</v>
      </c>
      <c r="E60" s="33">
        <f t="shared" ca="1" si="1"/>
        <v>2.6609620250839993E-3</v>
      </c>
      <c r="F60" s="28">
        <f t="shared" ca="1" si="7"/>
        <v>0.90227861584507774</v>
      </c>
      <c r="G60" s="22">
        <f t="shared" ca="1" si="2"/>
        <v>5.1698690773060553E-3</v>
      </c>
      <c r="H60" s="6">
        <f t="shared" ca="1" si="8"/>
        <v>6.8757507756700212E-2</v>
      </c>
      <c r="K60" s="24">
        <v>43941</v>
      </c>
      <c r="L60" s="31">
        <v>1052.1302013418999</v>
      </c>
      <c r="M60" s="25">
        <v>2142.4942831780654</v>
      </c>
      <c r="N60" s="25">
        <v>344.77837232924827</v>
      </c>
      <c r="O60" s="34">
        <f t="shared" si="3"/>
        <v>2487.2726555073136</v>
      </c>
      <c r="P60" s="29">
        <f>SUM(O60:$O$122)</f>
        <v>187379.28699015468</v>
      </c>
      <c r="Q60" s="26">
        <f t="shared" si="9"/>
        <v>6.7379712127766681E-2</v>
      </c>
      <c r="R60" s="25">
        <v>3539.4028568492135</v>
      </c>
      <c r="T60">
        <f t="shared" si="4"/>
        <v>3.4834903476721117E-3</v>
      </c>
      <c r="U60" s="35">
        <f t="shared" si="5"/>
        <v>0.61113815129944327</v>
      </c>
      <c r="W60" s="37">
        <v>43941</v>
      </c>
      <c r="X60" s="36">
        <v>0</v>
      </c>
      <c r="Y60" s="36">
        <v>1.3273999999999999E-2</v>
      </c>
      <c r="Z60" s="36">
        <v>0</v>
      </c>
      <c r="AA60" s="43">
        <f t="shared" si="10"/>
        <v>8.1122478203488092E-3</v>
      </c>
      <c r="AB60" s="43">
        <f t="shared" si="11"/>
        <v>0.60302590347909446</v>
      </c>
      <c r="AD60" s="42">
        <v>43941</v>
      </c>
      <c r="AE60" s="41">
        <v>1.0699999999999999E-2</v>
      </c>
      <c r="AF60" s="41">
        <v>4.5999999999999999E-3</v>
      </c>
      <c r="AG60" s="22">
        <f t="shared" ca="1" si="6"/>
        <v>8.1349410481139396E-3</v>
      </c>
      <c r="AH60" s="23">
        <f t="shared" ca="1" si="0"/>
        <v>0.61173870970431676</v>
      </c>
    </row>
    <row r="61" spans="1:34" ht="12.75" customHeight="1">
      <c r="A61" s="13">
        <v>43971</v>
      </c>
      <c r="B61">
        <v>3.5999999999999999E-3</v>
      </c>
      <c r="C61" s="30">
        <v>6.6E-3</v>
      </c>
      <c r="E61" s="33">
        <f t="shared" ca="1" si="1"/>
        <v>2.7239217198336764E-3</v>
      </c>
      <c r="F61" s="28">
        <f t="shared" ca="1" si="7"/>
        <v>0.8996176538199937</v>
      </c>
      <c r="G61" s="22">
        <f t="shared" ca="1" si="2"/>
        <v>4.9938564863617405E-3</v>
      </c>
      <c r="H61" s="6">
        <f t="shared" ca="1" si="8"/>
        <v>6.6613052313812926E-2</v>
      </c>
      <c r="K61" s="24">
        <v>43971</v>
      </c>
      <c r="L61" s="31">
        <v>1038.1642250493001</v>
      </c>
      <c r="M61" s="25">
        <v>2154.5075730485482</v>
      </c>
      <c r="N61" s="25">
        <v>346.71159687056212</v>
      </c>
      <c r="O61" s="34">
        <f t="shared" si="3"/>
        <v>2501.2191699191103</v>
      </c>
      <c r="P61" s="29">
        <f>SUM(O61:$O$122)</f>
        <v>184892.01433464736</v>
      </c>
      <c r="Q61" s="26">
        <f t="shared" si="9"/>
        <v>6.7379712127767499E-2</v>
      </c>
      <c r="R61" s="25">
        <v>3539.3833949684104</v>
      </c>
      <c r="T61">
        <f t="shared" si="4"/>
        <v>3.4372504967971531E-3</v>
      </c>
      <c r="U61" s="35">
        <f t="shared" si="5"/>
        <v>0.60302590347909446</v>
      </c>
      <c r="W61" s="37">
        <v>43971</v>
      </c>
      <c r="X61" s="36">
        <v>0</v>
      </c>
      <c r="Y61" s="36">
        <v>1.3528E-2</v>
      </c>
      <c r="Z61" s="36">
        <v>0</v>
      </c>
      <c r="AA61" s="43">
        <f t="shared" si="10"/>
        <v>8.1577344222651896E-3</v>
      </c>
      <c r="AB61" s="43">
        <f t="shared" si="11"/>
        <v>0.59486816905682927</v>
      </c>
      <c r="AD61" s="42">
        <v>43971</v>
      </c>
      <c r="AE61" s="41">
        <v>1.0800000000000001E-2</v>
      </c>
      <c r="AF61" s="41">
        <v>4.4000000000000003E-3</v>
      </c>
      <c r="AG61" s="22">
        <f t="shared" ca="1" si="6"/>
        <v>8.1717651595010297E-3</v>
      </c>
      <c r="AH61" s="23">
        <f t="shared" ca="1" si="0"/>
        <v>0.6036037686562028</v>
      </c>
    </row>
    <row r="62" spans="1:34" ht="12.75" customHeight="1">
      <c r="A62" s="13">
        <v>44002</v>
      </c>
      <c r="B62">
        <v>3.7000000000000002E-3</v>
      </c>
      <c r="C62" s="30">
        <v>6.7999999999999996E-3</v>
      </c>
      <c r="E62" s="33">
        <f t="shared" ca="1" si="1"/>
        <v>2.7857750970740227E-3</v>
      </c>
      <c r="F62" s="28">
        <f t="shared" ca="1" si="7"/>
        <v>0.89689373210015999</v>
      </c>
      <c r="G62" s="22">
        <f t="shared" ca="1" si="2"/>
        <v>5.1198028811090144E-3</v>
      </c>
      <c r="H62" s="6">
        <f t="shared" ca="1" si="8"/>
        <v>6.8500461508908358E-2</v>
      </c>
      <c r="K62" s="24">
        <v>44002</v>
      </c>
      <c r="L62" s="31">
        <v>1024.1199394129001</v>
      </c>
      <c r="M62" s="25">
        <v>2166.6808835698839</v>
      </c>
      <c r="N62" s="25">
        <v>348.67057254688405</v>
      </c>
      <c r="O62" s="34">
        <f t="shared" si="3"/>
        <v>2515.3514561167681</v>
      </c>
      <c r="P62" s="29">
        <f>SUM(O62:$O$122)</f>
        <v>182390.79516472828</v>
      </c>
      <c r="Q62" s="26">
        <f t="shared" si="9"/>
        <v>6.7379712127771899E-2</v>
      </c>
      <c r="R62" s="25">
        <v>3539.4713955296679</v>
      </c>
      <c r="T62">
        <f t="shared" si="4"/>
        <v>3.3907513720767028E-3</v>
      </c>
      <c r="U62" s="35">
        <f t="shared" si="5"/>
        <v>0.59486816905682927</v>
      </c>
      <c r="W62" s="37">
        <v>44002</v>
      </c>
      <c r="X62" s="36">
        <v>0</v>
      </c>
      <c r="Y62" s="36">
        <v>1.3790999999999999E-2</v>
      </c>
      <c r="Z62" s="36">
        <v>0</v>
      </c>
      <c r="AA62" s="43">
        <f t="shared" si="10"/>
        <v>8.2038269194627325E-3</v>
      </c>
      <c r="AB62" s="43">
        <f t="shared" si="11"/>
        <v>0.58666434213736651</v>
      </c>
      <c r="AD62" s="42">
        <v>44002</v>
      </c>
      <c r="AE62" s="41">
        <v>1.09E-2</v>
      </c>
      <c r="AF62" s="41">
        <v>4.4999999999999997E-3</v>
      </c>
      <c r="AG62" s="22">
        <f t="shared" ca="1" si="6"/>
        <v>8.2067428535423908E-3</v>
      </c>
      <c r="AH62" s="23">
        <f t="shared" ca="1" si="0"/>
        <v>0.59543200349670178</v>
      </c>
    </row>
    <row r="63" spans="1:34" ht="12.75" customHeight="1">
      <c r="A63" s="13">
        <v>44032</v>
      </c>
      <c r="B63">
        <v>3.7000000000000002E-3</v>
      </c>
      <c r="C63" s="30">
        <v>6.6E-3</v>
      </c>
      <c r="E63" s="33">
        <f t="shared" ca="1" si="1"/>
        <v>2.7724743779860093E-3</v>
      </c>
      <c r="F63" s="28">
        <f t="shared" ca="1" si="7"/>
        <v>0.89410795700308598</v>
      </c>
      <c r="G63" s="22">
        <f t="shared" ca="1" si="2"/>
        <v>4.9454948364074762E-3</v>
      </c>
      <c r="H63" s="6">
        <f t="shared" ca="1" si="8"/>
        <v>6.637446582603769E-2</v>
      </c>
      <c r="K63" s="24">
        <v>44032</v>
      </c>
      <c r="L63" s="31">
        <v>1009.9963013284</v>
      </c>
      <c r="M63" s="25">
        <v>2178.7893725392855</v>
      </c>
      <c r="N63" s="25">
        <v>350.61911689120984</v>
      </c>
      <c r="O63" s="34">
        <f t="shared" si="3"/>
        <v>2529.4084894304951</v>
      </c>
      <c r="P63" s="29">
        <f>SUM(O63:$O$122)</f>
        <v>179875.44370861151</v>
      </c>
      <c r="Q63" s="26">
        <f t="shared" si="9"/>
        <v>6.737971212776811E-2</v>
      </c>
      <c r="R63" s="25">
        <v>3539.4047907588956</v>
      </c>
      <c r="T63">
        <f t="shared" si="4"/>
        <v>3.3439895199042051E-3</v>
      </c>
      <c r="U63" s="35">
        <f t="shared" si="5"/>
        <v>0.58666434213736662</v>
      </c>
      <c r="W63" s="37">
        <v>44032</v>
      </c>
      <c r="X63" s="36">
        <v>0</v>
      </c>
      <c r="Y63" s="36">
        <v>1.4062E-2</v>
      </c>
      <c r="Z63" s="36">
        <v>0</v>
      </c>
      <c r="AA63" s="43">
        <f t="shared" si="10"/>
        <v>8.2496739791356483E-3</v>
      </c>
      <c r="AB63" s="43">
        <f t="shared" si="11"/>
        <v>0.57841466815823084</v>
      </c>
      <c r="AD63" s="42">
        <v>44032</v>
      </c>
      <c r="AE63" s="41">
        <v>1.0999999999999999E-2</v>
      </c>
      <c r="AF63" s="41">
        <v>4.3E-3</v>
      </c>
      <c r="AG63" s="22">
        <f t="shared" ca="1" si="6"/>
        <v>8.2424913940124592E-3</v>
      </c>
      <c r="AH63" s="23">
        <f t="shared" ca="1" si="0"/>
        <v>0.58722526064315939</v>
      </c>
    </row>
    <row r="64" spans="1:34" ht="12.75" customHeight="1">
      <c r="A64" s="13">
        <v>44063</v>
      </c>
      <c r="B64">
        <v>3.8E-3</v>
      </c>
      <c r="C64" s="30">
        <v>6.7999999999999996E-3</v>
      </c>
      <c r="E64" s="33">
        <f t="shared" ca="1" si="1"/>
        <v>2.8333590944420303E-3</v>
      </c>
      <c r="F64" s="28">
        <f t="shared" ca="1" si="7"/>
        <v>0.89133548262509998</v>
      </c>
      <c r="G64" s="22">
        <f t="shared" ca="1" si="2"/>
        <v>5.0702215374225802E-3</v>
      </c>
      <c r="H64" s="6">
        <f t="shared" ca="1" si="8"/>
        <v>6.826011040184482E-2</v>
      </c>
      <c r="K64" s="24">
        <v>44063</v>
      </c>
      <c r="L64" s="31">
        <v>995.79373333909996</v>
      </c>
      <c r="M64" s="25">
        <v>2191.0775980256135</v>
      </c>
      <c r="N64" s="25">
        <v>352.5965851231</v>
      </c>
      <c r="O64" s="34">
        <f t="shared" si="3"/>
        <v>2543.6741831487134</v>
      </c>
      <c r="P64" s="29">
        <f>SUM(O64:$O$122)</f>
        <v>177346.03521918104</v>
      </c>
      <c r="Q64" s="26">
        <f t="shared" si="9"/>
        <v>6.7379712127766736E-2</v>
      </c>
      <c r="R64" s="25">
        <v>3539.4679164878135</v>
      </c>
      <c r="T64">
        <f t="shared" si="4"/>
        <v>3.2969663392752461E-3</v>
      </c>
      <c r="U64" s="35">
        <f t="shared" si="5"/>
        <v>0.57841466815823106</v>
      </c>
      <c r="W64" s="37">
        <v>44063</v>
      </c>
      <c r="X64" s="36">
        <v>0</v>
      </c>
      <c r="Y64" s="36">
        <v>1.4343E-2</v>
      </c>
      <c r="Z64" s="36">
        <v>0</v>
      </c>
      <c r="AA64" s="43">
        <f t="shared" si="10"/>
        <v>8.2962015853935041E-3</v>
      </c>
      <c r="AB64" s="43">
        <f t="shared" si="11"/>
        <v>0.57011846657283738</v>
      </c>
      <c r="AD64" s="42">
        <v>44063</v>
      </c>
      <c r="AE64" s="41">
        <v>1.11E-2</v>
      </c>
      <c r="AF64" s="41">
        <v>4.4000000000000003E-3</v>
      </c>
      <c r="AG64" s="22">
        <f t="shared" ca="1" si="6"/>
        <v>8.2763910390280353E-3</v>
      </c>
      <c r="AH64" s="23">
        <f t="shared" ca="1" si="0"/>
        <v>0.57898276924914693</v>
      </c>
    </row>
    <row r="65" spans="1:34" ht="12.75" customHeight="1">
      <c r="A65" s="13">
        <v>44094</v>
      </c>
      <c r="B65">
        <v>3.8999999999999998E-3</v>
      </c>
      <c r="C65" s="30">
        <v>6.8999999999999999E-3</v>
      </c>
      <c r="E65" s="33">
        <f t="shared" ca="1" si="1"/>
        <v>2.893575615258678E-3</v>
      </c>
      <c r="F65" s="28">
        <f t="shared" ca="1" si="7"/>
        <v>0.88850212353065794</v>
      </c>
      <c r="G65" s="22">
        <f t="shared" ca="1" si="2"/>
        <v>5.1194030116115076E-3</v>
      </c>
      <c r="H65" s="6">
        <f t="shared" ca="1" si="8"/>
        <v>6.9142025114381556E-2</v>
      </c>
      <c r="K65" s="24">
        <v>44094</v>
      </c>
      <c r="L65" s="31">
        <v>981.51106382190005</v>
      </c>
      <c r="M65" s="25">
        <v>2203.467358627302</v>
      </c>
      <c r="N65" s="25">
        <v>354.59039277399495</v>
      </c>
      <c r="O65" s="34">
        <f t="shared" si="3"/>
        <v>2558.0577514012971</v>
      </c>
      <c r="P65" s="29">
        <f>SUM(O65:$O$122)</f>
        <v>174802.36103603229</v>
      </c>
      <c r="Q65" s="26">
        <f t="shared" si="9"/>
        <v>6.737971212777244E-2</v>
      </c>
      <c r="R65" s="25">
        <v>3539.5688152231969</v>
      </c>
      <c r="T65">
        <f t="shared" si="4"/>
        <v>3.2496779510712945E-3</v>
      </c>
      <c r="U65" s="35">
        <f t="shared" si="5"/>
        <v>0.57011846657283738</v>
      </c>
      <c r="W65" s="37">
        <v>44094</v>
      </c>
      <c r="X65" s="36">
        <v>0</v>
      </c>
      <c r="Y65" s="36">
        <v>1.4633999999999999E-2</v>
      </c>
      <c r="Z65" s="36">
        <v>0</v>
      </c>
      <c r="AA65" s="43">
        <f t="shared" si="10"/>
        <v>8.3431136398269025E-3</v>
      </c>
      <c r="AB65" s="43">
        <f t="shared" si="11"/>
        <v>0.56177535293301051</v>
      </c>
      <c r="AD65" s="42">
        <v>44094</v>
      </c>
      <c r="AE65" s="41">
        <v>1.1299999999999999E-2</v>
      </c>
      <c r="AF65" s="41">
        <v>4.4000000000000003E-3</v>
      </c>
      <c r="AG65" s="22">
        <f t="shared" ca="1" si="6"/>
        <v>8.3839498595956567E-3</v>
      </c>
      <c r="AH65" s="23">
        <f t="shared" ca="1" si="0"/>
        <v>0.57070637821011894</v>
      </c>
    </row>
    <row r="66" spans="1:34" ht="12.75" customHeight="1">
      <c r="A66" s="13">
        <v>44124</v>
      </c>
      <c r="B66">
        <v>4.0000000000000001E-3</v>
      </c>
      <c r="C66" s="30">
        <v>6.6E-3</v>
      </c>
      <c r="E66" s="33">
        <f t="shared" ca="1" si="1"/>
        <v>2.9536002063670561E-3</v>
      </c>
      <c r="F66" s="28">
        <f t="shared" ca="1" si="7"/>
        <v>0.88560854791539922</v>
      </c>
      <c r="G66" s="22">
        <f t="shared" ca="1" si="2"/>
        <v>4.8734403405056416E-3</v>
      </c>
      <c r="H66" s="6">
        <f t="shared" ca="1" si="8"/>
        <v>6.6035139592684144E-2</v>
      </c>
      <c r="K66" s="24">
        <v>44124</v>
      </c>
      <c r="L66" s="31">
        <v>967.1476309139</v>
      </c>
      <c r="M66" s="25">
        <v>2215.732309660747</v>
      </c>
      <c r="N66" s="25">
        <v>356.56411559193248</v>
      </c>
      <c r="O66" s="34">
        <f t="shared" si="3"/>
        <v>2572.2964252526795</v>
      </c>
      <c r="P66" s="29">
        <f>SUM(O66:$O$122)</f>
        <v>172244.30328463099</v>
      </c>
      <c r="Q66" s="26">
        <f t="shared" si="9"/>
        <v>6.737971212777033E-2</v>
      </c>
      <c r="R66" s="25">
        <v>3539.4440561665797</v>
      </c>
      <c r="T66">
        <f t="shared" si="4"/>
        <v>3.2021221639352174E-3</v>
      </c>
      <c r="U66" s="35">
        <f t="shared" si="5"/>
        <v>0.56177535293301051</v>
      </c>
      <c r="W66" s="37">
        <v>44124</v>
      </c>
      <c r="X66" s="36">
        <v>0</v>
      </c>
      <c r="Y66" s="36">
        <v>1.4933999999999999E-2</v>
      </c>
      <c r="Z66" s="36">
        <v>0</v>
      </c>
      <c r="AA66" s="43">
        <f t="shared" si="10"/>
        <v>8.3895531207015782E-3</v>
      </c>
      <c r="AB66" s="43">
        <f t="shared" si="11"/>
        <v>0.55338579981230895</v>
      </c>
      <c r="AD66" s="42">
        <v>44124</v>
      </c>
      <c r="AE66" s="41">
        <v>1.14E-2</v>
      </c>
      <c r="AF66" s="41">
        <v>4.1999999999999997E-3</v>
      </c>
      <c r="AG66" s="22">
        <f t="shared" ca="1" si="6"/>
        <v>8.4177605881461098E-3</v>
      </c>
      <c r="AH66" s="23">
        <f t="shared" ca="1" si="0"/>
        <v>0.56232242835052326</v>
      </c>
    </row>
    <row r="67" spans="1:34" ht="12.75" customHeight="1">
      <c r="A67" s="13">
        <v>44155</v>
      </c>
      <c r="B67">
        <v>4.1000000000000003E-3</v>
      </c>
      <c r="C67" s="30">
        <v>6.8999999999999999E-3</v>
      </c>
      <c r="E67" s="33">
        <f t="shared" ca="1" si="1"/>
        <v>3.0125050312241686E-3</v>
      </c>
      <c r="F67" s="28">
        <f t="shared" ca="1" si="7"/>
        <v>0.88265494770903219</v>
      </c>
      <c r="G67" s="22">
        <f t="shared" ca="1" si="2"/>
        <v>5.0698255403528684E-3</v>
      </c>
      <c r="H67" s="6">
        <f t="shared" ca="1" si="8"/>
        <v>6.8926035753996223E-2</v>
      </c>
      <c r="K67" s="24">
        <v>44155</v>
      </c>
      <c r="L67" s="31">
        <v>952.70424819380003</v>
      </c>
      <c r="M67" s="25">
        <v>2228.2421669216401</v>
      </c>
      <c r="N67" s="25">
        <v>358.57724965644167</v>
      </c>
      <c r="O67" s="34">
        <f t="shared" si="3"/>
        <v>2586.8194165780819</v>
      </c>
      <c r="P67" s="29">
        <f>SUM(O67:$O$122)</f>
        <v>169672.00685937831</v>
      </c>
      <c r="Q67" s="26">
        <f t="shared" si="9"/>
        <v>6.7379712127768082E-2</v>
      </c>
      <c r="R67" s="25">
        <v>3539.5236647718816</v>
      </c>
      <c r="T67">
        <f t="shared" si="4"/>
        <v>3.1543016715389035E-3</v>
      </c>
      <c r="U67" s="35">
        <f t="shared" si="5"/>
        <v>0.55338579981230884</v>
      </c>
      <c r="W67" s="37">
        <v>44155</v>
      </c>
      <c r="X67" s="36">
        <v>0</v>
      </c>
      <c r="Y67" s="36">
        <v>1.5245999999999999E-2</v>
      </c>
      <c r="Z67" s="36">
        <v>0</v>
      </c>
      <c r="AA67" s="43">
        <f t="shared" si="10"/>
        <v>8.4369199039384616E-3</v>
      </c>
      <c r="AB67" s="43">
        <f t="shared" si="11"/>
        <v>0.54494887990837049</v>
      </c>
      <c r="AD67" s="42">
        <v>44155</v>
      </c>
      <c r="AE67" s="41">
        <v>1.15E-2</v>
      </c>
      <c r="AF67" s="41">
        <v>4.3E-3</v>
      </c>
      <c r="AG67" s="22">
        <f t="shared" ca="1" si="6"/>
        <v>8.4497092339214479E-3</v>
      </c>
      <c r="AH67" s="23">
        <f t="shared" ca="1" si="0"/>
        <v>0.55390466776237712</v>
      </c>
    </row>
    <row r="68" spans="1:34" ht="12.75" customHeight="1">
      <c r="A68" s="13">
        <v>44185</v>
      </c>
      <c r="B68">
        <v>4.1999999999999997E-3</v>
      </c>
      <c r="C68" s="30">
        <v>6.7000000000000002E-3</v>
      </c>
      <c r="E68" s="33">
        <f t="shared" ca="1" si="1"/>
        <v>3.0712467087824417E-3</v>
      </c>
      <c r="F68" s="28">
        <f t="shared" ca="1" si="7"/>
        <v>0.879642442677808</v>
      </c>
      <c r="G68" s="22">
        <f t="shared" ca="1" si="2"/>
        <v>4.8993697497243718E-3</v>
      </c>
      <c r="H68" s="6">
        <f t="shared" ca="1" si="8"/>
        <v>6.6836744277273041E-2</v>
      </c>
      <c r="K68" s="24">
        <v>44185</v>
      </c>
      <c r="L68" s="31">
        <v>938.17931922590003</v>
      </c>
      <c r="M68" s="25">
        <v>2240.7579465293165</v>
      </c>
      <c r="N68" s="25">
        <v>360.59133676764054</v>
      </c>
      <c r="O68" s="34">
        <f t="shared" si="3"/>
        <v>2601.3492832969569</v>
      </c>
      <c r="P68" s="29">
        <f>SUM(O68:$O$122)</f>
        <v>167085.18744280023</v>
      </c>
      <c r="Q68" s="26">
        <f t="shared" si="9"/>
        <v>6.7379712127772579E-2</v>
      </c>
      <c r="R68" s="25">
        <v>3539.528602522857</v>
      </c>
      <c r="T68">
        <f t="shared" si="4"/>
        <v>3.106211188254829E-3</v>
      </c>
      <c r="U68" s="35">
        <f t="shared" si="5"/>
        <v>0.54494887990837049</v>
      </c>
      <c r="W68" s="37">
        <v>44185</v>
      </c>
      <c r="X68" s="36">
        <v>0</v>
      </c>
      <c r="Y68" s="36">
        <v>1.5569E-2</v>
      </c>
      <c r="Z68" s="36">
        <v>0</v>
      </c>
      <c r="AA68" s="43">
        <f t="shared" si="10"/>
        <v>8.4843091112934196E-3</v>
      </c>
      <c r="AB68" s="43">
        <f t="shared" si="11"/>
        <v>0.5364645707970771</v>
      </c>
      <c r="AD68" s="42">
        <v>44185</v>
      </c>
      <c r="AE68" s="41">
        <v>1.1599999999999999E-2</v>
      </c>
      <c r="AF68" s="41">
        <v>4.1000000000000003E-3</v>
      </c>
      <c r="AG68" s="22">
        <f t="shared" ca="1" si="6"/>
        <v>8.4824909099705543E-3</v>
      </c>
      <c r="AH68" s="23">
        <f t="shared" ref="AH68:AH120" ca="1" si="12">+AG68+AH69</f>
        <v>0.54545495852845571</v>
      </c>
    </row>
    <row r="69" spans="1:34" ht="12.75" customHeight="1">
      <c r="A69" s="13">
        <v>44216</v>
      </c>
      <c r="B69">
        <v>4.4000000000000003E-3</v>
      </c>
      <c r="C69" s="30">
        <v>6.8999999999999999E-3</v>
      </c>
      <c r="E69" s="33">
        <f t="shared" ref="E69:E122" ca="1" si="13">+B69/1.06^((A69-TODAY())/365.25)</f>
        <v>3.2016237724919777E-3</v>
      </c>
      <c r="F69" s="28">
        <f t="shared" ca="1" si="7"/>
        <v>0.87657119596902555</v>
      </c>
      <c r="G69" s="22">
        <f t="shared" ref="G69:G122" ca="1" si="14">+C69/1.06^((A69-TODAY())/365.25)</f>
        <v>5.020728188680601E-3</v>
      </c>
      <c r="H69" s="6">
        <f t="shared" ca="1" si="8"/>
        <v>6.8732281577612048E-2</v>
      </c>
      <c r="K69" s="24">
        <v>44216</v>
      </c>
      <c r="L69" s="31">
        <v>923.57280540479996</v>
      </c>
      <c r="M69" s="25">
        <v>2253.335583832943</v>
      </c>
      <c r="N69" s="25">
        <v>362.61537825579768</v>
      </c>
      <c r="O69" s="34">
        <f t="shared" ref="O69:O122" si="15">+N69+M69</f>
        <v>2615.9509620887407</v>
      </c>
      <c r="P69" s="29">
        <f>SUM(O69:$O$122)</f>
        <v>164483.83815950327</v>
      </c>
      <c r="Q69" s="26">
        <f t="shared" si="9"/>
        <v>6.7379712127767319E-2</v>
      </c>
      <c r="R69" s="25">
        <v>3539.5237674935406</v>
      </c>
      <c r="T69">
        <f t="shared" ref="T69:T122" si="16">+L69/1721.59*$C$4</f>
        <v>3.057850586264651E-3</v>
      </c>
      <c r="U69" s="35">
        <f t="shared" ref="U69:U122" si="17">+P69/$P$4*$F$4</f>
        <v>0.53646457079707699</v>
      </c>
      <c r="W69" s="37">
        <v>44216</v>
      </c>
      <c r="X69" s="36">
        <v>0</v>
      </c>
      <c r="Y69" s="36">
        <v>1.5904000000000001E-2</v>
      </c>
      <c r="Z69" s="36">
        <v>0</v>
      </c>
      <c r="AA69" s="43">
        <f t="shared" si="10"/>
        <v>8.5319325339567147E-3</v>
      </c>
      <c r="AB69" s="43">
        <f t="shared" si="11"/>
        <v>0.52793263826312042</v>
      </c>
      <c r="AD69" s="42">
        <v>44216</v>
      </c>
      <c r="AE69" s="41">
        <v>1.17E-2</v>
      </c>
      <c r="AF69" s="41">
        <v>4.1999999999999997E-3</v>
      </c>
      <c r="AG69" s="22">
        <f t="shared" ref="AG69:AG122" ca="1" si="18">+AE69/1.06^((AD69-TODAY())/365.25)</f>
        <v>8.5134086677627584E-3</v>
      </c>
      <c r="AH69" s="23">
        <f t="shared" ca="1" si="12"/>
        <v>0.53697246761848516</v>
      </c>
    </row>
    <row r="70" spans="1:34" ht="12.75" customHeight="1">
      <c r="A70" s="13">
        <v>44247</v>
      </c>
      <c r="B70">
        <v>4.4999999999999997E-3</v>
      </c>
      <c r="C70" s="30">
        <v>6.8999999999999999E-3</v>
      </c>
      <c r="E70" s="33">
        <f t="shared" ca="1" si="13"/>
        <v>3.2582345089450259E-3</v>
      </c>
      <c r="F70" s="28">
        <f t="shared" ref="F70:F122" ca="1" si="19">+F69-E69</f>
        <v>0.87336957219653355</v>
      </c>
      <c r="G70" s="22">
        <f t="shared" ca="1" si="14"/>
        <v>4.9959595803823727E-3</v>
      </c>
      <c r="H70" s="6">
        <f t="shared" ref="H70:H122" ca="1" si="20">+G70/F70*12</f>
        <v>6.8643924488701602E-2</v>
      </c>
      <c r="K70" s="24">
        <v>44247</v>
      </c>
      <c r="L70" s="31">
        <v>908.8843035077</v>
      </c>
      <c r="M70" s="25">
        <v>2266.0202581783797</v>
      </c>
      <c r="N70" s="25">
        <v>364.65664455400173</v>
      </c>
      <c r="O70" s="34">
        <f t="shared" si="15"/>
        <v>2630.6769027323812</v>
      </c>
      <c r="P70" s="29">
        <f>SUM(O70:$O$122)</f>
        <v>161867.88719741453</v>
      </c>
      <c r="Q70" s="26">
        <f t="shared" ref="Q70:Q122" si="21">+L70/P70*12</f>
        <v>6.7379712127771607E-2</v>
      </c>
      <c r="R70" s="25">
        <v>3539.5612062400814</v>
      </c>
      <c r="T70">
        <f t="shared" si="16"/>
        <v>3.00921853054089E-3</v>
      </c>
      <c r="U70" s="35">
        <f t="shared" si="17"/>
        <v>0.52793263826312031</v>
      </c>
      <c r="W70" s="37">
        <v>44247</v>
      </c>
      <c r="X70" s="36">
        <v>0</v>
      </c>
      <c r="Y70" s="36">
        <v>1.6251999999999999E-2</v>
      </c>
      <c r="Z70" s="36">
        <v>0</v>
      </c>
      <c r="AA70" s="43">
        <f t="shared" ref="AA70:AA122" si="22">+Y70*AB69</f>
        <v>8.5799612370522325E-3</v>
      </c>
      <c r="AB70" s="43">
        <f t="shared" ref="AB70:AB122" si="23">+AB69-AA70</f>
        <v>0.51935267702606824</v>
      </c>
      <c r="AD70" s="42">
        <v>44247</v>
      </c>
      <c r="AE70" s="41">
        <v>1.1900000000000001E-2</v>
      </c>
      <c r="AF70" s="41">
        <v>4.1999999999999997E-3</v>
      </c>
      <c r="AG70" s="22">
        <f t="shared" ca="1" si="18"/>
        <v>8.6162201458768479E-3</v>
      </c>
      <c r="AH70" s="23">
        <f t="shared" ca="1" si="12"/>
        <v>0.52845905895072243</v>
      </c>
    </row>
    <row r="71" spans="1:34" ht="12.75" customHeight="1">
      <c r="A71" s="13">
        <v>44275</v>
      </c>
      <c r="B71">
        <v>4.5999999999999999E-3</v>
      </c>
      <c r="C71" s="30">
        <v>6.1999999999999998E-3</v>
      </c>
      <c r="E71" s="33">
        <f t="shared" ca="1" si="13"/>
        <v>3.3157953173514249E-3</v>
      </c>
      <c r="F71" s="28">
        <f t="shared" ca="1" si="19"/>
        <v>0.87011133768758853</v>
      </c>
      <c r="G71" s="22">
        <f t="shared" ca="1" si="14"/>
        <v>4.4691154277345293E-3</v>
      </c>
      <c r="H71" s="6">
        <f t="shared" ca="1" si="20"/>
        <v>6.1635083707034577E-2</v>
      </c>
      <c r="K71" s="24">
        <v>44275</v>
      </c>
      <c r="L71" s="31">
        <v>894.11311580710003</v>
      </c>
      <c r="M71" s="25">
        <v>2278.7091802181371</v>
      </c>
      <c r="N71" s="25">
        <v>366.69859440741789</v>
      </c>
      <c r="O71" s="34">
        <f t="shared" si="15"/>
        <v>2645.4077746255552</v>
      </c>
      <c r="P71" s="29">
        <f>SUM(O71:$O$122)</f>
        <v>159237.21029468215</v>
      </c>
      <c r="Q71" s="26">
        <f t="shared" si="21"/>
        <v>6.7379712127772162E-2</v>
      </c>
      <c r="R71" s="25">
        <v>3539.5208904326551</v>
      </c>
      <c r="T71">
        <f t="shared" si="16"/>
        <v>2.9603127109825633E-3</v>
      </c>
      <c r="U71" s="35">
        <f t="shared" si="17"/>
        <v>0.51935267702606813</v>
      </c>
      <c r="W71" s="37">
        <v>44275</v>
      </c>
      <c r="X71" s="36">
        <v>0</v>
      </c>
      <c r="Y71" s="36">
        <v>1.6612999999999999E-2</v>
      </c>
      <c r="Z71" s="36">
        <v>0</v>
      </c>
      <c r="AA71" s="43">
        <f t="shared" si="22"/>
        <v>8.6280060234340712E-3</v>
      </c>
      <c r="AB71" s="43">
        <f t="shared" si="23"/>
        <v>0.51072467100263419</v>
      </c>
      <c r="AD71" s="42">
        <v>44275</v>
      </c>
      <c r="AE71" s="41">
        <v>1.2E-2</v>
      </c>
      <c r="AF71" s="41">
        <v>3.7000000000000002E-3</v>
      </c>
      <c r="AG71" s="22">
        <f t="shared" ca="1" si="18"/>
        <v>8.6499008278732824E-3</v>
      </c>
      <c r="AH71" s="23">
        <f t="shared" ca="1" si="12"/>
        <v>0.51984283880484561</v>
      </c>
    </row>
    <row r="72" spans="1:34" ht="12.75" customHeight="1">
      <c r="A72" s="13">
        <v>44306</v>
      </c>
      <c r="B72">
        <v>4.7000000000000002E-3</v>
      </c>
      <c r="C72" s="30">
        <v>6.8999999999999999E-3</v>
      </c>
      <c r="E72" s="33">
        <f t="shared" ca="1" si="13"/>
        <v>3.3711645078473235E-3</v>
      </c>
      <c r="F72" s="28">
        <f t="shared" ca="1" si="19"/>
        <v>0.86679554237023715</v>
      </c>
      <c r="G72" s="22">
        <f t="shared" ca="1" si="14"/>
        <v>4.9491564051375595E-3</v>
      </c>
      <c r="H72" s="6">
        <f t="shared" ca="1" si="20"/>
        <v>6.851659238953875E-2</v>
      </c>
      <c r="K72" s="24">
        <v>44306</v>
      </c>
      <c r="L72" s="31">
        <v>879.2592146142</v>
      </c>
      <c r="M72" s="25">
        <v>2291.4350510146669</v>
      </c>
      <c r="N72" s="25">
        <v>368.74649019605516</v>
      </c>
      <c r="O72" s="34">
        <f t="shared" si="15"/>
        <v>2660.1815412107221</v>
      </c>
      <c r="P72" s="29">
        <f>SUM(O72:$O$122)</f>
        <v>156591.80252005658</v>
      </c>
      <c r="Q72" s="26">
        <f t="shared" si="21"/>
        <v>6.7379712127772426E-2</v>
      </c>
      <c r="R72" s="25">
        <v>3539.4407558249222</v>
      </c>
      <c r="T72">
        <f t="shared" si="16"/>
        <v>2.9111330359150207E-3</v>
      </c>
      <c r="U72" s="35">
        <f t="shared" si="17"/>
        <v>0.51072467100263397</v>
      </c>
      <c r="W72" s="37">
        <v>44306</v>
      </c>
      <c r="X72" s="36">
        <v>0</v>
      </c>
      <c r="Y72" s="36">
        <v>1.6988E-2</v>
      </c>
      <c r="Z72" s="36">
        <v>0</v>
      </c>
      <c r="AA72" s="43">
        <f t="shared" si="22"/>
        <v>8.6761907109927493E-3</v>
      </c>
      <c r="AB72" s="43">
        <f t="shared" si="23"/>
        <v>0.5020484802916414</v>
      </c>
      <c r="AD72" s="42">
        <v>44306</v>
      </c>
      <c r="AE72" s="41">
        <v>1.21E-2</v>
      </c>
      <c r="AF72" s="41">
        <v>4.1000000000000003E-3</v>
      </c>
      <c r="AG72" s="22">
        <f t="shared" ca="1" si="18"/>
        <v>8.6789554350962996E-3</v>
      </c>
      <c r="AH72" s="23">
        <f t="shared" ca="1" si="12"/>
        <v>0.51119293797697229</v>
      </c>
    </row>
    <row r="73" spans="1:34" ht="12.75" customHeight="1">
      <c r="A73" s="13">
        <v>44336</v>
      </c>
      <c r="B73">
        <v>4.8999999999999998E-3</v>
      </c>
      <c r="C73" s="30">
        <v>6.7000000000000002E-3</v>
      </c>
      <c r="E73" s="33">
        <f t="shared" ca="1" si="13"/>
        <v>3.4978377262626747E-3</v>
      </c>
      <c r="F73" s="28">
        <f t="shared" ca="1" si="19"/>
        <v>0.86342437786238979</v>
      </c>
      <c r="G73" s="22">
        <f t="shared" ca="1" si="14"/>
        <v>4.7827577073387599E-3</v>
      </c>
      <c r="H73" s="6">
        <f t="shared" ca="1" si="20"/>
        <v>6.6471475626105475E-2</v>
      </c>
      <c r="K73" s="24">
        <v>44336</v>
      </c>
      <c r="L73" s="31">
        <v>864.32235907630002</v>
      </c>
      <c r="M73" s="25">
        <v>2304.3524358372961</v>
      </c>
      <c r="N73" s="25">
        <v>370.82520515406679</v>
      </c>
      <c r="O73" s="34">
        <f t="shared" si="15"/>
        <v>2675.1776409913628</v>
      </c>
      <c r="P73" s="29">
        <f>SUM(O73:$O$122)</f>
        <v>153931.62097884587</v>
      </c>
      <c r="Q73" s="26">
        <f t="shared" si="21"/>
        <v>6.7379712127769775E-2</v>
      </c>
      <c r="R73" s="25">
        <v>3539.5000000676628</v>
      </c>
      <c r="T73">
        <f t="shared" si="16"/>
        <v>2.8616787079007843E-3</v>
      </c>
      <c r="U73" s="35">
        <f t="shared" si="17"/>
        <v>0.50204848029164117</v>
      </c>
      <c r="W73" s="37">
        <v>44336</v>
      </c>
      <c r="X73" s="36">
        <v>0</v>
      </c>
      <c r="Y73" s="36">
        <v>1.7378999999999999E-2</v>
      </c>
      <c r="Z73" s="36">
        <v>0</v>
      </c>
      <c r="AA73" s="43">
        <f t="shared" si="22"/>
        <v>8.725100538988435E-3</v>
      </c>
      <c r="AB73" s="43">
        <f t="shared" si="23"/>
        <v>0.49332337975265295</v>
      </c>
      <c r="AD73" s="42">
        <v>44336</v>
      </c>
      <c r="AE73" s="41">
        <v>1.2200000000000001E-2</v>
      </c>
      <c r="AF73" s="41">
        <v>3.8999999999999998E-3</v>
      </c>
      <c r="AG73" s="22">
        <f t="shared" ca="1" si="18"/>
        <v>8.7089020939601306E-3</v>
      </c>
      <c r="AH73" s="23">
        <f t="shared" ca="1" si="12"/>
        <v>0.50251398254187596</v>
      </c>
    </row>
    <row r="74" spans="1:34" ht="12.75" customHeight="1">
      <c r="A74" s="13">
        <v>44367</v>
      </c>
      <c r="B74">
        <v>5.0000000000000001E-3</v>
      </c>
      <c r="C74" s="30">
        <v>6.8999999999999999E-3</v>
      </c>
      <c r="E74" s="33">
        <f t="shared" ca="1" si="13"/>
        <v>3.5516142326141348E-3</v>
      </c>
      <c r="F74" s="28">
        <f t="shared" ca="1" si="19"/>
        <v>0.85992654013612713</v>
      </c>
      <c r="G74" s="22">
        <f t="shared" ca="1" si="14"/>
        <v>4.9012276410075059E-3</v>
      </c>
      <c r="H74" s="6">
        <f t="shared" ca="1" si="20"/>
        <v>6.8395065097978769E-2</v>
      </c>
      <c r="K74" s="24">
        <v>44367</v>
      </c>
      <c r="L74" s="31">
        <v>849.30130079790001</v>
      </c>
      <c r="M74" s="25">
        <v>2317.333012088664</v>
      </c>
      <c r="N74" s="25">
        <v>372.91408911841683</v>
      </c>
      <c r="O74" s="34">
        <f t="shared" si="15"/>
        <v>2690.247101207081</v>
      </c>
      <c r="P74" s="29">
        <f>SUM(O74:$O$122)</f>
        <v>151256.44333785449</v>
      </c>
      <c r="Q74" s="26">
        <f t="shared" si="21"/>
        <v>6.7379712127768748E-2</v>
      </c>
      <c r="R74" s="25">
        <v>3539.5484020049807</v>
      </c>
      <c r="T74">
        <f t="shared" si="16"/>
        <v>2.811945593636133E-3</v>
      </c>
      <c r="U74" s="35">
        <f t="shared" si="17"/>
        <v>0.49332337975265278</v>
      </c>
      <c r="W74" s="37">
        <v>44367</v>
      </c>
      <c r="X74" s="36">
        <v>0</v>
      </c>
      <c r="Y74" s="36">
        <v>1.7786E-2</v>
      </c>
      <c r="Z74" s="36">
        <v>0</v>
      </c>
      <c r="AA74" s="43">
        <f t="shared" si="22"/>
        <v>8.7742496322806857E-3</v>
      </c>
      <c r="AB74" s="43">
        <f t="shared" si="23"/>
        <v>0.48454913012037226</v>
      </c>
      <c r="AD74" s="42">
        <v>44367</v>
      </c>
      <c r="AE74" s="41">
        <v>1.24E-2</v>
      </c>
      <c r="AF74" s="41">
        <v>4.0000000000000001E-3</v>
      </c>
      <c r="AG74" s="22">
        <f t="shared" ca="1" si="18"/>
        <v>8.8080032968830546E-3</v>
      </c>
      <c r="AH74" s="23">
        <f t="shared" ca="1" si="12"/>
        <v>0.49380508044791582</v>
      </c>
    </row>
    <row r="75" spans="1:34" ht="12.75" customHeight="1">
      <c r="A75" s="13">
        <v>44397</v>
      </c>
      <c r="B75">
        <v>5.1000000000000004E-3</v>
      </c>
      <c r="C75" s="30">
        <v>6.7000000000000002E-3</v>
      </c>
      <c r="E75" s="33">
        <f t="shared" ca="1" si="13"/>
        <v>3.6053501448019137E-3</v>
      </c>
      <c r="F75" s="28">
        <f t="shared" ca="1" si="19"/>
        <v>0.85637492590351294</v>
      </c>
      <c r="G75" s="22">
        <f t="shared" ca="1" si="14"/>
        <v>4.7364403863083965E-3</v>
      </c>
      <c r="H75" s="6">
        <f t="shared" ca="1" si="20"/>
        <v>6.6369627270129308E-2</v>
      </c>
      <c r="K75" s="24">
        <v>44397</v>
      </c>
      <c r="L75" s="31">
        <v>834.19562786189999</v>
      </c>
      <c r="M75" s="25">
        <v>2330.3772204621769</v>
      </c>
      <c r="N75" s="25">
        <v>375.01321300717336</v>
      </c>
      <c r="O75" s="34">
        <f t="shared" si="15"/>
        <v>2705.3904334693502</v>
      </c>
      <c r="P75" s="29">
        <f>SUM(O75:$O$122)</f>
        <v>148566.19623664743</v>
      </c>
      <c r="Q75" s="26">
        <f t="shared" si="21"/>
        <v>6.7379712127768041E-2</v>
      </c>
      <c r="R75" s="25">
        <v>3539.5860613312502</v>
      </c>
      <c r="T75">
        <f t="shared" si="16"/>
        <v>2.7619323293076926E-3</v>
      </c>
      <c r="U75" s="35">
        <f t="shared" si="17"/>
        <v>0.48454913012037215</v>
      </c>
      <c r="W75" s="37">
        <v>44397</v>
      </c>
      <c r="X75" s="36">
        <v>0</v>
      </c>
      <c r="Y75" s="36">
        <v>1.821E-2</v>
      </c>
      <c r="Z75" s="36">
        <v>0</v>
      </c>
      <c r="AA75" s="43">
        <f t="shared" si="22"/>
        <v>8.8236396594919796E-3</v>
      </c>
      <c r="AB75" s="43">
        <f t="shared" si="23"/>
        <v>0.47572549046088031</v>
      </c>
      <c r="AD75" s="42">
        <v>44397</v>
      </c>
      <c r="AE75" s="41">
        <v>1.2500000000000001E-2</v>
      </c>
      <c r="AF75" s="41">
        <v>3.8E-3</v>
      </c>
      <c r="AG75" s="22">
        <f t="shared" ca="1" si="18"/>
        <v>8.8366425117693964E-3</v>
      </c>
      <c r="AH75" s="23">
        <f t="shared" ca="1" si="12"/>
        <v>0.48499707715103274</v>
      </c>
    </row>
    <row r="76" spans="1:34" ht="12.75" customHeight="1">
      <c r="A76" s="13">
        <v>44428</v>
      </c>
      <c r="B76">
        <v>5.3E-3</v>
      </c>
      <c r="C76" s="30">
        <v>6.8999999999999999E-3</v>
      </c>
      <c r="E76" s="33">
        <f t="shared" ca="1" si="13"/>
        <v>3.7282527621788192E-3</v>
      </c>
      <c r="F76" s="28">
        <f t="shared" ca="1" si="19"/>
        <v>0.85276957575871104</v>
      </c>
      <c r="G76" s="22">
        <f t="shared" ca="1" si="14"/>
        <v>4.8537630300063877E-3</v>
      </c>
      <c r="H76" s="6">
        <f t="shared" ca="1" si="20"/>
        <v>6.8301166007541714E-2</v>
      </c>
      <c r="K76" s="24">
        <v>44428</v>
      </c>
      <c r="L76" s="31">
        <v>819.00492547850001</v>
      </c>
      <c r="M76" s="25">
        <v>2343.3491788785163</v>
      </c>
      <c r="N76" s="25">
        <v>377.10071015655853</v>
      </c>
      <c r="O76" s="34">
        <f t="shared" si="15"/>
        <v>2720.4498890350751</v>
      </c>
      <c r="P76" s="29">
        <f>SUM(O76:$O$122)</f>
        <v>145860.80580317811</v>
      </c>
      <c r="Q76" s="26">
        <f t="shared" si="21"/>
        <v>6.7379712127765168E-2</v>
      </c>
      <c r="R76" s="25">
        <v>3539.454814513575</v>
      </c>
      <c r="T76">
        <f t="shared" si="16"/>
        <v>2.7116375415908844E-3</v>
      </c>
      <c r="U76" s="35">
        <f t="shared" si="17"/>
        <v>0.47572549046088025</v>
      </c>
      <c r="W76" s="37">
        <v>44428</v>
      </c>
      <c r="X76" s="36">
        <v>0</v>
      </c>
      <c r="Y76" s="36">
        <v>1.8651000000000001E-2</v>
      </c>
      <c r="Z76" s="36">
        <v>0</v>
      </c>
      <c r="AA76" s="43">
        <f t="shared" si="22"/>
        <v>8.8727561225858797E-3</v>
      </c>
      <c r="AB76" s="43">
        <f t="shared" si="23"/>
        <v>0.46685273433829444</v>
      </c>
      <c r="AD76" s="42">
        <v>44428</v>
      </c>
      <c r="AE76" s="41">
        <v>1.26E-2</v>
      </c>
      <c r="AF76" s="41">
        <v>3.8999999999999998E-3</v>
      </c>
      <c r="AG76" s="22">
        <f t="shared" ca="1" si="18"/>
        <v>8.8633933591420987E-3</v>
      </c>
      <c r="AH76" s="23">
        <f t="shared" ca="1" si="12"/>
        <v>0.47616043463926333</v>
      </c>
    </row>
    <row r="77" spans="1:34" ht="12.75" customHeight="1">
      <c r="A77" s="13">
        <v>44459</v>
      </c>
      <c r="B77">
        <v>5.4000000000000003E-3</v>
      </c>
      <c r="C77" s="30">
        <v>6.8999999999999999E-3</v>
      </c>
      <c r="E77" s="33">
        <f t="shared" ca="1" si="13"/>
        <v>3.7798576481227913E-3</v>
      </c>
      <c r="F77" s="28">
        <f t="shared" ca="1" si="19"/>
        <v>0.84904132299653223</v>
      </c>
      <c r="G77" s="22">
        <f t="shared" ca="1" si="14"/>
        <v>4.8298181059346773E-3</v>
      </c>
      <c r="H77" s="6">
        <f t="shared" ca="1" si="20"/>
        <v>6.8262657778145441E-2</v>
      </c>
      <c r="K77" s="24">
        <v>44459</v>
      </c>
      <c r="L77" s="31">
        <v>803.72966461340002</v>
      </c>
      <c r="M77" s="25">
        <v>2356.6073558902795</v>
      </c>
      <c r="N77" s="25">
        <v>379.2342666967366</v>
      </c>
      <c r="O77" s="34">
        <f t="shared" si="15"/>
        <v>2735.841622587016</v>
      </c>
      <c r="P77" s="29">
        <f>SUM(O77:$O$122)</f>
        <v>143140.35591414303</v>
      </c>
      <c r="Q77" s="26">
        <f t="shared" si="21"/>
        <v>6.7379712127765126E-2</v>
      </c>
      <c r="R77" s="25">
        <v>3539.571287200416</v>
      </c>
      <c r="T77">
        <f t="shared" si="16"/>
        <v>2.6610627898026712E-3</v>
      </c>
      <c r="U77" s="35">
        <f t="shared" si="17"/>
        <v>0.46685273433829438</v>
      </c>
      <c r="W77" s="37">
        <v>44459</v>
      </c>
      <c r="X77" s="36">
        <v>0</v>
      </c>
      <c r="Y77" s="36">
        <v>1.9113000000000002E-2</v>
      </c>
      <c r="Z77" s="36">
        <v>0</v>
      </c>
      <c r="AA77" s="43">
        <f t="shared" si="22"/>
        <v>8.9229563114078224E-3</v>
      </c>
      <c r="AB77" s="43">
        <f t="shared" si="23"/>
        <v>0.45792977802688661</v>
      </c>
      <c r="AD77" s="42">
        <v>44459</v>
      </c>
      <c r="AE77" s="41">
        <v>1.2800000000000001E-2</v>
      </c>
      <c r="AF77" s="41">
        <v>3.8E-3</v>
      </c>
      <c r="AG77" s="22">
        <f t="shared" ca="1" si="18"/>
        <v>8.9596625733280987E-3</v>
      </c>
      <c r="AH77" s="23">
        <f t="shared" ca="1" si="12"/>
        <v>0.46729704128012123</v>
      </c>
    </row>
    <row r="78" spans="1:34" ht="12.75" customHeight="1">
      <c r="A78" s="13">
        <v>44489</v>
      </c>
      <c r="B78">
        <v>5.5999999999999999E-3</v>
      </c>
      <c r="C78" s="30">
        <v>6.7000000000000002E-3</v>
      </c>
      <c r="E78" s="33">
        <f t="shared" ca="1" si="13"/>
        <v>3.9011369901661443E-3</v>
      </c>
      <c r="F78" s="28">
        <f t="shared" ca="1" si="19"/>
        <v>0.8452614653484094</v>
      </c>
      <c r="G78" s="22">
        <f t="shared" ca="1" si="14"/>
        <v>4.6674317560916369E-3</v>
      </c>
      <c r="H78" s="6">
        <f t="shared" ca="1" si="20"/>
        <v>6.6262551138555864E-2</v>
      </c>
      <c r="K78" s="24">
        <v>44489</v>
      </c>
      <c r="L78" s="31">
        <v>788.36797953370001</v>
      </c>
      <c r="M78" s="25">
        <v>2369.8595905690695</v>
      </c>
      <c r="N78" s="25">
        <v>381.3668669739709</v>
      </c>
      <c r="O78" s="34">
        <f t="shared" si="15"/>
        <v>2751.2264575430404</v>
      </c>
      <c r="P78" s="29">
        <f>SUM(O78:$O$122)</f>
        <v>140404.514291556</v>
      </c>
      <c r="Q78" s="26">
        <f t="shared" si="21"/>
        <v>6.7379712127769914E-2</v>
      </c>
      <c r="R78" s="25">
        <v>3539.5944370767402</v>
      </c>
      <c r="T78">
        <f t="shared" si="16"/>
        <v>2.6102018967013576E-3</v>
      </c>
      <c r="U78" s="35">
        <f t="shared" si="17"/>
        <v>0.4579297780268865</v>
      </c>
      <c r="W78" s="37">
        <v>44489</v>
      </c>
      <c r="X78" s="36">
        <v>0</v>
      </c>
      <c r="Y78" s="36">
        <v>1.9595000000000001E-2</v>
      </c>
      <c r="Z78" s="36">
        <v>0</v>
      </c>
      <c r="AA78" s="43">
        <f t="shared" si="22"/>
        <v>8.9731340004368439E-3</v>
      </c>
      <c r="AB78" s="43">
        <f t="shared" si="23"/>
        <v>0.44895664402644975</v>
      </c>
      <c r="AD78" s="42">
        <v>44489</v>
      </c>
      <c r="AE78" s="41">
        <v>1.29E-2</v>
      </c>
      <c r="AF78" s="41">
        <v>3.5999999999999999E-3</v>
      </c>
      <c r="AG78" s="22">
        <f t="shared" ca="1" si="18"/>
        <v>8.9865477094898671E-3</v>
      </c>
      <c r="AH78" s="23">
        <f t="shared" ca="1" si="12"/>
        <v>0.45833737870679314</v>
      </c>
    </row>
    <row r="79" spans="1:34" ht="12.75" customHeight="1">
      <c r="A79" s="13">
        <v>44520</v>
      </c>
      <c r="B79">
        <v>5.7999999999999996E-3</v>
      </c>
      <c r="C79" s="30">
        <v>7.0000000000000001E-3</v>
      </c>
      <c r="E79" s="33">
        <f t="shared" ca="1" si="13"/>
        <v>4.0205306143639621E-3</v>
      </c>
      <c r="F79" s="28">
        <f t="shared" ca="1" si="19"/>
        <v>0.84136032835824326</v>
      </c>
      <c r="G79" s="22">
        <f t="shared" ca="1" si="14"/>
        <v>4.8523645345771964E-3</v>
      </c>
      <c r="H79" s="6">
        <f t="shared" ca="1" si="20"/>
        <v>6.9207416195327512E-2</v>
      </c>
      <c r="K79" s="24">
        <v>44520</v>
      </c>
      <c r="L79" s="31">
        <v>772.91990897469998</v>
      </c>
      <c r="M79" s="25">
        <v>2383.0640067692157</v>
      </c>
      <c r="N79" s="25">
        <v>383.49177211877776</v>
      </c>
      <c r="O79" s="34">
        <f t="shared" si="15"/>
        <v>2766.5557788879933</v>
      </c>
      <c r="P79" s="29">
        <f>SUM(O79:$O$122)</f>
        <v>137653.28783401297</v>
      </c>
      <c r="Q79" s="26">
        <f t="shared" si="21"/>
        <v>6.7379712127766667E-2</v>
      </c>
      <c r="R79" s="25">
        <v>3539.4756878626936</v>
      </c>
      <c r="T79">
        <f t="shared" si="16"/>
        <v>2.5590549905353715E-3</v>
      </c>
      <c r="U79" s="35">
        <f t="shared" si="17"/>
        <v>0.44895664402644969</v>
      </c>
      <c r="W79" s="37">
        <v>44520</v>
      </c>
      <c r="X79" s="36">
        <v>0</v>
      </c>
      <c r="Y79" s="36">
        <v>2.0098000000000001E-2</v>
      </c>
      <c r="Z79" s="36">
        <v>0</v>
      </c>
      <c r="AA79" s="43">
        <f t="shared" si="22"/>
        <v>9.0231306316435871E-3</v>
      </c>
      <c r="AB79" s="43">
        <f t="shared" si="23"/>
        <v>0.43993351339480619</v>
      </c>
      <c r="AD79" s="42">
        <v>44520</v>
      </c>
      <c r="AE79" s="41">
        <v>1.2999999999999999E-2</v>
      </c>
      <c r="AF79" s="41">
        <v>3.7000000000000002E-3</v>
      </c>
      <c r="AG79" s="22">
        <f t="shared" ca="1" si="18"/>
        <v>9.0115341356433645E-3</v>
      </c>
      <c r="AH79" s="23">
        <f t="shared" ca="1" si="12"/>
        <v>0.44935083099730327</v>
      </c>
    </row>
    <row r="80" spans="1:34" ht="12.75" customHeight="1">
      <c r="A80" s="13">
        <v>44550</v>
      </c>
      <c r="B80">
        <v>6.0000000000000001E-3</v>
      </c>
      <c r="C80" s="30">
        <v>6.7000000000000002E-3</v>
      </c>
      <c r="E80" s="33">
        <f t="shared" ca="1" si="13"/>
        <v>4.1393115922264412E-3</v>
      </c>
      <c r="F80" s="28">
        <f t="shared" ca="1" si="19"/>
        <v>0.83733979774387934</v>
      </c>
      <c r="G80" s="22">
        <f t="shared" ca="1" si="14"/>
        <v>4.6222312779861923E-3</v>
      </c>
      <c r="H80" s="6">
        <f t="shared" ca="1" si="20"/>
        <v>6.624165659542694E-2</v>
      </c>
      <c r="K80" s="24">
        <v>44550</v>
      </c>
      <c r="L80" s="31">
        <v>757.38576464419998</v>
      </c>
      <c r="M80" s="25">
        <v>2396.5170483573211</v>
      </c>
      <c r="N80" s="25">
        <v>385.65668701168681</v>
      </c>
      <c r="O80" s="34">
        <f t="shared" si="15"/>
        <v>2782.1737353690078</v>
      </c>
      <c r="P80" s="29">
        <f>SUM(O80:$O$122)</f>
        <v>134886.73205512497</v>
      </c>
      <c r="Q80" s="26">
        <f t="shared" si="21"/>
        <v>6.7379712127773217E-2</v>
      </c>
      <c r="R80" s="25">
        <v>3539.559500013208</v>
      </c>
      <c r="T80">
        <f t="shared" si="16"/>
        <v>2.5076231033358347E-3</v>
      </c>
      <c r="U80" s="35">
        <f t="shared" si="17"/>
        <v>0.43993351339480607</v>
      </c>
      <c r="W80" s="37">
        <v>44550</v>
      </c>
      <c r="X80" s="36">
        <v>0</v>
      </c>
      <c r="Y80" s="36">
        <v>2.0625999999999999E-2</v>
      </c>
      <c r="Z80" s="36">
        <v>0</v>
      </c>
      <c r="AA80" s="43">
        <f t="shared" si="22"/>
        <v>9.0740686472812714E-3</v>
      </c>
      <c r="AB80" s="43">
        <f t="shared" si="23"/>
        <v>0.43085944474752491</v>
      </c>
      <c r="AD80" s="42">
        <v>44550</v>
      </c>
      <c r="AE80" s="41">
        <v>1.32E-2</v>
      </c>
      <c r="AF80" s="41">
        <v>3.5000000000000001E-3</v>
      </c>
      <c r="AG80" s="22">
        <f t="shared" ca="1" si="18"/>
        <v>9.1064855028981703E-3</v>
      </c>
      <c r="AH80" s="23">
        <f t="shared" ca="1" si="12"/>
        <v>0.4403392968616599</v>
      </c>
    </row>
    <row r="81" spans="1:34" ht="12.75" customHeight="1">
      <c r="A81" s="13">
        <v>44581</v>
      </c>
      <c r="B81">
        <v>6.1000000000000004E-3</v>
      </c>
      <c r="C81" s="30">
        <v>7.0000000000000001E-3</v>
      </c>
      <c r="E81" s="33">
        <f t="shared" ca="1" si="13"/>
        <v>4.1875394375782901E-3</v>
      </c>
      <c r="F81" s="28">
        <f t="shared" ca="1" si="19"/>
        <v>0.83320048615165287</v>
      </c>
      <c r="G81" s="22">
        <f t="shared" ca="1" si="14"/>
        <v>4.8053731250898403E-3</v>
      </c>
      <c r="H81" s="6">
        <f t="shared" ca="1" si="20"/>
        <v>6.9208405971311962E-2</v>
      </c>
      <c r="K81" s="24">
        <v>44581</v>
      </c>
      <c r="L81" s="31">
        <v>741.76392586259999</v>
      </c>
      <c r="M81" s="25">
        <v>2410.0138041005275</v>
      </c>
      <c r="N81" s="25">
        <v>387.828636553585</v>
      </c>
      <c r="O81" s="34">
        <f t="shared" si="15"/>
        <v>2797.8424406541126</v>
      </c>
      <c r="P81" s="29">
        <f>SUM(O81:$O$122)</f>
        <v>132104.55831975598</v>
      </c>
      <c r="Q81" s="26">
        <f t="shared" si="21"/>
        <v>6.7379712127768776E-2</v>
      </c>
      <c r="R81" s="25">
        <v>3539.6063665167126</v>
      </c>
      <c r="T81">
        <f t="shared" si="16"/>
        <v>2.455900869206269E-3</v>
      </c>
      <c r="U81" s="35">
        <f t="shared" si="17"/>
        <v>0.43085944474752486</v>
      </c>
      <c r="W81" s="37">
        <v>44581</v>
      </c>
      <c r="X81" s="36">
        <v>0</v>
      </c>
      <c r="Y81" s="36">
        <v>2.1179E-2</v>
      </c>
      <c r="Z81" s="36">
        <v>0</v>
      </c>
      <c r="AA81" s="43">
        <f t="shared" si="22"/>
        <v>9.1251721803078303E-3</v>
      </c>
      <c r="AB81" s="43">
        <f t="shared" si="23"/>
        <v>0.42173427256721707</v>
      </c>
      <c r="AD81" s="42">
        <v>44581</v>
      </c>
      <c r="AE81" s="41">
        <v>1.3299999999999999E-2</v>
      </c>
      <c r="AF81" s="41">
        <v>3.5999999999999999E-3</v>
      </c>
      <c r="AG81" s="22">
        <f t="shared" ca="1" si="18"/>
        <v>9.1302089376706971E-3</v>
      </c>
      <c r="AH81" s="23">
        <f t="shared" ca="1" si="12"/>
        <v>0.43123281135876174</v>
      </c>
    </row>
    <row r="82" spans="1:34" ht="12.75" customHeight="1">
      <c r="A82" s="13">
        <v>44612</v>
      </c>
      <c r="B82">
        <v>6.3E-3</v>
      </c>
      <c r="C82" s="30">
        <v>7.0000000000000001E-3</v>
      </c>
      <c r="E82" s="33">
        <f t="shared" ca="1" si="13"/>
        <v>4.3035002293406654E-3</v>
      </c>
      <c r="F82" s="28">
        <f t="shared" ca="1" si="19"/>
        <v>0.82901294671407455</v>
      </c>
      <c r="G82" s="22">
        <f t="shared" ca="1" si="14"/>
        <v>4.7816669214896289E-3</v>
      </c>
      <c r="H82" s="6">
        <f t="shared" ca="1" si="20"/>
        <v>6.9214845540483252E-2</v>
      </c>
      <c r="K82" s="24">
        <v>44612</v>
      </c>
      <c r="L82" s="31">
        <v>726.05410767679996</v>
      </c>
      <c r="M82" s="25">
        <v>2423.4626481370551</v>
      </c>
      <c r="N82" s="25">
        <v>389.99287596044388</v>
      </c>
      <c r="O82" s="34">
        <f t="shared" si="15"/>
        <v>2813.4555240974992</v>
      </c>
      <c r="P82" s="29">
        <f>SUM(O82:$O$122)</f>
        <v>129306.71587910186</v>
      </c>
      <c r="Q82" s="26">
        <f t="shared" si="21"/>
        <v>6.7379712127772856E-2</v>
      </c>
      <c r="R82" s="25">
        <v>3539.5096317742991</v>
      </c>
      <c r="T82">
        <f t="shared" si="16"/>
        <v>2.4038873446974949E-3</v>
      </c>
      <c r="U82" s="35">
        <f t="shared" si="17"/>
        <v>0.42173427256721702</v>
      </c>
      <c r="W82" s="37">
        <v>44612</v>
      </c>
      <c r="X82" s="36">
        <v>0</v>
      </c>
      <c r="Y82" s="36">
        <v>2.1758E-2</v>
      </c>
      <c r="Z82" s="36">
        <v>0</v>
      </c>
      <c r="AA82" s="43">
        <f t="shared" si="22"/>
        <v>9.1760943025175085E-3</v>
      </c>
      <c r="AB82" s="43">
        <f t="shared" si="23"/>
        <v>0.41255817826469954</v>
      </c>
      <c r="AD82" s="42">
        <v>44612</v>
      </c>
      <c r="AE82" s="41">
        <v>1.34E-2</v>
      </c>
      <c r="AF82" s="41">
        <v>3.5000000000000001E-3</v>
      </c>
      <c r="AG82" s="22">
        <f t="shared" ca="1" si="18"/>
        <v>9.1534766782801463E-3</v>
      </c>
      <c r="AH82" s="23">
        <f t="shared" ca="1" si="12"/>
        <v>0.42210260242109104</v>
      </c>
    </row>
    <row r="83" spans="1:34" ht="12.75" customHeight="1">
      <c r="A83" s="13">
        <v>44640</v>
      </c>
      <c r="B83">
        <v>6.6E-3</v>
      </c>
      <c r="C83" s="30">
        <v>6.3E-3</v>
      </c>
      <c r="E83" s="33">
        <f t="shared" ca="1" si="13"/>
        <v>4.4883350941573898E-3</v>
      </c>
      <c r="F83" s="28">
        <f t="shared" ca="1" si="19"/>
        <v>0.82470944648473388</v>
      </c>
      <c r="G83" s="22">
        <f t="shared" ca="1" si="14"/>
        <v>4.284319862604781E-3</v>
      </c>
      <c r="H83" s="6">
        <f t="shared" ca="1" si="20"/>
        <v>6.2339334865626587E-2</v>
      </c>
      <c r="K83" s="24">
        <v>44640</v>
      </c>
      <c r="L83" s="31">
        <v>710.25662240190002</v>
      </c>
      <c r="M83" s="25">
        <v>2437.0890635312267</v>
      </c>
      <c r="N83" s="25">
        <v>392.18569082915656</v>
      </c>
      <c r="O83" s="34">
        <f t="shared" si="15"/>
        <v>2829.2747543603832</v>
      </c>
      <c r="P83" s="29">
        <f>SUM(O83:$O$122)</f>
        <v>126493.26035500434</v>
      </c>
      <c r="Q83" s="26">
        <f t="shared" si="21"/>
        <v>6.7379712127766417E-2</v>
      </c>
      <c r="R83" s="25">
        <v>3539.5313767622833</v>
      </c>
      <c r="T83">
        <f t="shared" si="16"/>
        <v>2.3515835638513415E-3</v>
      </c>
      <c r="U83" s="35">
        <f t="shared" si="17"/>
        <v>0.41255817826469943</v>
      </c>
      <c r="W83" s="37">
        <v>44640</v>
      </c>
      <c r="X83" s="36">
        <v>0</v>
      </c>
      <c r="Y83" s="36">
        <v>2.2367000000000001E-2</v>
      </c>
      <c r="Z83" s="36">
        <v>0</v>
      </c>
      <c r="AA83" s="43">
        <f t="shared" si="22"/>
        <v>9.2276887732465358E-3</v>
      </c>
      <c r="AB83" s="43">
        <f t="shared" si="23"/>
        <v>0.403330489491453</v>
      </c>
      <c r="AD83" s="42">
        <v>44640</v>
      </c>
      <c r="AE83" s="41">
        <v>1.3599999999999999E-2</v>
      </c>
      <c r="AF83" s="41">
        <v>3.0999999999999999E-3</v>
      </c>
      <c r="AG83" s="22">
        <f t="shared" ca="1" si="18"/>
        <v>9.2486904970515895E-3</v>
      </c>
      <c r="AH83" s="23">
        <f t="shared" ca="1" si="12"/>
        <v>0.4129491257428109</v>
      </c>
    </row>
    <row r="84" spans="1:34" ht="12.75" customHeight="1">
      <c r="A84" s="13">
        <v>44671</v>
      </c>
      <c r="B84">
        <v>6.7999999999999996E-3</v>
      </c>
      <c r="C84" s="30">
        <v>6.8999999999999999E-3</v>
      </c>
      <c r="E84" s="33">
        <f t="shared" ca="1" si="13"/>
        <v>4.6015321043379178E-3</v>
      </c>
      <c r="F84" s="28">
        <f t="shared" ca="1" si="19"/>
        <v>0.82022111139057652</v>
      </c>
      <c r="G84" s="22">
        <f t="shared" ca="1" si="14"/>
        <v>4.6692016941075939E-3</v>
      </c>
      <c r="H84" s="6">
        <f t="shared" ca="1" si="20"/>
        <v>6.8311360864997672E-2</v>
      </c>
      <c r="K84" s="24">
        <v>44671</v>
      </c>
      <c r="L84" s="31">
        <v>694.37031252869997</v>
      </c>
      <c r="M84" s="25">
        <v>2450.7528044500054</v>
      </c>
      <c r="N84" s="25">
        <v>394.38451226401105</v>
      </c>
      <c r="O84" s="34">
        <f t="shared" si="15"/>
        <v>2845.1373167140164</v>
      </c>
      <c r="P84" s="29">
        <f>SUM(O84:$O$122)</f>
        <v>123663.98560064399</v>
      </c>
      <c r="Q84" s="26">
        <f t="shared" si="21"/>
        <v>6.7379712127772523E-2</v>
      </c>
      <c r="R84" s="25">
        <v>3539.5076292427166</v>
      </c>
      <c r="T84">
        <f t="shared" si="16"/>
        <v>2.2989856942788878E-3</v>
      </c>
      <c r="U84" s="35">
        <f t="shared" si="17"/>
        <v>0.403330489491453</v>
      </c>
      <c r="W84" s="37">
        <v>44671</v>
      </c>
      <c r="X84" s="36">
        <v>0</v>
      </c>
      <c r="Y84" s="36">
        <v>2.3007E-2</v>
      </c>
      <c r="Z84" s="36">
        <v>0</v>
      </c>
      <c r="AA84" s="43">
        <f t="shared" si="22"/>
        <v>9.2794245717298593E-3</v>
      </c>
      <c r="AB84" s="43">
        <f t="shared" si="23"/>
        <v>0.39405106491972314</v>
      </c>
      <c r="AD84" s="42">
        <v>44671</v>
      </c>
      <c r="AE84" s="41">
        <v>1.37E-2</v>
      </c>
      <c r="AF84" s="41">
        <v>3.3999999999999998E-3</v>
      </c>
      <c r="AG84" s="22">
        <f t="shared" ca="1" si="18"/>
        <v>9.2707337984455126E-3</v>
      </c>
      <c r="AH84" s="23">
        <f t="shared" ca="1" si="12"/>
        <v>0.40370043524575933</v>
      </c>
    </row>
    <row r="85" spans="1:34" ht="12.75" customHeight="1">
      <c r="A85" s="13">
        <v>44701</v>
      </c>
      <c r="B85">
        <v>7.0000000000000001E-3</v>
      </c>
      <c r="C85" s="30">
        <v>6.7000000000000002E-3</v>
      </c>
      <c r="E85" s="33">
        <f t="shared" ca="1" si="13"/>
        <v>4.7142550309108673E-3</v>
      </c>
      <c r="F85" s="28">
        <f t="shared" ca="1" si="19"/>
        <v>0.81561957928623863</v>
      </c>
      <c r="G85" s="22">
        <f t="shared" ca="1" si="14"/>
        <v>4.5122155295861154E-3</v>
      </c>
      <c r="H85" s="6">
        <f t="shared" ca="1" si="20"/>
        <v>6.6387060499967288E-2</v>
      </c>
      <c r="K85" s="24">
        <v>44701</v>
      </c>
      <c r="L85" s="31">
        <v>678.39493474829999</v>
      </c>
      <c r="M85" s="25">
        <v>2464.512388990755</v>
      </c>
      <c r="N85" s="25">
        <v>396.59875722099139</v>
      </c>
      <c r="O85" s="34">
        <f t="shared" si="15"/>
        <v>2861.1111462117465</v>
      </c>
      <c r="P85" s="29">
        <f>SUM(O85:$O$122)</f>
        <v>120818.84828392995</v>
      </c>
      <c r="Q85" s="26">
        <f t="shared" si="21"/>
        <v>6.7379712127767361E-2</v>
      </c>
      <c r="R85" s="25">
        <v>3539.5060809600463</v>
      </c>
      <c r="T85">
        <f t="shared" si="16"/>
        <v>2.2460929304104404E-3</v>
      </c>
      <c r="U85" s="35">
        <f t="shared" si="17"/>
        <v>0.39405106491972308</v>
      </c>
      <c r="W85" s="37">
        <v>44701</v>
      </c>
      <c r="X85" s="36">
        <v>0</v>
      </c>
      <c r="Y85" s="36">
        <v>2.3681000000000001E-2</v>
      </c>
      <c r="Z85" s="36">
        <v>0</v>
      </c>
      <c r="AA85" s="43">
        <f t="shared" si="22"/>
        <v>9.3315232683639643E-3</v>
      </c>
      <c r="AB85" s="43">
        <f t="shared" si="23"/>
        <v>0.38471954165135919</v>
      </c>
      <c r="AD85" s="42">
        <v>44701</v>
      </c>
      <c r="AE85" s="41">
        <v>1.3899999999999999E-2</v>
      </c>
      <c r="AF85" s="41">
        <v>3.2000000000000002E-3</v>
      </c>
      <c r="AG85" s="22">
        <f t="shared" ca="1" si="18"/>
        <v>9.3611635613801494E-3</v>
      </c>
      <c r="AH85" s="23">
        <f t="shared" ca="1" si="12"/>
        <v>0.39442970144731382</v>
      </c>
    </row>
    <row r="86" spans="1:34" ht="12.75" customHeight="1">
      <c r="A86" s="13">
        <v>44732</v>
      </c>
      <c r="B86">
        <v>7.3000000000000001E-3</v>
      </c>
      <c r="C86" s="30">
        <v>6.8999999999999999E-3</v>
      </c>
      <c r="E86" s="33">
        <f t="shared" ca="1" si="13"/>
        <v>4.8920411233730945E-3</v>
      </c>
      <c r="F86" s="28">
        <f t="shared" ca="1" si="19"/>
        <v>0.8109053242553278</v>
      </c>
      <c r="G86" s="22">
        <f t="shared" ca="1" si="14"/>
        <v>4.6239840755170347E-3</v>
      </c>
      <c r="H86" s="6">
        <f t="shared" ca="1" si="20"/>
        <v>6.8426988017571716E-2</v>
      </c>
      <c r="K86" s="24">
        <v>44732</v>
      </c>
      <c r="L86" s="31">
        <v>662.32986429849996</v>
      </c>
      <c r="M86" s="25">
        <v>2478.3926951076191</v>
      </c>
      <c r="N86" s="25">
        <v>398.83242915560464</v>
      </c>
      <c r="O86" s="34">
        <f t="shared" si="15"/>
        <v>2877.2251242632237</v>
      </c>
      <c r="P86" s="29">
        <f>SUM(O86:$O$122)</f>
        <v>117957.73713771821</v>
      </c>
      <c r="Q86" s="26">
        <f t="shared" si="21"/>
        <v>6.7379712127764751E-2</v>
      </c>
      <c r="R86" s="25">
        <v>3539.5549885617238</v>
      </c>
      <c r="T86">
        <f t="shared" si="16"/>
        <v>2.1929032037253061E-3</v>
      </c>
      <c r="U86" s="35">
        <f t="shared" si="17"/>
        <v>0.38471954165135913</v>
      </c>
      <c r="W86" s="37">
        <v>44732</v>
      </c>
      <c r="X86" s="36">
        <v>0</v>
      </c>
      <c r="Y86" s="36">
        <v>2.4392E-2</v>
      </c>
      <c r="Z86" s="36">
        <v>0</v>
      </c>
      <c r="AA86" s="43">
        <f t="shared" si="22"/>
        <v>9.3840790599599537E-3</v>
      </c>
      <c r="AB86" s="43">
        <f t="shared" si="23"/>
        <v>0.37533546259139922</v>
      </c>
      <c r="AD86" s="42">
        <v>44732</v>
      </c>
      <c r="AE86" s="41">
        <v>1.4E-2</v>
      </c>
      <c r="AF86" s="41">
        <v>3.3E-3</v>
      </c>
      <c r="AG86" s="22">
        <f t="shared" ca="1" si="18"/>
        <v>9.3819966749621002E-3</v>
      </c>
      <c r="AH86" s="23">
        <f t="shared" ca="1" si="12"/>
        <v>0.38506853788593365</v>
      </c>
    </row>
    <row r="87" spans="1:34" ht="12.75" customHeight="1">
      <c r="A87" s="13">
        <v>44762</v>
      </c>
      <c r="B87">
        <v>7.4999999999999997E-3</v>
      </c>
      <c r="C87" s="30">
        <v>6.7000000000000002E-3</v>
      </c>
      <c r="E87" s="33">
        <f t="shared" ca="1" si="13"/>
        <v>5.0020726130230314E-3</v>
      </c>
      <c r="F87" s="28">
        <f t="shared" ca="1" si="19"/>
        <v>0.80601328313195475</v>
      </c>
      <c r="G87" s="22">
        <f t="shared" ca="1" si="14"/>
        <v>4.4685182009672414E-3</v>
      </c>
      <c r="H87" s="6">
        <f t="shared" ca="1" si="20"/>
        <v>6.652771056482483E-2</v>
      </c>
      <c r="K87" s="24">
        <v>44762</v>
      </c>
      <c r="L87" s="31">
        <v>646.17431424860001</v>
      </c>
      <c r="M87" s="25">
        <v>2492.2860345754029</v>
      </c>
      <c r="N87" s="25">
        <v>401.06819846688364</v>
      </c>
      <c r="O87" s="34">
        <f t="shared" si="15"/>
        <v>2893.3542330422865</v>
      </c>
      <c r="P87" s="29">
        <f>SUM(O87:$O$122)</f>
        <v>115080.51201345498</v>
      </c>
      <c r="Q87" s="26">
        <f t="shared" si="21"/>
        <v>6.7379712127771968E-2</v>
      </c>
      <c r="R87" s="25">
        <v>3539.5285472908868</v>
      </c>
      <c r="T87">
        <f t="shared" si="16"/>
        <v>2.1394139087802674E-3</v>
      </c>
      <c r="U87" s="35">
        <f t="shared" si="17"/>
        <v>0.37533546259139916</v>
      </c>
      <c r="W87" s="37">
        <v>44762</v>
      </c>
      <c r="X87" s="36">
        <v>0</v>
      </c>
      <c r="Y87" s="36">
        <v>2.5142000000000001E-2</v>
      </c>
      <c r="Z87" s="36">
        <v>0</v>
      </c>
      <c r="AA87" s="43">
        <f t="shared" si="22"/>
        <v>9.4366842004729602E-3</v>
      </c>
      <c r="AB87" s="43">
        <f t="shared" si="23"/>
        <v>0.36589877839092627</v>
      </c>
      <c r="AD87" s="42">
        <v>44762</v>
      </c>
      <c r="AE87" s="41">
        <v>1.4200000000000001E-2</v>
      </c>
      <c r="AF87" s="41">
        <v>3.0999999999999999E-3</v>
      </c>
      <c r="AG87" s="22">
        <f t="shared" ca="1" si="18"/>
        <v>9.4705908139902737E-3</v>
      </c>
      <c r="AH87" s="23">
        <f t="shared" ca="1" si="12"/>
        <v>0.37568654121097156</v>
      </c>
    </row>
    <row r="88" spans="1:34" ht="12.75" customHeight="1">
      <c r="A88" s="13">
        <v>44793</v>
      </c>
      <c r="B88">
        <v>7.7999999999999996E-3</v>
      </c>
      <c r="C88" s="30">
        <v>6.8999999999999999E-3</v>
      </c>
      <c r="E88" s="33">
        <f t="shared" ca="1" si="13"/>
        <v>5.1764918792273022E-3</v>
      </c>
      <c r="F88" s="28">
        <f t="shared" ca="1" si="19"/>
        <v>0.80101121051893176</v>
      </c>
      <c r="G88" s="22">
        <f t="shared" ca="1" si="14"/>
        <v>4.5792043547010757E-3</v>
      </c>
      <c r="H88" s="6">
        <f t="shared" ca="1" si="20"/>
        <v>6.8601352309181143E-2</v>
      </c>
      <c r="K88" s="24">
        <v>44793</v>
      </c>
      <c r="L88" s="31">
        <v>629.92819963969998</v>
      </c>
      <c r="M88" s="25">
        <v>2506.3540473225989</v>
      </c>
      <c r="N88" s="25">
        <v>403.33207687018592</v>
      </c>
      <c r="O88" s="34">
        <f t="shared" si="15"/>
        <v>2909.686124192785</v>
      </c>
      <c r="P88" s="29">
        <f>SUM(O88:$O$122)</f>
        <v>112187.1577804127</v>
      </c>
      <c r="Q88" s="26">
        <f t="shared" si="21"/>
        <v>6.7379712127765362E-2</v>
      </c>
      <c r="R88" s="25">
        <v>3539.6143238324848</v>
      </c>
      <c r="T88">
        <f t="shared" si="16"/>
        <v>2.0856247642855093E-3</v>
      </c>
      <c r="U88" s="35">
        <f t="shared" si="17"/>
        <v>0.36589877839092622</v>
      </c>
      <c r="W88" s="37">
        <v>44793</v>
      </c>
      <c r="X88" s="36">
        <v>0</v>
      </c>
      <c r="Y88" s="36">
        <v>2.5936000000000001E-2</v>
      </c>
      <c r="Z88" s="36">
        <v>0</v>
      </c>
      <c r="AA88" s="43">
        <f t="shared" si="22"/>
        <v>9.4899507163470637E-3</v>
      </c>
      <c r="AB88" s="43">
        <f t="shared" si="23"/>
        <v>0.35640882767457921</v>
      </c>
      <c r="AD88" s="42">
        <v>44793</v>
      </c>
      <c r="AE88" s="41">
        <v>1.43E-2</v>
      </c>
      <c r="AF88" s="41">
        <v>3.2000000000000002E-3</v>
      </c>
      <c r="AG88" s="22">
        <f t="shared" ca="1" si="18"/>
        <v>9.4902351119167221E-3</v>
      </c>
      <c r="AH88" s="23">
        <f t="shared" ca="1" si="12"/>
        <v>0.36621595039698129</v>
      </c>
    </row>
    <row r="89" spans="1:34" ht="12.75" customHeight="1">
      <c r="A89" s="13">
        <v>44824</v>
      </c>
      <c r="B89">
        <v>8.0999999999999996E-3</v>
      </c>
      <c r="C89" s="30">
        <v>6.8999999999999999E-3</v>
      </c>
      <c r="E89" s="33">
        <f t="shared" ca="1" si="13"/>
        <v>5.3490684945154618E-3</v>
      </c>
      <c r="F89" s="28">
        <f t="shared" ca="1" si="19"/>
        <v>0.79583471863970445</v>
      </c>
      <c r="G89" s="22">
        <f t="shared" ca="1" si="14"/>
        <v>4.5566139027353935E-3</v>
      </c>
      <c r="H89" s="6">
        <f t="shared" ca="1" si="20"/>
        <v>6.8706938202302184E-2</v>
      </c>
      <c r="K89" s="24">
        <v>44824</v>
      </c>
      <c r="L89" s="31">
        <v>613.5903818539</v>
      </c>
      <c r="M89" s="25">
        <v>2520.4182404597168</v>
      </c>
      <c r="N89" s="25">
        <v>405.59534060722922</v>
      </c>
      <c r="O89" s="34">
        <f t="shared" si="15"/>
        <v>2926.0135810669462</v>
      </c>
      <c r="P89" s="29">
        <f>SUM(O89:$O$122)</f>
        <v>109277.47165621992</v>
      </c>
      <c r="Q89" s="26">
        <f t="shared" si="21"/>
        <v>6.7379712127771427E-2</v>
      </c>
      <c r="R89" s="25">
        <v>3539.6039629208462</v>
      </c>
      <c r="T89">
        <f t="shared" si="16"/>
        <v>2.0315320003991837E-3</v>
      </c>
      <c r="U89" s="35">
        <f t="shared" si="17"/>
        <v>0.35640882767457915</v>
      </c>
      <c r="W89" s="37">
        <v>44824</v>
      </c>
      <c r="X89" s="36">
        <v>0</v>
      </c>
      <c r="Y89" s="36">
        <v>2.6776000000000001E-2</v>
      </c>
      <c r="Z89" s="36">
        <v>0</v>
      </c>
      <c r="AA89" s="43">
        <f t="shared" si="22"/>
        <v>9.5432027698145339E-3</v>
      </c>
      <c r="AB89" s="43">
        <f t="shared" si="23"/>
        <v>0.34686562490476469</v>
      </c>
      <c r="AD89" s="42">
        <v>44824</v>
      </c>
      <c r="AE89" s="41">
        <v>1.4500000000000001E-2</v>
      </c>
      <c r="AF89" s="41">
        <v>3.0999999999999999E-3</v>
      </c>
      <c r="AG89" s="22">
        <f t="shared" ca="1" si="18"/>
        <v>9.5754929840091603E-3</v>
      </c>
      <c r="AH89" s="23">
        <f t="shared" ca="1" si="12"/>
        <v>0.35672571528506458</v>
      </c>
    </row>
    <row r="90" spans="1:34" ht="12.75" customHeight="1">
      <c r="A90" s="13">
        <v>44854</v>
      </c>
      <c r="B90">
        <v>8.3999999999999995E-3</v>
      </c>
      <c r="C90" s="30">
        <v>6.7000000000000002E-3</v>
      </c>
      <c r="E90" s="33">
        <f t="shared" ca="1" si="13"/>
        <v>5.5206970498611497E-3</v>
      </c>
      <c r="F90" s="28">
        <f t="shared" ca="1" si="19"/>
        <v>0.79048565014518901</v>
      </c>
      <c r="G90" s="22">
        <f t="shared" ca="1" si="14"/>
        <v>4.4034131231035362E-3</v>
      </c>
      <c r="H90" s="6">
        <f t="shared" ca="1" si="20"/>
        <v>6.6846194447093513E-2</v>
      </c>
      <c r="K90" s="24">
        <v>44854</v>
      </c>
      <c r="L90" s="31">
        <v>597.16088578940003</v>
      </c>
      <c r="M90" s="25">
        <v>2534.5554380631229</v>
      </c>
      <c r="N90" s="25">
        <v>407.87035250213574</v>
      </c>
      <c r="O90" s="34">
        <f t="shared" si="15"/>
        <v>2942.4257905652585</v>
      </c>
      <c r="P90" s="29">
        <f>SUM(O90:$O$122)</f>
        <v>106351.458075153</v>
      </c>
      <c r="Q90" s="26">
        <f t="shared" si="21"/>
        <v>6.7379712127773675E-2</v>
      </c>
      <c r="R90" s="25">
        <v>3539.5866763546587</v>
      </c>
      <c r="T90">
        <f t="shared" si="16"/>
        <v>1.9771356995565612E-3</v>
      </c>
      <c r="U90" s="35">
        <f t="shared" si="17"/>
        <v>0.34686562490476469</v>
      </c>
      <c r="W90" s="37">
        <v>44854</v>
      </c>
      <c r="X90" s="36">
        <v>0</v>
      </c>
      <c r="Y90" s="36">
        <v>2.7667000000000001E-2</v>
      </c>
      <c r="Z90" s="36">
        <v>0</v>
      </c>
      <c r="AA90" s="43">
        <f t="shared" si="22"/>
        <v>9.5967312442401254E-3</v>
      </c>
      <c r="AB90" s="43">
        <f t="shared" si="23"/>
        <v>0.33726889366052459</v>
      </c>
      <c r="AD90" s="42">
        <v>44854</v>
      </c>
      <c r="AE90" s="41">
        <v>1.46E-2</v>
      </c>
      <c r="AF90" s="41">
        <v>2.8999999999999998E-3</v>
      </c>
      <c r="AG90" s="22">
        <f t="shared" ca="1" si="18"/>
        <v>9.5954972533300945E-3</v>
      </c>
      <c r="AH90" s="23">
        <f t="shared" ca="1" si="12"/>
        <v>0.34715022230105541</v>
      </c>
    </row>
    <row r="91" spans="1:34" ht="12.75" customHeight="1">
      <c r="A91" s="13">
        <v>44885</v>
      </c>
      <c r="B91">
        <v>8.6999999999999994E-3</v>
      </c>
      <c r="C91" s="30">
        <v>6.8999999999999999E-3</v>
      </c>
      <c r="E91" s="33">
        <f t="shared" ca="1" si="13"/>
        <v>5.6896570301291204E-3</v>
      </c>
      <c r="F91" s="28">
        <f t="shared" ca="1" si="19"/>
        <v>0.78496495309532788</v>
      </c>
      <c r="G91" s="22">
        <f t="shared" ca="1" si="14"/>
        <v>4.5124866101024065E-3</v>
      </c>
      <c r="H91" s="6">
        <f t="shared" ca="1" si="20"/>
        <v>6.8983766864624346E-2</v>
      </c>
      <c r="K91" s="24">
        <v>44885</v>
      </c>
      <c r="L91" s="31">
        <v>580.63923556220004</v>
      </c>
      <c r="M91" s="25">
        <v>2548.7857078607726</v>
      </c>
      <c r="N91" s="25">
        <v>410.16034193042123</v>
      </c>
      <c r="O91" s="34">
        <f t="shared" si="15"/>
        <v>2958.9460497911937</v>
      </c>
      <c r="P91" s="29">
        <f>SUM(O91:$O$122)</f>
        <v>103409.03228458774</v>
      </c>
      <c r="Q91" s="26">
        <f t="shared" si="21"/>
        <v>6.7379712127766181E-2</v>
      </c>
      <c r="R91" s="25">
        <v>3539.5852853533938</v>
      </c>
      <c r="T91">
        <f t="shared" si="16"/>
        <v>1.9224342861567157E-3</v>
      </c>
      <c r="U91" s="35">
        <f t="shared" si="17"/>
        <v>0.33726889366052459</v>
      </c>
      <c r="W91" s="37">
        <v>44885</v>
      </c>
      <c r="X91" s="36">
        <v>0</v>
      </c>
      <c r="Y91" s="36">
        <v>2.8614000000000001E-2</v>
      </c>
      <c r="Z91" s="36">
        <v>0</v>
      </c>
      <c r="AA91" s="43">
        <f t="shared" si="22"/>
        <v>9.6506121232022516E-3</v>
      </c>
      <c r="AB91" s="43">
        <f t="shared" si="23"/>
        <v>0.32761828153732236</v>
      </c>
      <c r="AD91" s="42">
        <v>44885</v>
      </c>
      <c r="AE91" s="41">
        <v>1.4800000000000001E-2</v>
      </c>
      <c r="AF91" s="41">
        <v>3.0000000000000001E-3</v>
      </c>
      <c r="AG91" s="22">
        <f t="shared" ca="1" si="18"/>
        <v>9.6789567868863207E-3</v>
      </c>
      <c r="AH91" s="23">
        <f t="shared" ca="1" si="12"/>
        <v>0.33755472504772532</v>
      </c>
    </row>
    <row r="92" spans="1:34" ht="12.75" customHeight="1">
      <c r="A92" s="13">
        <v>44915</v>
      </c>
      <c r="B92">
        <v>9.1000000000000004E-3</v>
      </c>
      <c r="C92" s="30">
        <v>6.6E-3</v>
      </c>
      <c r="E92" s="33">
        <f t="shared" ca="1" si="13"/>
        <v>5.9228361348302666E-3</v>
      </c>
      <c r="F92" s="28">
        <f t="shared" ca="1" si="19"/>
        <v>0.77927529606519874</v>
      </c>
      <c r="G92" s="22">
        <f t="shared" ca="1" si="14"/>
        <v>4.295683350536237E-3</v>
      </c>
      <c r="H92" s="6">
        <f t="shared" ca="1" si="20"/>
        <v>6.6148895604310309E-2</v>
      </c>
      <c r="K92" s="24">
        <v>44915</v>
      </c>
      <c r="L92" s="31">
        <v>564.02482447579996</v>
      </c>
      <c r="M92" s="25">
        <v>2563.0729542047416</v>
      </c>
      <c r="N92" s="25">
        <v>412.45950024240216</v>
      </c>
      <c r="O92" s="34">
        <f t="shared" si="15"/>
        <v>2975.5324544471437</v>
      </c>
      <c r="P92" s="29">
        <f>SUM(O92:$O$122)</f>
        <v>100450.08623479653</v>
      </c>
      <c r="Q92" s="26">
        <f t="shared" si="21"/>
        <v>6.7379712127763405E-2</v>
      </c>
      <c r="R92" s="25">
        <v>3539.5572789229436</v>
      </c>
      <c r="T92">
        <f t="shared" si="16"/>
        <v>1.8674257514925505E-3</v>
      </c>
      <c r="U92" s="35">
        <f t="shared" si="17"/>
        <v>0.32761828153732225</v>
      </c>
      <c r="W92" s="37">
        <v>44915</v>
      </c>
      <c r="X92" s="36">
        <v>0</v>
      </c>
      <c r="Y92" s="36">
        <v>2.9621999999999999E-2</v>
      </c>
      <c r="Z92" s="36">
        <v>0</v>
      </c>
      <c r="AA92" s="43">
        <f t="shared" si="22"/>
        <v>9.7047087356985622E-3</v>
      </c>
      <c r="AB92" s="43">
        <f t="shared" si="23"/>
        <v>0.3179135728016238</v>
      </c>
      <c r="AD92" s="42">
        <v>44915</v>
      </c>
      <c r="AE92" s="41">
        <v>1.49E-2</v>
      </c>
      <c r="AF92" s="41">
        <v>2.8E-3</v>
      </c>
      <c r="AG92" s="22">
        <f t="shared" ca="1" si="18"/>
        <v>9.6978305943924131E-3</v>
      </c>
      <c r="AH92" s="23">
        <f t="shared" ca="1" si="12"/>
        <v>0.32787576826083903</v>
      </c>
    </row>
    <row r="93" spans="1:34" ht="12.75" customHeight="1">
      <c r="A93" s="13">
        <v>44946</v>
      </c>
      <c r="B93">
        <v>9.4000000000000004E-3</v>
      </c>
      <c r="C93" s="30">
        <v>6.7999999999999996E-3</v>
      </c>
      <c r="E93" s="33">
        <f t="shared" ca="1" si="13"/>
        <v>6.0879122563783543E-3</v>
      </c>
      <c r="F93" s="28">
        <f t="shared" ca="1" si="19"/>
        <v>0.7733524599303685</v>
      </c>
      <c r="G93" s="22">
        <f t="shared" ca="1" si="14"/>
        <v>4.4040216322737032E-3</v>
      </c>
      <c r="H93" s="6">
        <f t="shared" ca="1" si="20"/>
        <v>6.8336576561795398E-2</v>
      </c>
      <c r="K93" s="24">
        <v>44946</v>
      </c>
      <c r="L93" s="31">
        <v>547.3172811252</v>
      </c>
      <c r="M93" s="25">
        <v>2577.4937087452927</v>
      </c>
      <c r="N93" s="25">
        <v>414.78014320387399</v>
      </c>
      <c r="O93" s="34">
        <f t="shared" si="15"/>
        <v>2992.2738519491668</v>
      </c>
      <c r="P93" s="29">
        <f>SUM(O93:$O$122)</f>
        <v>97474.553780349408</v>
      </c>
      <c r="Q93" s="26">
        <f t="shared" si="21"/>
        <v>6.7379712127766112E-2</v>
      </c>
      <c r="R93" s="25">
        <v>3539.5911330743666</v>
      </c>
      <c r="T93">
        <f t="shared" si="16"/>
        <v>1.8121088658819115E-3</v>
      </c>
      <c r="U93" s="35">
        <f t="shared" si="17"/>
        <v>0.3179135728016238</v>
      </c>
      <c r="W93" s="37">
        <v>44946</v>
      </c>
      <c r="X93" s="36">
        <v>0</v>
      </c>
      <c r="Y93" s="36">
        <v>3.0698E-2</v>
      </c>
      <c r="Z93" s="36">
        <v>0</v>
      </c>
      <c r="AA93" s="43">
        <f t="shared" si="22"/>
        <v>9.7593108578642469E-3</v>
      </c>
      <c r="AB93" s="43">
        <f t="shared" si="23"/>
        <v>0.30815426194375956</v>
      </c>
      <c r="AD93" s="42">
        <v>44946</v>
      </c>
      <c r="AE93" s="41">
        <v>1.5100000000000001E-2</v>
      </c>
      <c r="AF93" s="41">
        <v>2.8E-3</v>
      </c>
      <c r="AG93" s="22">
        <f t="shared" ca="1" si="18"/>
        <v>9.7795186246077831E-3</v>
      </c>
      <c r="AH93" s="23">
        <f t="shared" ca="1" si="12"/>
        <v>0.31817793766644664</v>
      </c>
    </row>
    <row r="94" spans="1:34" ht="12.75" customHeight="1">
      <c r="A94" s="13">
        <v>44977</v>
      </c>
      <c r="B94">
        <v>9.7999999999999997E-3</v>
      </c>
      <c r="C94" s="30">
        <v>6.7999999999999996E-3</v>
      </c>
      <c r="E94" s="33">
        <f t="shared" ca="1" si="13"/>
        <v>6.3156610234062476E-3</v>
      </c>
      <c r="F94" s="28">
        <f t="shared" ca="1" si="19"/>
        <v>0.7672645476739901</v>
      </c>
      <c r="G94" s="22">
        <f t="shared" ca="1" si="14"/>
        <v>4.3822954039961712E-3</v>
      </c>
      <c r="H94" s="6">
        <f t="shared" ca="1" si="20"/>
        <v>6.8539000019454108E-2</v>
      </c>
      <c r="K94" s="24">
        <v>44977</v>
      </c>
      <c r="L94" s="31">
        <v>530.5157352292</v>
      </c>
      <c r="M94" s="25">
        <v>2591.9630467564812</v>
      </c>
      <c r="N94" s="25">
        <v>417.10860440321005</v>
      </c>
      <c r="O94" s="34">
        <f t="shared" si="15"/>
        <v>3009.0716511596911</v>
      </c>
      <c r="P94" s="29">
        <f>SUM(O94:$O$122)</f>
        <v>94482.279928400239</v>
      </c>
      <c r="Q94" s="26">
        <f t="shared" si="21"/>
        <v>6.7379712127763752E-2</v>
      </c>
      <c r="R94" s="25">
        <v>3539.587386388891</v>
      </c>
      <c r="T94">
        <f t="shared" si="16"/>
        <v>1.7564807479170071E-3</v>
      </c>
      <c r="U94" s="35">
        <f t="shared" si="17"/>
        <v>0.3081542619437595</v>
      </c>
      <c r="W94" s="37">
        <v>44977</v>
      </c>
      <c r="X94" s="36">
        <v>0</v>
      </c>
      <c r="Y94" s="36">
        <v>3.1848000000000001E-2</v>
      </c>
      <c r="Z94" s="36">
        <v>0</v>
      </c>
      <c r="AA94" s="43">
        <f t="shared" si="22"/>
        <v>9.8140969343848555E-3</v>
      </c>
      <c r="AB94" s="43">
        <f t="shared" si="23"/>
        <v>0.29834016500937471</v>
      </c>
      <c r="AD94" s="42">
        <v>44977</v>
      </c>
      <c r="AE94" s="41">
        <v>1.52E-2</v>
      </c>
      <c r="AF94" s="41">
        <v>2.7000000000000001E-3</v>
      </c>
      <c r="AG94" s="22">
        <f t="shared" ca="1" si="18"/>
        <v>9.7957191383443842E-3</v>
      </c>
      <c r="AH94" s="23">
        <f t="shared" ca="1" si="12"/>
        <v>0.30839841904183884</v>
      </c>
    </row>
    <row r="95" spans="1:34" ht="12.75" customHeight="1">
      <c r="A95" s="13">
        <v>45005</v>
      </c>
      <c r="B95">
        <v>1.03E-2</v>
      </c>
      <c r="C95" s="30">
        <v>6.1000000000000004E-3</v>
      </c>
      <c r="E95" s="33">
        <f t="shared" ca="1" si="13"/>
        <v>6.6083040718774629E-3</v>
      </c>
      <c r="F95" s="28">
        <f t="shared" ca="1" si="19"/>
        <v>0.76094888665058391</v>
      </c>
      <c r="G95" s="22">
        <f t="shared" ca="1" si="14"/>
        <v>3.9136558095584978E-3</v>
      </c>
      <c r="H95" s="6">
        <f t="shared" ca="1" si="20"/>
        <v>6.1717508939949428E-2</v>
      </c>
      <c r="K95" s="24">
        <v>45005</v>
      </c>
      <c r="L95" s="31">
        <v>513.6198700937</v>
      </c>
      <c r="M95" s="25">
        <v>2606.4877539827626</v>
      </c>
      <c r="N95" s="25">
        <v>419.44597582835468</v>
      </c>
      <c r="O95" s="34">
        <f t="shared" si="15"/>
        <v>3025.9337298111172</v>
      </c>
      <c r="P95" s="29">
        <f>SUM(O95:$O$122)</f>
        <v>91473.208277240541</v>
      </c>
      <c r="Q95" s="26">
        <f t="shared" si="21"/>
        <v>6.7379712127774202E-2</v>
      </c>
      <c r="R95" s="25">
        <v>3539.553599904817</v>
      </c>
      <c r="T95">
        <f t="shared" si="16"/>
        <v>1.7005403490576096E-3</v>
      </c>
      <c r="U95" s="35">
        <f t="shared" si="17"/>
        <v>0.29834016500937466</v>
      </c>
      <c r="W95" s="37">
        <v>45005</v>
      </c>
      <c r="X95" s="36">
        <v>0</v>
      </c>
      <c r="Y95" s="36">
        <v>3.3079999999999998E-2</v>
      </c>
      <c r="Z95" s="36">
        <v>0</v>
      </c>
      <c r="AA95" s="43">
        <f t="shared" si="22"/>
        <v>9.8690926585101157E-3</v>
      </c>
      <c r="AB95" s="43">
        <f t="shared" si="23"/>
        <v>0.28847107235086461</v>
      </c>
      <c r="AD95" s="42">
        <v>45005</v>
      </c>
      <c r="AE95" s="41">
        <v>1.54E-2</v>
      </c>
      <c r="AF95" s="41">
        <v>2.3999999999999998E-3</v>
      </c>
      <c r="AG95" s="22">
        <f t="shared" ca="1" si="18"/>
        <v>9.8803769618362059E-3</v>
      </c>
      <c r="AH95" s="23">
        <f t="shared" ca="1" si="12"/>
        <v>0.29860269990349447</v>
      </c>
    </row>
    <row r="96" spans="1:34" ht="12.75" customHeight="1">
      <c r="A96" s="13">
        <v>45036</v>
      </c>
      <c r="B96">
        <v>1.0699999999999999E-2</v>
      </c>
      <c r="C96" s="30">
        <v>6.7999999999999996E-3</v>
      </c>
      <c r="E96" s="33">
        <f t="shared" ca="1" si="13"/>
        <v>6.8310706500330576E-3</v>
      </c>
      <c r="F96" s="28">
        <f t="shared" ca="1" si="19"/>
        <v>0.7543405825787064</v>
      </c>
      <c r="G96" s="22">
        <f t="shared" ca="1" si="14"/>
        <v>4.3412411607686718E-3</v>
      </c>
      <c r="H96" s="6">
        <f t="shared" ca="1" si="20"/>
        <v>6.9060176705776771E-2</v>
      </c>
      <c r="K96" s="24">
        <v>45036</v>
      </c>
      <c r="L96" s="31">
        <v>496.62932479099999</v>
      </c>
      <c r="M96" s="25">
        <v>2621.1366942244003</v>
      </c>
      <c r="N96" s="25">
        <v>421.80333930536165</v>
      </c>
      <c r="O96" s="34">
        <f t="shared" si="15"/>
        <v>3042.9400335297619</v>
      </c>
      <c r="P96" s="29">
        <f>SUM(O96:$O$122)</f>
        <v>88447.274547429406</v>
      </c>
      <c r="Q96" s="26">
        <f t="shared" si="21"/>
        <v>6.7379712127774161E-2</v>
      </c>
      <c r="R96" s="25">
        <v>3539.5693583207621</v>
      </c>
      <c r="T96">
        <f t="shared" si="16"/>
        <v>1.6442864743107825E-3</v>
      </c>
      <c r="U96" s="35">
        <f t="shared" si="17"/>
        <v>0.2884710723508645</v>
      </c>
      <c r="W96" s="37">
        <v>45036</v>
      </c>
      <c r="X96" s="36">
        <v>0</v>
      </c>
      <c r="Y96" s="36">
        <v>3.4403999999999997E-2</v>
      </c>
      <c r="Z96" s="36">
        <v>0</v>
      </c>
      <c r="AA96" s="43">
        <f t="shared" si="22"/>
        <v>9.9245587731591461E-3</v>
      </c>
      <c r="AB96" s="43">
        <f t="shared" si="23"/>
        <v>0.27854651357770549</v>
      </c>
      <c r="AD96" s="42">
        <v>45036</v>
      </c>
      <c r="AE96" s="41">
        <v>1.5599999999999999E-2</v>
      </c>
      <c r="AF96" s="41">
        <v>2.5999999999999999E-3</v>
      </c>
      <c r="AG96" s="22">
        <f t="shared" ca="1" si="18"/>
        <v>9.9593179570575414E-3</v>
      </c>
      <c r="AH96" s="23">
        <f t="shared" ca="1" si="12"/>
        <v>0.28872232294165828</v>
      </c>
    </row>
    <row r="97" spans="1:34" ht="12.75" customHeight="1">
      <c r="A97" s="13">
        <v>45066</v>
      </c>
      <c r="B97">
        <v>1.12E-2</v>
      </c>
      <c r="C97" s="30">
        <v>6.4999999999999997E-3</v>
      </c>
      <c r="E97" s="33">
        <f t="shared" ca="1" si="13"/>
        <v>7.1161404570474329E-3</v>
      </c>
      <c r="F97" s="28">
        <f t="shared" ca="1" si="19"/>
        <v>0.74750951192867332</v>
      </c>
      <c r="G97" s="22">
        <f t="shared" ca="1" si="14"/>
        <v>4.129902943822171E-3</v>
      </c>
      <c r="H97" s="6">
        <f t="shared" ca="1" si="20"/>
        <v>6.6298601603072188E-2</v>
      </c>
      <c r="K97" s="24">
        <v>45066</v>
      </c>
      <c r="L97" s="31">
        <v>479.54328950090002</v>
      </c>
      <c r="M97" s="25">
        <v>2635.8639930824784</v>
      </c>
      <c r="N97" s="25">
        <v>424.17331255054694</v>
      </c>
      <c r="O97" s="34">
        <f t="shared" si="15"/>
        <v>3060.0373056330254</v>
      </c>
      <c r="P97" s="29">
        <f>SUM(O97:$O$122)</f>
        <v>85404.334513899637</v>
      </c>
      <c r="Q97" s="26">
        <f t="shared" si="21"/>
        <v>6.7379712127775521E-2</v>
      </c>
      <c r="R97" s="25">
        <v>3539.5805951339253</v>
      </c>
      <c r="T97">
        <f t="shared" si="16"/>
        <v>1.5877164424486262E-3</v>
      </c>
      <c r="U97" s="35">
        <f t="shared" si="17"/>
        <v>0.27854651357770532</v>
      </c>
      <c r="W97" s="37">
        <v>45066</v>
      </c>
      <c r="X97" s="36">
        <v>0</v>
      </c>
      <c r="Y97" s="36">
        <v>3.5830000000000001E-2</v>
      </c>
      <c r="Z97" s="36">
        <v>0</v>
      </c>
      <c r="AA97" s="43">
        <f t="shared" si="22"/>
        <v>9.9803215814891887E-3</v>
      </c>
      <c r="AB97" s="43">
        <f t="shared" si="23"/>
        <v>0.26856619199621629</v>
      </c>
      <c r="AD97" s="42">
        <v>45066</v>
      </c>
      <c r="AE97" s="41">
        <v>1.5699999999999999E-2</v>
      </c>
      <c r="AF97" s="41">
        <v>2.3999999999999998E-3</v>
      </c>
      <c r="AG97" s="22">
        <f t="shared" ca="1" si="18"/>
        <v>9.9753040335397031E-3</v>
      </c>
      <c r="AH97" s="23">
        <f t="shared" ca="1" si="12"/>
        <v>0.27876300498460072</v>
      </c>
    </row>
    <row r="98" spans="1:34" ht="12.75" customHeight="1">
      <c r="A98" s="13">
        <v>45097</v>
      </c>
      <c r="B98">
        <v>1.18E-2</v>
      </c>
      <c r="C98" s="30">
        <v>6.7000000000000002E-3</v>
      </c>
      <c r="E98" s="33">
        <f t="shared" ca="1" si="13"/>
        <v>7.4603757540776536E-3</v>
      </c>
      <c r="F98" s="28">
        <f t="shared" ca="1" si="19"/>
        <v>0.74039337147162587</v>
      </c>
      <c r="G98" s="22">
        <f t="shared" ca="1" si="14"/>
        <v>4.235976063755956E-3</v>
      </c>
      <c r="H98" s="6">
        <f t="shared" ca="1" si="20"/>
        <v>6.865500789673061E-2</v>
      </c>
      <c r="K98" s="24">
        <v>45097</v>
      </c>
      <c r="L98" s="31">
        <v>462.36125343800001</v>
      </c>
      <c r="M98" s="25">
        <v>2650.724076909471</v>
      </c>
      <c r="N98" s="25">
        <v>426.5646540606615</v>
      </c>
      <c r="O98" s="34">
        <f t="shared" si="15"/>
        <v>3077.2887309701327</v>
      </c>
      <c r="P98" s="29">
        <f>SUM(O98:$O$122)</f>
        <v>82344.297208266624</v>
      </c>
      <c r="Q98" s="26">
        <f t="shared" si="21"/>
        <v>6.7379712127763447E-2</v>
      </c>
      <c r="R98" s="25">
        <v>3539.6499844081327</v>
      </c>
      <c r="T98">
        <f t="shared" si="16"/>
        <v>1.5308285623154179E-3</v>
      </c>
      <c r="U98" s="35">
        <f t="shared" si="17"/>
        <v>0.26856619199621617</v>
      </c>
      <c r="W98" s="37">
        <v>45097</v>
      </c>
      <c r="X98" s="36">
        <v>0</v>
      </c>
      <c r="Y98" s="36">
        <v>3.7371000000000001E-2</v>
      </c>
      <c r="Z98" s="36">
        <v>0</v>
      </c>
      <c r="AA98" s="43">
        <f t="shared" si="22"/>
        <v>1.0036587161090599E-2</v>
      </c>
      <c r="AB98" s="43">
        <f t="shared" si="23"/>
        <v>0.25852960483512566</v>
      </c>
      <c r="AD98" s="42">
        <v>45097</v>
      </c>
      <c r="AE98" s="41">
        <v>1.5900000000000001E-2</v>
      </c>
      <c r="AF98" s="41">
        <v>2.3999999999999998E-3</v>
      </c>
      <c r="AG98" s="22">
        <f t="shared" ca="1" si="18"/>
        <v>1.0052540211002941E-2</v>
      </c>
      <c r="AH98" s="23">
        <f t="shared" ca="1" si="12"/>
        <v>0.26878770095106103</v>
      </c>
    </row>
    <row r="99" spans="1:34" ht="12.75" customHeight="1">
      <c r="A99" s="13">
        <v>45127</v>
      </c>
      <c r="B99">
        <v>1.24E-2</v>
      </c>
      <c r="C99" s="30">
        <v>6.4999999999999997E-3</v>
      </c>
      <c r="E99" s="33">
        <f t="shared" ca="1" si="13"/>
        <v>7.8022860648114022E-3</v>
      </c>
      <c r="F99" s="28">
        <f t="shared" ca="1" si="19"/>
        <v>0.73293299571754822</v>
      </c>
      <c r="G99" s="22">
        <f t="shared" ca="1" si="14"/>
        <v>4.0899080178446864E-3</v>
      </c>
      <c r="H99" s="6">
        <f t="shared" ca="1" si="20"/>
        <v>6.6962323296807694E-2</v>
      </c>
      <c r="K99" s="24">
        <v>45127</v>
      </c>
      <c r="L99" s="31">
        <v>445.0823510358</v>
      </c>
      <c r="M99" s="25">
        <v>2665.5536571311982</v>
      </c>
      <c r="N99" s="25">
        <v>428.95108681397971</v>
      </c>
      <c r="O99" s="34">
        <f t="shared" si="15"/>
        <v>3094.5047439451778</v>
      </c>
      <c r="P99" s="29">
        <f>SUM(O99:$O$122)</f>
        <v>79267.008477296476</v>
      </c>
      <c r="Q99" s="26">
        <f t="shared" si="21"/>
        <v>6.7379712127768221E-2</v>
      </c>
      <c r="R99" s="25">
        <v>3539.5870949809778</v>
      </c>
      <c r="T99">
        <f t="shared" si="16"/>
        <v>1.4736199681132328E-3</v>
      </c>
      <c r="U99" s="35">
        <f t="shared" si="17"/>
        <v>0.25852960483512549</v>
      </c>
      <c r="W99" s="37">
        <v>45127</v>
      </c>
      <c r="X99" s="36">
        <v>0</v>
      </c>
      <c r="Y99" s="36">
        <v>3.9038999999999997E-2</v>
      </c>
      <c r="Z99" s="36">
        <v>0</v>
      </c>
      <c r="AA99" s="43">
        <f t="shared" si="22"/>
        <v>1.009273724315847E-2</v>
      </c>
      <c r="AB99" s="43">
        <f t="shared" si="23"/>
        <v>0.2484368675919672</v>
      </c>
      <c r="AD99" s="42">
        <v>45127</v>
      </c>
      <c r="AE99" s="41">
        <v>1.61E-2</v>
      </c>
      <c r="AF99" s="41">
        <v>2.3E-3</v>
      </c>
      <c r="AG99" s="22">
        <f t="shared" ca="1" si="18"/>
        <v>1.0130387551892224E-2</v>
      </c>
      <c r="AH99" s="23">
        <f t="shared" ca="1" si="12"/>
        <v>0.25873516074005809</v>
      </c>
    </row>
    <row r="100" spans="1:34" ht="12.75" customHeight="1">
      <c r="A100" s="13">
        <v>45158</v>
      </c>
      <c r="B100">
        <v>1.2999999999999999E-2</v>
      </c>
      <c r="C100" s="30">
        <v>6.6E-3</v>
      </c>
      <c r="E100" s="33">
        <f t="shared" ca="1" si="13"/>
        <v>8.1394627937440463E-3</v>
      </c>
      <c r="F100" s="28">
        <f t="shared" ca="1" si="19"/>
        <v>0.72513070965273685</v>
      </c>
      <c r="G100" s="22">
        <f t="shared" ca="1" si="14"/>
        <v>4.1323426491315929E-3</v>
      </c>
      <c r="H100" s="6">
        <f t="shared" ca="1" si="20"/>
        <v>6.8385066484533144E-2</v>
      </c>
      <c r="K100" s="24">
        <v>45158</v>
      </c>
      <c r="L100" s="31">
        <v>427.70678113370002</v>
      </c>
      <c r="M100" s="25">
        <v>2680.5163538375923</v>
      </c>
      <c r="N100" s="25">
        <v>431.35894118100953</v>
      </c>
      <c r="O100" s="34">
        <f t="shared" si="15"/>
        <v>3111.8752950186017</v>
      </c>
      <c r="P100" s="29">
        <f>SUM(O100:$O$122)</f>
        <v>76172.503733351303</v>
      </c>
      <c r="Q100" s="26">
        <f t="shared" si="21"/>
        <v>6.7379712127766112E-2</v>
      </c>
      <c r="R100" s="25">
        <v>3539.5820761523019</v>
      </c>
      <c r="T100">
        <f t="shared" si="16"/>
        <v>1.4160913181780158E-3</v>
      </c>
      <c r="U100" s="35">
        <f t="shared" si="17"/>
        <v>0.24843686759196706</v>
      </c>
      <c r="W100" s="37">
        <v>45158</v>
      </c>
      <c r="X100" s="36">
        <v>0</v>
      </c>
      <c r="Y100" s="36">
        <v>4.0853E-2</v>
      </c>
      <c r="Z100" s="36">
        <v>0</v>
      </c>
      <c r="AA100" s="43">
        <f t="shared" si="22"/>
        <v>1.0149391351734637E-2</v>
      </c>
      <c r="AB100" s="43">
        <f t="shared" si="23"/>
        <v>0.23828747624023255</v>
      </c>
      <c r="AD100" s="42">
        <v>45158</v>
      </c>
      <c r="AE100" s="41">
        <v>1.6199999999999999E-2</v>
      </c>
      <c r="AF100" s="41">
        <v>2.3E-3</v>
      </c>
      <c r="AG100" s="22">
        <f t="shared" ca="1" si="18"/>
        <v>1.0143022866050273E-2</v>
      </c>
      <c r="AH100" s="23">
        <f t="shared" ca="1" si="12"/>
        <v>0.24860477318816585</v>
      </c>
    </row>
    <row r="101" spans="1:34" ht="12.75" customHeight="1">
      <c r="A101" s="13">
        <v>45189</v>
      </c>
      <c r="B101">
        <v>1.37E-2</v>
      </c>
      <c r="C101" s="30">
        <v>6.6E-3</v>
      </c>
      <c r="E101" s="33">
        <f t="shared" ca="1" si="13"/>
        <v>8.5354252435232147E-3</v>
      </c>
      <c r="F101" s="28">
        <f t="shared" ca="1" si="19"/>
        <v>0.71699124685899285</v>
      </c>
      <c r="G101" s="22">
        <f t="shared" ca="1" si="14"/>
        <v>4.1119566866608184E-3</v>
      </c>
      <c r="H101" s="6">
        <f t="shared" ca="1" si="20"/>
        <v>6.8820198930035131E-2</v>
      </c>
      <c r="K101" s="24">
        <v>45189</v>
      </c>
      <c r="L101" s="31">
        <v>410.2336760041</v>
      </c>
      <c r="M101" s="25">
        <v>2695.6169164433772</v>
      </c>
      <c r="N101" s="25">
        <v>433.78898145572879</v>
      </c>
      <c r="O101" s="34">
        <f t="shared" si="15"/>
        <v>3129.4058978991061</v>
      </c>
      <c r="P101" s="29">
        <f>SUM(O101:$O$122)</f>
        <v>73060.6284383327</v>
      </c>
      <c r="Q101" s="26">
        <f t="shared" si="21"/>
        <v>6.737971212777516E-2</v>
      </c>
      <c r="R101" s="25">
        <v>3539.6395739032059</v>
      </c>
      <c r="T101">
        <f t="shared" si="16"/>
        <v>1.3582397395566716E-3</v>
      </c>
      <c r="U101" s="35">
        <f t="shared" si="17"/>
        <v>0.23828747624023242</v>
      </c>
      <c r="W101" s="37">
        <v>45189</v>
      </c>
      <c r="X101" s="36">
        <v>0</v>
      </c>
      <c r="Y101" s="36">
        <v>4.2833000000000003E-2</v>
      </c>
      <c r="Z101" s="36">
        <v>0</v>
      </c>
      <c r="AA101" s="43">
        <f t="shared" si="22"/>
        <v>1.0206567469797881E-2</v>
      </c>
      <c r="AB101" s="43">
        <f t="shared" si="23"/>
        <v>0.22808090877043469</v>
      </c>
      <c r="AD101" s="42">
        <v>45189</v>
      </c>
      <c r="AE101" s="41">
        <v>1.6400000000000001E-2</v>
      </c>
      <c r="AF101" s="41">
        <v>2.2000000000000001E-3</v>
      </c>
      <c r="AG101" s="22">
        <f t="shared" ca="1" si="18"/>
        <v>1.0217589342611732E-2</v>
      </c>
      <c r="AH101" s="23">
        <f t="shared" ca="1" si="12"/>
        <v>0.23846175032211558</v>
      </c>
    </row>
    <row r="102" spans="1:34" ht="12.75" customHeight="1">
      <c r="A102" s="13">
        <v>45219</v>
      </c>
      <c r="B102">
        <v>1.4500000000000001E-2</v>
      </c>
      <c r="C102" s="30">
        <v>6.3E-3</v>
      </c>
      <c r="E102" s="33">
        <f t="shared" ca="1" si="13"/>
        <v>8.9907120301655086E-3</v>
      </c>
      <c r="F102" s="28">
        <f t="shared" ca="1" si="19"/>
        <v>0.70845582161546961</v>
      </c>
      <c r="G102" s="22">
        <f t="shared" ca="1" si="14"/>
        <v>3.9063093648305314E-3</v>
      </c>
      <c r="H102" s="6">
        <f t="shared" ca="1" si="20"/>
        <v>6.6166034561021964E-2</v>
      </c>
      <c r="K102" s="24">
        <v>45219</v>
      </c>
      <c r="L102" s="31">
        <v>392.66213695980002</v>
      </c>
      <c r="M102" s="25">
        <v>2710.750594712445</v>
      </c>
      <c r="N102" s="25">
        <v>436.22435082960823</v>
      </c>
      <c r="O102" s="34">
        <f t="shared" si="15"/>
        <v>3146.9749455420533</v>
      </c>
      <c r="P102" s="29">
        <f>SUM(O102:$O$122)</f>
        <v>69931.222540433606</v>
      </c>
      <c r="Q102" s="26">
        <f t="shared" si="21"/>
        <v>6.7379712127772329E-2</v>
      </c>
      <c r="R102" s="25">
        <v>3539.6370825018535</v>
      </c>
      <c r="T102">
        <f t="shared" si="16"/>
        <v>1.3000622567921863E-3</v>
      </c>
      <c r="U102" s="35">
        <f t="shared" si="17"/>
        <v>0.22808090877043458</v>
      </c>
      <c r="W102" s="37">
        <v>45219</v>
      </c>
      <c r="X102" s="36">
        <v>0</v>
      </c>
      <c r="Y102" s="36">
        <v>4.5000999999999999E-2</v>
      </c>
      <c r="Z102" s="36">
        <v>0</v>
      </c>
      <c r="AA102" s="43">
        <f t="shared" si="22"/>
        <v>1.0263868975578331E-2</v>
      </c>
      <c r="AB102" s="43">
        <f t="shared" si="23"/>
        <v>0.21781703979485637</v>
      </c>
      <c r="AD102" s="42">
        <v>45219</v>
      </c>
      <c r="AE102" s="41">
        <v>1.66E-2</v>
      </c>
      <c r="AF102" s="41">
        <v>2E-3</v>
      </c>
      <c r="AG102" s="22">
        <f t="shared" ca="1" si="18"/>
        <v>1.0292815151775686E-2</v>
      </c>
      <c r="AH102" s="23">
        <f t="shared" ca="1" si="12"/>
        <v>0.22824416097950384</v>
      </c>
    </row>
    <row r="103" spans="1:34" ht="12.75" customHeight="1">
      <c r="A103" s="13">
        <v>45250</v>
      </c>
      <c r="B103">
        <v>1.5299999999999999E-2</v>
      </c>
      <c r="C103" s="30">
        <v>6.4999999999999997E-3</v>
      </c>
      <c r="E103" s="33">
        <f t="shared" ca="1" si="13"/>
        <v>9.4399506078974207E-3</v>
      </c>
      <c r="F103" s="28">
        <f t="shared" ca="1" si="19"/>
        <v>0.69946510958530406</v>
      </c>
      <c r="G103" s="22">
        <f t="shared" ca="1" si="14"/>
        <v>4.0104365327668775E-3</v>
      </c>
      <c r="H103" s="6">
        <f t="shared" ca="1" si="20"/>
        <v>6.8802914875532278E-2</v>
      </c>
      <c r="K103" s="24">
        <v>45250</v>
      </c>
      <c r="L103" s="31">
        <v>374.99194813449998</v>
      </c>
      <c r="M103" s="25">
        <v>2725.9655559602957</v>
      </c>
      <c r="N103" s="25">
        <v>438.67280057123611</v>
      </c>
      <c r="O103" s="34">
        <f t="shared" si="15"/>
        <v>3164.6383565315318</v>
      </c>
      <c r="P103" s="29">
        <f>SUM(O103:$O$122)</f>
        <v>66784.247594891553</v>
      </c>
      <c r="Q103" s="26">
        <f t="shared" si="21"/>
        <v>6.7379712127777353E-2</v>
      </c>
      <c r="R103" s="25">
        <v>3539.6303046660319</v>
      </c>
      <c r="T103">
        <f t="shared" si="16"/>
        <v>1.2415581551743738E-3</v>
      </c>
      <c r="U103" s="35">
        <f t="shared" si="17"/>
        <v>0.21781703979485625</v>
      </c>
      <c r="W103" s="37">
        <v>45250</v>
      </c>
      <c r="X103" s="36">
        <v>0</v>
      </c>
      <c r="Y103" s="36">
        <v>4.7385999999999998E-2</v>
      </c>
      <c r="Z103" s="36">
        <v>0</v>
      </c>
      <c r="AA103" s="43">
        <f t="shared" si="22"/>
        <v>1.0321478247719063E-2</v>
      </c>
      <c r="AB103" s="43">
        <f t="shared" si="23"/>
        <v>0.2074955615471373</v>
      </c>
      <c r="AD103" s="42">
        <v>45250</v>
      </c>
      <c r="AE103" s="41">
        <v>1.67E-2</v>
      </c>
      <c r="AF103" s="41">
        <v>2E-3</v>
      </c>
      <c r="AG103" s="22">
        <f t="shared" ca="1" si="18"/>
        <v>1.0303736938031825E-2</v>
      </c>
      <c r="AH103" s="23">
        <f t="shared" ca="1" si="12"/>
        <v>0.21795134582772815</v>
      </c>
    </row>
    <row r="104" spans="1:34" ht="12.75" customHeight="1">
      <c r="A104" s="13">
        <v>45280</v>
      </c>
      <c r="B104">
        <v>1.6199999999999999E-2</v>
      </c>
      <c r="C104" s="30">
        <v>6.1999999999999998E-3</v>
      </c>
      <c r="E104" s="33">
        <f t="shared" ca="1" si="13"/>
        <v>9.9475194092953443E-3</v>
      </c>
      <c r="F104" s="28">
        <f t="shared" ca="1" si="19"/>
        <v>0.69002515897740668</v>
      </c>
      <c r="G104" s="22">
        <f t="shared" ca="1" si="14"/>
        <v>3.8070753294834037E-3</v>
      </c>
      <c r="H104" s="6">
        <f t="shared" ca="1" si="20"/>
        <v>6.6207591649997635E-2</v>
      </c>
      <c r="K104" s="24">
        <v>45280</v>
      </c>
      <c r="L104" s="31">
        <v>357.2225796802</v>
      </c>
      <c r="M104" s="25">
        <v>2741.2479857178241</v>
      </c>
      <c r="N104" s="25">
        <v>441.13210760342145</v>
      </c>
      <c r="O104" s="34">
        <f t="shared" si="15"/>
        <v>3182.3800933212456</v>
      </c>
      <c r="P104" s="29">
        <f>SUM(O104:$O$122)</f>
        <v>63619.609238360019</v>
      </c>
      <c r="Q104" s="26">
        <f t="shared" si="21"/>
        <v>6.7379712127777616E-2</v>
      </c>
      <c r="R104" s="25">
        <v>3539.6026730014455</v>
      </c>
      <c r="T104">
        <f t="shared" si="16"/>
        <v>1.1827256804332856E-3</v>
      </c>
      <c r="U104" s="35">
        <f t="shared" si="17"/>
        <v>0.20749556154713719</v>
      </c>
      <c r="W104" s="37">
        <v>45280</v>
      </c>
      <c r="X104" s="36">
        <v>0</v>
      </c>
      <c r="Y104" s="36">
        <v>5.0021999999999997E-2</v>
      </c>
      <c r="Z104" s="36">
        <v>0</v>
      </c>
      <c r="AA104" s="43">
        <f t="shared" si="22"/>
        <v>1.0379342979710901E-2</v>
      </c>
      <c r="AB104" s="43">
        <f t="shared" si="23"/>
        <v>0.19711621856742639</v>
      </c>
      <c r="AD104" s="42">
        <v>45280</v>
      </c>
      <c r="AE104" s="41">
        <v>1.6899999999999998E-2</v>
      </c>
      <c r="AF104" s="41">
        <v>1.9E-3</v>
      </c>
      <c r="AG104" s="22">
        <f t="shared" ca="1" si="18"/>
        <v>1.0377350494882181E-2</v>
      </c>
      <c r="AH104" s="23">
        <f t="shared" ca="1" si="12"/>
        <v>0.20764760888969633</v>
      </c>
    </row>
    <row r="105" spans="1:34" ht="12.75" customHeight="1">
      <c r="A105" s="13">
        <v>45311</v>
      </c>
      <c r="B105">
        <v>1.7299999999999999E-2</v>
      </c>
      <c r="C105" s="30">
        <v>6.4000000000000003E-3</v>
      </c>
      <c r="E105" s="33">
        <f t="shared" ca="1" si="13"/>
        <v>1.0570562286299096E-2</v>
      </c>
      <c r="F105" s="28">
        <f t="shared" ca="1" si="19"/>
        <v>0.68007763956811129</v>
      </c>
      <c r="G105" s="22">
        <f t="shared" ca="1" si="14"/>
        <v>3.910497030769608E-3</v>
      </c>
      <c r="H105" s="6">
        <f t="shared" ca="1" si="20"/>
        <v>6.9000892896634566E-2</v>
      </c>
      <c r="K105" s="24">
        <v>45311</v>
      </c>
      <c r="L105" s="31">
        <v>339.35359179940002</v>
      </c>
      <c r="M105" s="25">
        <v>2756.6599050887658</v>
      </c>
      <c r="N105" s="25">
        <v>443.61225259932814</v>
      </c>
      <c r="O105" s="34">
        <f t="shared" si="15"/>
        <v>3200.272157688094</v>
      </c>
      <c r="P105" s="29">
        <f>SUM(O105:$O$122)</f>
        <v>60437.229145038771</v>
      </c>
      <c r="Q105" s="26">
        <f t="shared" si="21"/>
        <v>6.7379712127770275E-2</v>
      </c>
      <c r="R105" s="25">
        <v>3539.625749487494</v>
      </c>
      <c r="T105">
        <f t="shared" si="16"/>
        <v>1.1235633764465293E-3</v>
      </c>
      <c r="U105" s="35">
        <f t="shared" si="17"/>
        <v>0.19711621856742628</v>
      </c>
      <c r="W105" s="37">
        <v>45311</v>
      </c>
      <c r="X105" s="36">
        <v>0</v>
      </c>
      <c r="Y105" s="36">
        <v>5.2951999999999999E-2</v>
      </c>
      <c r="Z105" s="36">
        <v>0</v>
      </c>
      <c r="AA105" s="43">
        <f t="shared" si="22"/>
        <v>1.0437698005582361E-2</v>
      </c>
      <c r="AB105" s="43">
        <f t="shared" si="23"/>
        <v>0.18667852056184403</v>
      </c>
      <c r="AD105" s="42">
        <v>45311</v>
      </c>
      <c r="AE105" s="41">
        <v>1.7100000000000001E-2</v>
      </c>
      <c r="AF105" s="41">
        <v>1.8E-3</v>
      </c>
      <c r="AG105" s="22">
        <f t="shared" ca="1" si="18"/>
        <v>1.0448359254087547E-2</v>
      </c>
      <c r="AH105" s="23">
        <f t="shared" ca="1" si="12"/>
        <v>0.19727025839481416</v>
      </c>
    </row>
    <row r="106" spans="1:34" ht="12.75" customHeight="1">
      <c r="A106" s="13">
        <v>45342</v>
      </c>
      <c r="B106">
        <v>1.84E-2</v>
      </c>
      <c r="C106" s="30">
        <v>6.3E-3</v>
      </c>
      <c r="E106" s="33">
        <f t="shared" ca="1" si="13"/>
        <v>1.1187215791387994E-2</v>
      </c>
      <c r="F106" s="28">
        <f t="shared" ca="1" si="19"/>
        <v>0.66950707728181225</v>
      </c>
      <c r="G106" s="22">
        <f t="shared" ca="1" si="14"/>
        <v>3.8304054068339327E-3</v>
      </c>
      <c r="H106" s="6">
        <f t="shared" ca="1" si="20"/>
        <v>6.8654785650099165E-2</v>
      </c>
      <c r="K106" s="24">
        <v>45342</v>
      </c>
      <c r="L106" s="31">
        <v>321.38414040639998</v>
      </c>
      <c r="M106" s="25">
        <v>2772.1563764956118</v>
      </c>
      <c r="N106" s="25">
        <v>446.10600403215528</v>
      </c>
      <c r="O106" s="34">
        <f t="shared" si="15"/>
        <v>3218.2623805277672</v>
      </c>
      <c r="P106" s="29">
        <f>SUM(O106:$O$122)</f>
        <v>57236.956987350684</v>
      </c>
      <c r="Q106" s="26">
        <f t="shared" si="21"/>
        <v>6.7379712127762253E-2</v>
      </c>
      <c r="R106" s="25">
        <v>3539.6465209341668</v>
      </c>
      <c r="T106">
        <f t="shared" si="16"/>
        <v>1.064068448536806E-3</v>
      </c>
      <c r="U106" s="35">
        <f t="shared" si="17"/>
        <v>0.18667852056184395</v>
      </c>
      <c r="W106" s="37">
        <v>45342</v>
      </c>
      <c r="X106" s="36">
        <v>0</v>
      </c>
      <c r="Y106" s="36">
        <v>5.6226999999999999E-2</v>
      </c>
      <c r="Z106" s="36">
        <v>0</v>
      </c>
      <c r="AA106" s="43">
        <f t="shared" si="22"/>
        <v>1.0496373175630805E-2</v>
      </c>
      <c r="AB106" s="43">
        <f t="shared" si="23"/>
        <v>0.17618214738621324</v>
      </c>
      <c r="AD106" s="42">
        <v>45342</v>
      </c>
      <c r="AE106" s="41">
        <v>1.7299999999999999E-2</v>
      </c>
      <c r="AF106" s="41">
        <v>1.8E-3</v>
      </c>
      <c r="AG106" s="22">
        <f t="shared" ca="1" si="18"/>
        <v>1.0518414847337624E-2</v>
      </c>
      <c r="AH106" s="23">
        <f t="shared" ca="1" si="12"/>
        <v>0.18682189914072661</v>
      </c>
    </row>
    <row r="107" spans="1:34" ht="12.75" customHeight="1">
      <c r="A107" s="13">
        <v>45371</v>
      </c>
      <c r="B107">
        <v>1.9699999999999999E-2</v>
      </c>
      <c r="C107" s="30">
        <v>5.7999999999999996E-3</v>
      </c>
      <c r="E107" s="33">
        <f t="shared" ca="1" si="13"/>
        <v>1.1922331457483582E-2</v>
      </c>
      <c r="F107" s="28">
        <f t="shared" ca="1" si="19"/>
        <v>0.65831986149042421</v>
      </c>
      <c r="G107" s="22">
        <f t="shared" ca="1" si="14"/>
        <v>3.5101280433200393E-3</v>
      </c>
      <c r="H107" s="6">
        <f t="shared" ca="1" si="20"/>
        <v>6.398339011750015E-2</v>
      </c>
      <c r="K107" s="24">
        <v>45371</v>
      </c>
      <c r="L107" s="31">
        <v>303.31367434380002</v>
      </c>
      <c r="M107" s="25">
        <v>2787.7057447598345</v>
      </c>
      <c r="N107" s="25">
        <v>448.6082678295337</v>
      </c>
      <c r="O107" s="34">
        <f t="shared" si="15"/>
        <v>3236.3140125893683</v>
      </c>
      <c r="P107" s="29">
        <f>SUM(O107:$O$122)</f>
        <v>54018.694606822915</v>
      </c>
      <c r="Q107" s="26">
        <f t="shared" si="21"/>
        <v>6.7379712127769081E-2</v>
      </c>
      <c r="R107" s="25">
        <v>3539.6276869331682</v>
      </c>
      <c r="T107">
        <f t="shared" si="16"/>
        <v>1.0042390718810288E-3</v>
      </c>
      <c r="U107" s="35">
        <f t="shared" si="17"/>
        <v>0.17618214738621313</v>
      </c>
      <c r="W107" s="37">
        <v>45371</v>
      </c>
      <c r="X107" s="36">
        <v>0</v>
      </c>
      <c r="Y107" s="36">
        <v>5.9910999999999999E-2</v>
      </c>
      <c r="Z107" s="36">
        <v>0</v>
      </c>
      <c r="AA107" s="43">
        <f t="shared" si="22"/>
        <v>1.0555248632055422E-2</v>
      </c>
      <c r="AB107" s="43">
        <f t="shared" si="23"/>
        <v>0.16562689875415781</v>
      </c>
      <c r="AD107" s="42">
        <v>45371</v>
      </c>
      <c r="AE107" s="41">
        <v>1.7500000000000002E-2</v>
      </c>
      <c r="AF107" s="41">
        <v>1.6000000000000001E-3</v>
      </c>
      <c r="AG107" s="22">
        <f t="shared" ca="1" si="18"/>
        <v>1.0590903578982879E-2</v>
      </c>
      <c r="AH107" s="23">
        <f t="shared" ca="1" si="12"/>
        <v>0.17630348429338899</v>
      </c>
    </row>
    <row r="108" spans="1:34" ht="12.75" customHeight="1">
      <c r="A108" s="13">
        <v>45402</v>
      </c>
      <c r="B108">
        <v>2.12E-2</v>
      </c>
      <c r="C108" s="30">
        <v>6.1000000000000004E-3</v>
      </c>
      <c r="E108" s="33">
        <f t="shared" ca="1" si="13"/>
        <v>1.2766828729584052E-2</v>
      </c>
      <c r="F108" s="28">
        <f t="shared" ca="1" si="19"/>
        <v>0.64639753003294065</v>
      </c>
      <c r="G108" s="22">
        <f t="shared" ca="1" si="14"/>
        <v>3.6734743042671097E-3</v>
      </c>
      <c r="H108" s="6">
        <f t="shared" ca="1" si="20"/>
        <v>6.8195946925971224E-2</v>
      </c>
      <c r="K108" s="24">
        <v>45402</v>
      </c>
      <c r="L108" s="31">
        <v>285.14184880020002</v>
      </c>
      <c r="M108" s="25">
        <v>2803.3625968133706</v>
      </c>
      <c r="N108" s="25">
        <v>451.12782832927547</v>
      </c>
      <c r="O108" s="34">
        <f t="shared" si="15"/>
        <v>3254.490425142646</v>
      </c>
      <c r="P108" s="29">
        <f>SUM(O108:$O$122)</f>
        <v>50782.380594233546</v>
      </c>
      <c r="Q108" s="26">
        <f t="shared" si="21"/>
        <v>6.7379712127771774E-2</v>
      </c>
      <c r="R108" s="25">
        <v>3539.632273942846</v>
      </c>
      <c r="T108">
        <f t="shared" si="16"/>
        <v>9.4407410484560219E-4</v>
      </c>
      <c r="U108" s="35">
        <f t="shared" si="17"/>
        <v>0.16562689875415773</v>
      </c>
      <c r="W108" s="37">
        <v>45402</v>
      </c>
      <c r="X108" s="36">
        <v>0</v>
      </c>
      <c r="Y108" s="36">
        <v>6.4087000000000005E-2</v>
      </c>
      <c r="Z108" s="36">
        <v>0</v>
      </c>
      <c r="AA108" s="43">
        <f t="shared" si="22"/>
        <v>1.0614531060457713E-2</v>
      </c>
      <c r="AB108" s="43">
        <f t="shared" si="23"/>
        <v>0.15501236769370011</v>
      </c>
      <c r="AD108" s="42">
        <v>45402</v>
      </c>
      <c r="AE108" s="41">
        <v>1.7600000000000001E-2</v>
      </c>
      <c r="AF108" s="41">
        <v>1.6000000000000001E-3</v>
      </c>
      <c r="AG108" s="22">
        <f t="shared" ca="1" si="18"/>
        <v>1.059887668116412E-2</v>
      </c>
      <c r="AH108" s="23">
        <f t="shared" ca="1" si="12"/>
        <v>0.16571258071440612</v>
      </c>
    </row>
    <row r="109" spans="1:34" ht="12.75" customHeight="1">
      <c r="A109" s="13">
        <v>45432</v>
      </c>
      <c r="B109">
        <v>2.29E-2</v>
      </c>
      <c r="C109" s="30">
        <v>5.8999999999999999E-3</v>
      </c>
      <c r="E109" s="33">
        <f t="shared" ca="1" si="13"/>
        <v>1.3724740543249903E-2</v>
      </c>
      <c r="F109" s="28">
        <f t="shared" ca="1" si="19"/>
        <v>0.63363070130335664</v>
      </c>
      <c r="G109" s="22">
        <f t="shared" ca="1" si="14"/>
        <v>3.5360685242434246E-3</v>
      </c>
      <c r="H109" s="6">
        <f t="shared" ca="1" si="20"/>
        <v>6.6967749832257562E-2</v>
      </c>
      <c r="K109" s="24">
        <v>45432</v>
      </c>
      <c r="L109" s="31">
        <v>266.8679631361</v>
      </c>
      <c r="M109" s="25">
        <v>2819.1087564903341</v>
      </c>
      <c r="N109" s="25">
        <v>453.66176055326582</v>
      </c>
      <c r="O109" s="34">
        <f t="shared" si="15"/>
        <v>3272.7705170436002</v>
      </c>
      <c r="P109" s="29">
        <f>SUM(O109:$O$122)</f>
        <v>47527.890169090904</v>
      </c>
      <c r="Q109" s="26">
        <f t="shared" si="21"/>
        <v>6.7379712127761268E-2</v>
      </c>
      <c r="R109" s="25">
        <v>3539.6384801796999</v>
      </c>
      <c r="T109">
        <f t="shared" si="16"/>
        <v>8.8357122768822438E-4</v>
      </c>
      <c r="U109" s="35">
        <f t="shared" si="17"/>
        <v>0.15501236769370003</v>
      </c>
      <c r="W109" s="37">
        <v>45432</v>
      </c>
      <c r="X109" s="36">
        <v>0</v>
      </c>
      <c r="Y109" s="36">
        <v>6.8860000000000005E-2</v>
      </c>
      <c r="Z109" s="36">
        <v>0</v>
      </c>
      <c r="AA109" s="43">
        <f t="shared" si="22"/>
        <v>1.067415163938819E-2</v>
      </c>
      <c r="AB109" s="43">
        <f t="shared" si="23"/>
        <v>0.14433821605431191</v>
      </c>
      <c r="AD109" s="42">
        <v>45432</v>
      </c>
      <c r="AE109" s="41">
        <v>1.78E-2</v>
      </c>
      <c r="AF109" s="41">
        <v>1.4E-3</v>
      </c>
      <c r="AG109" s="22">
        <f t="shared" ca="1" si="18"/>
        <v>1.0668138937547958E-2</v>
      </c>
      <c r="AH109" s="23">
        <f t="shared" ca="1" si="12"/>
        <v>0.15511370403324198</v>
      </c>
    </row>
    <row r="110" spans="1:34" ht="12.75" customHeight="1">
      <c r="A110" s="13">
        <v>45463</v>
      </c>
      <c r="B110">
        <v>2.4899999999999999E-2</v>
      </c>
      <c r="C110" s="30">
        <v>6.0000000000000001E-3</v>
      </c>
      <c r="E110" s="33">
        <f t="shared" ca="1" si="13"/>
        <v>1.4849786637785269E-2</v>
      </c>
      <c r="F110" s="28">
        <f t="shared" ca="1" si="19"/>
        <v>0.61990596076010673</v>
      </c>
      <c r="G110" s="22">
        <f t="shared" ca="1" si="14"/>
        <v>3.5782618404301856E-3</v>
      </c>
      <c r="H110" s="6">
        <f t="shared" ca="1" si="20"/>
        <v>6.9267186965764574E-2</v>
      </c>
      <c r="K110" s="24">
        <v>45463</v>
      </c>
      <c r="L110" s="31">
        <v>248.4914351946</v>
      </c>
      <c r="M110" s="25">
        <v>2834.9532252351014</v>
      </c>
      <c r="N110" s="25">
        <v>456.21151304835263</v>
      </c>
      <c r="O110" s="34">
        <f t="shared" si="15"/>
        <v>3291.164738283454</v>
      </c>
      <c r="P110" s="29">
        <f>SUM(O110:$O$122)</f>
        <v>44255.119652047302</v>
      </c>
      <c r="Q110" s="26">
        <f t="shared" si="21"/>
        <v>6.7379712127775326E-2</v>
      </c>
      <c r="R110" s="25">
        <v>3539.6561734780539</v>
      </c>
      <c r="T110">
        <f t="shared" si="16"/>
        <v>8.2272851294978486E-4</v>
      </c>
      <c r="U110" s="35">
        <f t="shared" si="17"/>
        <v>0.14433821605431182</v>
      </c>
      <c r="W110" s="37">
        <v>45463</v>
      </c>
      <c r="X110" s="36">
        <v>0</v>
      </c>
      <c r="Y110" s="36">
        <v>7.4368000000000004E-2</v>
      </c>
      <c r="Z110" s="36">
        <v>0</v>
      </c>
      <c r="AA110" s="43">
        <f t="shared" si="22"/>
        <v>1.0734144451527068E-2</v>
      </c>
      <c r="AB110" s="43">
        <f t="shared" si="23"/>
        <v>0.13360407160278484</v>
      </c>
      <c r="AD110" s="42">
        <v>45463</v>
      </c>
      <c r="AE110" s="41">
        <v>1.7999999999999999E-2</v>
      </c>
      <c r="AF110" s="41">
        <v>1.4E-3</v>
      </c>
      <c r="AG110" s="22">
        <f t="shared" ca="1" si="18"/>
        <v>1.0734785521290556E-2</v>
      </c>
      <c r="AH110" s="23">
        <f t="shared" ca="1" si="12"/>
        <v>0.14444556509569403</v>
      </c>
    </row>
    <row r="111" spans="1:34" ht="12.75" customHeight="1">
      <c r="A111" s="13">
        <v>45493</v>
      </c>
      <c r="B111">
        <v>2.7099999999999999E-2</v>
      </c>
      <c r="C111" s="30">
        <v>5.7000000000000002E-3</v>
      </c>
      <c r="E111" s="33">
        <f t="shared" ca="1" si="13"/>
        <v>1.6084651180682832E-2</v>
      </c>
      <c r="F111" s="28">
        <f t="shared" ca="1" si="19"/>
        <v>0.60505617412232149</v>
      </c>
      <c r="G111" s="22">
        <f t="shared" ca="1" si="14"/>
        <v>3.3831185140181601E-3</v>
      </c>
      <c r="H111" s="6">
        <f t="shared" ca="1" si="20"/>
        <v>6.7096947200162807E-2</v>
      </c>
      <c r="K111" s="24">
        <v>45493</v>
      </c>
      <c r="L111" s="31">
        <v>230.01162414199999</v>
      </c>
      <c r="M111" s="25">
        <v>2850.8690283582637</v>
      </c>
      <c r="N111" s="25">
        <v>458.77274494437285</v>
      </c>
      <c r="O111" s="34">
        <f t="shared" si="15"/>
        <v>3309.6417733026365</v>
      </c>
      <c r="P111" s="29">
        <f>SUM(O111:$O$122)</f>
        <v>40963.954913763846</v>
      </c>
      <c r="Q111" s="26">
        <f t="shared" si="21"/>
        <v>6.7379712127761282E-2</v>
      </c>
      <c r="R111" s="25">
        <v>3539.6533974446365</v>
      </c>
      <c r="T111">
        <f t="shared" si="16"/>
        <v>7.6154383889857631E-4</v>
      </c>
      <c r="U111" s="35">
        <f t="shared" si="17"/>
        <v>0.13360407160278476</v>
      </c>
      <c r="W111" s="37">
        <v>45493</v>
      </c>
      <c r="X111" s="36">
        <v>0</v>
      </c>
      <c r="Y111" s="36">
        <v>8.0794000000000005E-2</v>
      </c>
      <c r="Z111" s="36">
        <v>0</v>
      </c>
      <c r="AA111" s="43">
        <f t="shared" si="22"/>
        <v>1.0794407361075399E-2</v>
      </c>
      <c r="AB111" s="43">
        <f t="shared" si="23"/>
        <v>0.12280966424170944</v>
      </c>
      <c r="AD111" s="42">
        <v>45493</v>
      </c>
      <c r="AE111" s="41">
        <v>1.8200000000000001E-2</v>
      </c>
      <c r="AF111" s="41">
        <v>1.1999999999999999E-3</v>
      </c>
      <c r="AG111" s="22">
        <f t="shared" ca="1" si="18"/>
        <v>1.08022380623036E-2</v>
      </c>
      <c r="AH111" s="23">
        <f t="shared" ca="1" si="12"/>
        <v>0.13371077957440347</v>
      </c>
    </row>
    <row r="112" spans="1:34" ht="12.75" customHeight="1">
      <c r="A112" s="13">
        <v>45524</v>
      </c>
      <c r="B112">
        <v>2.98E-2</v>
      </c>
      <c r="C112" s="30">
        <v>5.7000000000000002E-3</v>
      </c>
      <c r="E112" s="33">
        <f t="shared" ca="1" si="13"/>
        <v>1.7599925361758782E-2</v>
      </c>
      <c r="F112" s="28">
        <f t="shared" ca="1" si="19"/>
        <v>0.58897152294163868</v>
      </c>
      <c r="G112" s="22">
        <f t="shared" ca="1" si="14"/>
        <v>3.3664286765780222E-3</v>
      </c>
      <c r="H112" s="6">
        <f t="shared" ca="1" si="20"/>
        <v>6.8589299389504144E-2</v>
      </c>
      <c r="K112" s="24">
        <v>45524</v>
      </c>
      <c r="L112" s="31">
        <v>211.42806498109999</v>
      </c>
      <c r="M112" s="25">
        <v>2866.9105332377053</v>
      </c>
      <c r="N112" s="25">
        <v>461.35420524766079</v>
      </c>
      <c r="O112" s="34">
        <f t="shared" si="15"/>
        <v>3328.2647384853663</v>
      </c>
      <c r="P112" s="29">
        <f>SUM(O112:$O$122)</f>
        <v>37654.313140461207</v>
      </c>
      <c r="Q112" s="26">
        <f t="shared" si="21"/>
        <v>6.7379712127770441E-2</v>
      </c>
      <c r="R112" s="25">
        <v>3539.6928034664661</v>
      </c>
      <c r="T112">
        <f t="shared" si="16"/>
        <v>7.0001566597870004E-4</v>
      </c>
      <c r="U112" s="35">
        <f t="shared" si="17"/>
        <v>0.12280966424170936</v>
      </c>
      <c r="W112" s="37">
        <v>45524</v>
      </c>
      <c r="X112" s="36">
        <v>0</v>
      </c>
      <c r="Y112" s="36">
        <v>8.8389999999999996E-2</v>
      </c>
      <c r="Z112" s="36">
        <v>0</v>
      </c>
      <c r="AA112" s="43">
        <f t="shared" si="22"/>
        <v>1.0855146222324696E-2</v>
      </c>
      <c r="AB112" s="43">
        <f t="shared" si="23"/>
        <v>0.11195451801938475</v>
      </c>
      <c r="AD112" s="42">
        <v>45524</v>
      </c>
      <c r="AE112" s="41">
        <v>1.84E-2</v>
      </c>
      <c r="AF112" s="41">
        <v>1.1999999999999999E-3</v>
      </c>
      <c r="AG112" s="22">
        <f t="shared" ca="1" si="18"/>
        <v>1.0867068008602737E-2</v>
      </c>
      <c r="AH112" s="23">
        <f t="shared" ca="1" si="12"/>
        <v>0.12290854151209987</v>
      </c>
    </row>
    <row r="113" spans="1:34" ht="12.75" customHeight="1">
      <c r="A113" s="13">
        <v>45555</v>
      </c>
      <c r="B113">
        <v>3.3099999999999997E-2</v>
      </c>
      <c r="C113" s="30">
        <v>5.5999999999999999E-3</v>
      </c>
      <c r="E113" s="33">
        <f t="shared" ca="1" si="13"/>
        <v>1.9452470329776324E-2</v>
      </c>
      <c r="F113" s="28">
        <f t="shared" ca="1" si="19"/>
        <v>0.57137159757987988</v>
      </c>
      <c r="G113" s="22">
        <f t="shared" ca="1" si="14"/>
        <v>3.2910523820769613E-3</v>
      </c>
      <c r="H113" s="6">
        <f t="shared" ca="1" si="20"/>
        <v>6.911899147980019E-2</v>
      </c>
      <c r="K113" s="24">
        <v>45555</v>
      </c>
      <c r="L113" s="31">
        <v>192.7399383174</v>
      </c>
      <c r="M113" s="25">
        <v>2882.9859074523724</v>
      </c>
      <c r="N113" s="25">
        <v>463.94111593387987</v>
      </c>
      <c r="O113" s="34">
        <f t="shared" si="15"/>
        <v>3346.9270233862521</v>
      </c>
      <c r="P113" s="29">
        <f>SUM(O113:$O$122)</f>
        <v>34326.048401975844</v>
      </c>
      <c r="Q113" s="26">
        <f t="shared" si="21"/>
        <v>6.7379712127763253E-2</v>
      </c>
      <c r="R113" s="25">
        <v>3539.6669617036523</v>
      </c>
      <c r="T113">
        <f t="shared" si="16"/>
        <v>6.3814128126277463E-4</v>
      </c>
      <c r="U113" s="35">
        <f t="shared" si="17"/>
        <v>0.11195451801938468</v>
      </c>
      <c r="W113" s="37">
        <v>45555</v>
      </c>
      <c r="X113" s="36">
        <v>0</v>
      </c>
      <c r="Y113" s="36">
        <v>9.7503999999999993E-2</v>
      </c>
      <c r="Z113" s="36">
        <v>0</v>
      </c>
      <c r="AA113" s="43">
        <f t="shared" si="22"/>
        <v>1.0916013324962089E-2</v>
      </c>
      <c r="AB113" s="43">
        <f t="shared" si="23"/>
        <v>0.10103850469442266</v>
      </c>
      <c r="AD113" s="42">
        <v>45555</v>
      </c>
      <c r="AE113" s="41">
        <v>1.8599999999999998E-2</v>
      </c>
      <c r="AF113" s="41">
        <v>1.1000000000000001E-3</v>
      </c>
      <c r="AG113" s="22">
        <f t="shared" ca="1" si="18"/>
        <v>1.0930995411898478E-2</v>
      </c>
      <c r="AH113" s="23">
        <f t="shared" ca="1" si="12"/>
        <v>0.11204147350349714</v>
      </c>
    </row>
    <row r="114" spans="1:34" ht="12.75" customHeight="1">
      <c r="A114" s="13">
        <v>45585</v>
      </c>
      <c r="B114">
        <v>3.6999999999999998E-2</v>
      </c>
      <c r="C114" s="30">
        <v>5.1999999999999998E-3</v>
      </c>
      <c r="E114" s="33">
        <f t="shared" ca="1" si="13"/>
        <v>2.1640634066617152E-2</v>
      </c>
      <c r="F114" s="28">
        <f t="shared" ca="1" si="19"/>
        <v>0.5519191272501035</v>
      </c>
      <c r="G114" s="22">
        <f t="shared" ca="1" si="14"/>
        <v>3.0413864093624104E-3</v>
      </c>
      <c r="H114" s="6">
        <f t="shared" ca="1" si="20"/>
        <v>6.6126783998573732E-2</v>
      </c>
      <c r="K114" s="24">
        <v>45585</v>
      </c>
      <c r="L114" s="31">
        <v>173.9470233717</v>
      </c>
      <c r="M114" s="25">
        <v>2899.1795787395286</v>
      </c>
      <c r="N114" s="25">
        <v>466.54706343733773</v>
      </c>
      <c r="O114" s="34">
        <f t="shared" si="15"/>
        <v>3365.7266421768663</v>
      </c>
      <c r="P114" s="29">
        <f>SUM(O114:$O$122)</f>
        <v>30979.121378589589</v>
      </c>
      <c r="Q114" s="26">
        <f t="shared" si="21"/>
        <v>6.7379712127763169E-2</v>
      </c>
      <c r="R114" s="25">
        <v>3539.6736655485661</v>
      </c>
      <c r="T114">
        <f t="shared" si="16"/>
        <v>5.7591995377452825E-4</v>
      </c>
      <c r="U114" s="35">
        <f t="shared" si="17"/>
        <v>0.10103850469442259</v>
      </c>
      <c r="W114" s="37">
        <v>45585</v>
      </c>
      <c r="X114" s="36">
        <v>0</v>
      </c>
      <c r="Y114" s="36">
        <v>0.10864500000000001</v>
      </c>
      <c r="Z114" s="36">
        <v>0</v>
      </c>
      <c r="AA114" s="43">
        <f t="shared" si="22"/>
        <v>1.0977328342525551E-2</v>
      </c>
      <c r="AB114" s="43">
        <f t="shared" si="23"/>
        <v>9.0061176351897115E-2</v>
      </c>
      <c r="AD114" s="42">
        <v>45585</v>
      </c>
      <c r="AE114" s="41">
        <v>1.8800000000000001E-2</v>
      </c>
      <c r="AF114" s="41">
        <v>1E-3</v>
      </c>
      <c r="AG114" s="22">
        <f t="shared" ca="1" si="18"/>
        <v>1.0995781633848716E-2</v>
      </c>
      <c r="AH114" s="23">
        <f t="shared" ca="1" si="12"/>
        <v>0.10111047809159866</v>
      </c>
    </row>
    <row r="115" spans="1:34" ht="12.75" customHeight="1">
      <c r="A115" s="13">
        <v>45616</v>
      </c>
      <c r="B115">
        <v>4.2000000000000003E-2</v>
      </c>
      <c r="C115" s="30">
        <v>5.1999999999999998E-3</v>
      </c>
      <c r="E115" s="33">
        <f t="shared" ca="1" si="13"/>
        <v>2.4443858077956925E-2</v>
      </c>
      <c r="F115" s="28">
        <f t="shared" ca="1" si="19"/>
        <v>0.5302784931834863</v>
      </c>
      <c r="G115" s="22">
        <f t="shared" ca="1" si="14"/>
        <v>3.0263824286994286E-3</v>
      </c>
      <c r="H115" s="6">
        <f t="shared" ca="1" si="20"/>
        <v>6.8485879799441388E-2</v>
      </c>
      <c r="K115" s="24">
        <v>45616</v>
      </c>
      <c r="L115" s="31">
        <v>155.04854901749999</v>
      </c>
      <c r="M115" s="25">
        <v>2915.4617645889684</v>
      </c>
      <c r="N115" s="25">
        <v>469.1672550426124</v>
      </c>
      <c r="O115" s="34">
        <f t="shared" si="15"/>
        <v>3384.6290196315808</v>
      </c>
      <c r="P115" s="29">
        <f>SUM(O115:$O$122)</f>
        <v>27613.394736412723</v>
      </c>
      <c r="Q115" s="26">
        <f t="shared" si="21"/>
        <v>6.7379712127771135E-2</v>
      </c>
      <c r="R115" s="25">
        <v>3539.677568649081</v>
      </c>
      <c r="T115">
        <f t="shared" si="16"/>
        <v>5.1334913039675532E-4</v>
      </c>
      <c r="U115" s="35">
        <f t="shared" si="17"/>
        <v>9.0061176351897046E-2</v>
      </c>
      <c r="W115" s="37">
        <v>45616</v>
      </c>
      <c r="X115" s="36">
        <v>0</v>
      </c>
      <c r="Y115" s="36">
        <v>0.122572</v>
      </c>
      <c r="Z115" s="36">
        <v>0</v>
      </c>
      <c r="AA115" s="43">
        <f t="shared" si="22"/>
        <v>1.1038978507804734E-2</v>
      </c>
      <c r="AB115" s="43">
        <f t="shared" si="23"/>
        <v>7.9022197844092382E-2</v>
      </c>
      <c r="AD115" s="42">
        <v>45616</v>
      </c>
      <c r="AE115" s="41">
        <v>1.9E-2</v>
      </c>
      <c r="AF115" s="41">
        <v>8.9999999999999998E-4</v>
      </c>
      <c r="AG115" s="22">
        <f t="shared" ca="1" si="18"/>
        <v>1.1057935797170989E-2</v>
      </c>
      <c r="AH115" s="23">
        <f t="shared" ca="1" si="12"/>
        <v>9.0114696457749943E-2</v>
      </c>
    </row>
    <row r="116" spans="1:34" ht="12.75" customHeight="1">
      <c r="A116" s="13">
        <v>45646</v>
      </c>
      <c r="B116">
        <v>3.4599999999999999E-2</v>
      </c>
      <c r="C116" s="30">
        <v>4.7999999999999996E-3</v>
      </c>
      <c r="E116" s="33">
        <f t="shared" ca="1" si="13"/>
        <v>2.0040938320677396E-2</v>
      </c>
      <c r="F116" s="28">
        <f t="shared" ca="1" si="19"/>
        <v>0.5058346351055294</v>
      </c>
      <c r="G116" s="22">
        <f t="shared" ca="1" si="14"/>
        <v>2.7802457785910837E-3</v>
      </c>
      <c r="H116" s="6">
        <f t="shared" ca="1" si="20"/>
        <v>6.5956237528362771E-2</v>
      </c>
      <c r="K116" s="24">
        <v>45646</v>
      </c>
      <c r="L116" s="31">
        <v>136.04393826730001</v>
      </c>
      <c r="M116" s="25">
        <v>2097.0423119053553</v>
      </c>
      <c r="N116" s="25">
        <v>337.46406731681412</v>
      </c>
      <c r="O116" s="34">
        <f t="shared" si="15"/>
        <v>2434.5063792221695</v>
      </c>
      <c r="P116" s="29">
        <f>SUM(O116:$O$122)</f>
        <v>24228.765716781141</v>
      </c>
      <c r="Q116" s="26">
        <f t="shared" si="21"/>
        <v>6.7379712127757771E-2</v>
      </c>
      <c r="R116" s="25">
        <v>2570.5503174894693</v>
      </c>
      <c r="T116">
        <f t="shared" si="16"/>
        <v>4.5042690078567497E-4</v>
      </c>
      <c r="U116" s="35">
        <f t="shared" si="17"/>
        <v>7.9022197844092312E-2</v>
      </c>
      <c r="W116" s="37">
        <v>45646</v>
      </c>
      <c r="X116" s="36">
        <v>0</v>
      </c>
      <c r="Y116" s="36">
        <v>0.10048</v>
      </c>
      <c r="Z116" s="36">
        <v>0</v>
      </c>
      <c r="AA116" s="43">
        <f t="shared" si="22"/>
        <v>7.9401504393744032E-3</v>
      </c>
      <c r="AB116" s="43">
        <f t="shared" si="23"/>
        <v>7.1082047404717977E-2</v>
      </c>
      <c r="AD116" s="42">
        <v>45646</v>
      </c>
      <c r="AE116" s="41">
        <v>1.37E-2</v>
      </c>
      <c r="AF116" s="41">
        <v>8.0000000000000004E-4</v>
      </c>
      <c r="AG116" s="22">
        <f t="shared" ca="1" si="18"/>
        <v>7.9352848263953852E-3</v>
      </c>
      <c r="AH116" s="23">
        <f t="shared" ca="1" si="12"/>
        <v>7.9056760660578956E-2</v>
      </c>
    </row>
    <row r="117" spans="1:34" ht="12.75" customHeight="1">
      <c r="A117" s="13">
        <v>45677</v>
      </c>
      <c r="B117">
        <v>5.6800000000000003E-2</v>
      </c>
      <c r="C117" s="30">
        <v>4.7999999999999996E-3</v>
      </c>
      <c r="E117" s="33">
        <f t="shared" ca="1" si="13"/>
        <v>3.2737272556487305E-2</v>
      </c>
      <c r="F117" s="28">
        <f t="shared" ca="1" si="19"/>
        <v>0.48579369678485201</v>
      </c>
      <c r="G117" s="22">
        <f t="shared" ca="1" si="14"/>
        <v>2.7665300751961103E-3</v>
      </c>
      <c r="H117" s="6">
        <f t="shared" ca="1" si="20"/>
        <v>6.8338393688661195E-2</v>
      </c>
      <c r="K117" s="24">
        <v>45677</v>
      </c>
      <c r="L117" s="31">
        <v>122.3742433502</v>
      </c>
      <c r="M117" s="25">
        <v>3085.5262016678175</v>
      </c>
      <c r="N117" s="25">
        <v>496.5346745347008</v>
      </c>
      <c r="O117" s="34">
        <f t="shared" si="15"/>
        <v>3582.0608762025186</v>
      </c>
      <c r="P117" s="29">
        <f>SUM(O117:$O$122)</f>
        <v>21794.259337558971</v>
      </c>
      <c r="Q117" s="26">
        <f t="shared" si="21"/>
        <v>6.7379712127756841E-2</v>
      </c>
      <c r="R117" s="25">
        <v>3704.4351195527183</v>
      </c>
      <c r="T117">
        <f t="shared" si="16"/>
        <v>4.0516800579472469E-4</v>
      </c>
      <c r="U117" s="35">
        <f t="shared" si="17"/>
        <v>7.1082047404717921E-2</v>
      </c>
      <c r="W117" s="37">
        <v>45677</v>
      </c>
      <c r="X117" s="36">
        <v>0</v>
      </c>
      <c r="Y117" s="36">
        <v>0.164358</v>
      </c>
      <c r="Z117" s="36">
        <v>0</v>
      </c>
      <c r="AA117" s="43">
        <f t="shared" si="22"/>
        <v>1.1682903147344638E-2</v>
      </c>
      <c r="AB117" s="43">
        <f t="shared" si="23"/>
        <v>5.9399144257373339E-2</v>
      </c>
      <c r="AD117" s="42">
        <v>45677</v>
      </c>
      <c r="AE117" s="41">
        <v>2.0299999999999999E-2</v>
      </c>
      <c r="AF117" s="41">
        <v>6.9999999999999999E-4</v>
      </c>
      <c r="AG117" s="22">
        <f t="shared" ca="1" si="18"/>
        <v>1.1700116776350217E-2</v>
      </c>
      <c r="AH117" s="23">
        <f t="shared" ca="1" si="12"/>
        <v>7.1121475834183573E-2</v>
      </c>
    </row>
    <row r="118" spans="1:34" ht="12.75" customHeight="1">
      <c r="A118" s="13">
        <v>45708</v>
      </c>
      <c r="B118">
        <v>6.8699999999999997E-2</v>
      </c>
      <c r="C118" s="30">
        <v>4.4999999999999997E-3</v>
      </c>
      <c r="E118" s="33">
        <f t="shared" ca="1" si="13"/>
        <v>3.9400624126949654E-2</v>
      </c>
      <c r="F118" s="28">
        <f t="shared" ca="1" si="19"/>
        <v>0.45305642422836473</v>
      </c>
      <c r="G118" s="22">
        <f t="shared" ca="1" si="14"/>
        <v>2.5808269078787982E-3</v>
      </c>
      <c r="H118" s="6">
        <f t="shared" ca="1" si="20"/>
        <v>6.8357761281705343E-2</v>
      </c>
      <c r="K118" s="24">
        <v>45708</v>
      </c>
      <c r="L118" s="31">
        <v>102.26105746170001</v>
      </c>
      <c r="M118" s="25">
        <v>3102.850030208449</v>
      </c>
      <c r="N118" s="25">
        <v>499.32249126478325</v>
      </c>
      <c r="O118" s="34">
        <f t="shared" si="15"/>
        <v>3602.1725214732323</v>
      </c>
      <c r="P118" s="29">
        <f>SUM(O118:$O$122)</f>
        <v>18212.198461356456</v>
      </c>
      <c r="Q118" s="26">
        <f t="shared" si="21"/>
        <v>6.7379712127791216E-2</v>
      </c>
      <c r="R118" s="25">
        <v>3704.433578934932</v>
      </c>
      <c r="T118">
        <f t="shared" si="16"/>
        <v>3.3857540269848808E-4</v>
      </c>
      <c r="U118" s="35">
        <f t="shared" si="17"/>
        <v>5.9399144257373297E-2</v>
      </c>
      <c r="W118" s="37">
        <v>45708</v>
      </c>
      <c r="X118" s="36">
        <v>0</v>
      </c>
      <c r="Y118" s="36">
        <v>0.19778899999999999</v>
      </c>
      <c r="Z118" s="36">
        <v>0</v>
      </c>
      <c r="AA118" s="43">
        <f t="shared" si="22"/>
        <v>1.1748497343521614E-2</v>
      </c>
      <c r="AB118" s="43">
        <f t="shared" si="23"/>
        <v>4.7650646913851721E-2</v>
      </c>
      <c r="AD118" s="42">
        <v>45708</v>
      </c>
      <c r="AE118" s="41">
        <v>2.0500000000000001E-2</v>
      </c>
      <c r="AF118" s="41">
        <v>5.9999999999999995E-4</v>
      </c>
      <c r="AG118" s="22">
        <f t="shared" ca="1" si="18"/>
        <v>1.1757100358114527E-2</v>
      </c>
      <c r="AH118" s="23">
        <f t="shared" ca="1" si="12"/>
        <v>5.9421359057833356E-2</v>
      </c>
    </row>
    <row r="119" spans="1:34" ht="12.75" customHeight="1">
      <c r="A119" s="13">
        <v>45736</v>
      </c>
      <c r="B119">
        <v>8.6599999999999996E-2</v>
      </c>
      <c r="C119" s="30">
        <v>3.7000000000000002E-3</v>
      </c>
      <c r="E119" s="33">
        <f t="shared" ca="1" si="13"/>
        <v>4.944521995433921E-2</v>
      </c>
      <c r="F119" s="28">
        <f t="shared" ca="1" si="19"/>
        <v>0.41365580010141506</v>
      </c>
      <c r="G119" s="22">
        <f t="shared" ca="1" si="14"/>
        <v>2.1125555869636846E-3</v>
      </c>
      <c r="H119" s="6">
        <f t="shared" ca="1" si="20"/>
        <v>6.1284447207917911E-2</v>
      </c>
      <c r="K119" s="24">
        <v>45736</v>
      </c>
      <c r="L119" s="31">
        <v>82.034945167399997</v>
      </c>
      <c r="M119" s="25">
        <v>3120.2821042585047</v>
      </c>
      <c r="N119" s="25">
        <v>502.12772727614191</v>
      </c>
      <c r="O119" s="34">
        <f t="shared" si="15"/>
        <v>3622.4098315346464</v>
      </c>
      <c r="P119" s="29">
        <f>SUM(O119:$O$122)</f>
        <v>14610.025939883222</v>
      </c>
      <c r="Q119" s="26">
        <f t="shared" si="21"/>
        <v>6.7379712127784791E-2</v>
      </c>
      <c r="R119" s="25">
        <v>3704.4447767020465</v>
      </c>
      <c r="T119">
        <f t="shared" si="16"/>
        <v>2.716089123741309E-4</v>
      </c>
      <c r="U119" s="35">
        <f t="shared" si="17"/>
        <v>4.7650646913851687E-2</v>
      </c>
      <c r="W119" s="37">
        <v>45736</v>
      </c>
      <c r="X119" s="36">
        <v>0</v>
      </c>
      <c r="Y119" s="36">
        <v>0.24793999999999999</v>
      </c>
      <c r="Z119" s="36">
        <v>0</v>
      </c>
      <c r="AA119" s="43">
        <f t="shared" si="22"/>
        <v>1.1814501395820395E-2</v>
      </c>
      <c r="AB119" s="43">
        <f t="shared" si="23"/>
        <v>3.5836145518031326E-2</v>
      </c>
      <c r="AD119" s="42">
        <v>45736</v>
      </c>
      <c r="AE119" s="41">
        <v>2.07E-2</v>
      </c>
      <c r="AF119" s="41">
        <v>4.0000000000000002E-4</v>
      </c>
      <c r="AG119" s="22">
        <f t="shared" ca="1" si="18"/>
        <v>1.1818892067607641E-2</v>
      </c>
      <c r="AH119" s="23">
        <f t="shared" ca="1" si="12"/>
        <v>4.7664258699718826E-2</v>
      </c>
    </row>
    <row r="120" spans="1:34" ht="12.75" customHeight="1">
      <c r="A120" s="13">
        <v>45767</v>
      </c>
      <c r="B120">
        <v>0.1163</v>
      </c>
      <c r="C120" s="30">
        <v>3.7000000000000002E-3</v>
      </c>
      <c r="E120" s="33">
        <f t="shared" ca="1" si="13"/>
        <v>6.6075177992250766E-2</v>
      </c>
      <c r="F120" s="28">
        <f t="shared" ca="1" si="19"/>
        <v>0.36421058014707586</v>
      </c>
      <c r="G120" s="22">
        <f t="shared" ca="1" si="14"/>
        <v>2.1021337796330855E-3</v>
      </c>
      <c r="H120" s="6">
        <f t="shared" ca="1" si="20"/>
        <v>6.9261044930134644E-2</v>
      </c>
      <c r="K120" s="24">
        <v>45767</v>
      </c>
      <c r="L120" s="31">
        <v>61.695200862599997</v>
      </c>
      <c r="M120" s="25">
        <v>3137.8090937981192</v>
      </c>
      <c r="N120" s="25">
        <v>504.94823745100985</v>
      </c>
      <c r="O120" s="34">
        <f t="shared" si="15"/>
        <v>3642.757331249129</v>
      </c>
      <c r="P120" s="29">
        <f>SUM(O120:$O$122)</f>
        <v>10987.616108348577</v>
      </c>
      <c r="Q120" s="26">
        <f t="shared" si="21"/>
        <v>6.7379712127790425E-2</v>
      </c>
      <c r="R120" s="25">
        <v>3704.4525321117289</v>
      </c>
      <c r="T120">
        <f t="shared" si="16"/>
        <v>2.0426619864010598E-4</v>
      </c>
      <c r="U120" s="35">
        <f t="shared" si="17"/>
        <v>3.5836145518031298E-2</v>
      </c>
      <c r="W120" s="37">
        <v>45767</v>
      </c>
      <c r="X120" s="36">
        <v>0</v>
      </c>
      <c r="Y120" s="36">
        <v>0.33153300000000002</v>
      </c>
      <c r="Z120" s="36">
        <v>0</v>
      </c>
      <c r="AA120" s="43">
        <f t="shared" si="22"/>
        <v>1.188086483202948E-2</v>
      </c>
      <c r="AB120" s="43">
        <f t="shared" si="23"/>
        <v>2.3955280686001848E-2</v>
      </c>
      <c r="AD120" s="42">
        <v>45767</v>
      </c>
      <c r="AE120" s="41">
        <v>2.0899999999999998E-2</v>
      </c>
      <c r="AF120" s="41">
        <v>4.0000000000000002E-4</v>
      </c>
      <c r="AG120" s="22">
        <f t="shared" ca="1" si="18"/>
        <v>1.1874215133603103E-2</v>
      </c>
      <c r="AH120" s="23">
        <f t="shared" ca="1" si="12"/>
        <v>3.5845366632111186E-2</v>
      </c>
    </row>
    <row r="121" spans="1:34" ht="12.75" customHeight="1">
      <c r="A121" s="13">
        <v>45797</v>
      </c>
      <c r="B121">
        <v>0.17580000000000001</v>
      </c>
      <c r="C121" s="30">
        <v>2.8999999999999998E-3</v>
      </c>
      <c r="E121" s="33">
        <f t="shared" ca="1" si="13"/>
        <v>9.9402884536679073E-2</v>
      </c>
      <c r="F121" s="28">
        <f t="shared" ca="1" si="19"/>
        <v>0.29813540215482509</v>
      </c>
      <c r="G121" s="22">
        <f t="shared" ca="1" si="14"/>
        <v>1.6397517926983463E-3</v>
      </c>
      <c r="H121" s="6">
        <f t="shared" ca="1" si="20"/>
        <v>6.6000285005273052E-2</v>
      </c>
      <c r="K121" s="24">
        <v>45797</v>
      </c>
      <c r="L121" s="31">
        <v>41.241205835000002</v>
      </c>
      <c r="M121" s="25">
        <v>3155.4343711644619</v>
      </c>
      <c r="N121" s="25">
        <v>507.78456447877915</v>
      </c>
      <c r="O121" s="34">
        <f t="shared" si="15"/>
        <v>3663.2189356432409</v>
      </c>
      <c r="P121" s="29">
        <f>SUM(O121:$O$122)</f>
        <v>7344.8587770994473</v>
      </c>
      <c r="Q121" s="26">
        <f t="shared" si="21"/>
        <v>6.7379712127758354E-2</v>
      </c>
      <c r="R121" s="25">
        <v>3704.460141478241</v>
      </c>
      <c r="T121">
        <f t="shared" si="16"/>
        <v>1.3654521300629071E-4</v>
      </c>
      <c r="U121" s="35">
        <f t="shared" si="17"/>
        <v>2.3955280686001827E-2</v>
      </c>
      <c r="W121" s="37">
        <v>45797</v>
      </c>
      <c r="X121" s="36">
        <v>0</v>
      </c>
      <c r="Y121" s="36">
        <v>0.49874600000000002</v>
      </c>
      <c r="Z121" s="36">
        <v>0</v>
      </c>
      <c r="AA121" s="43">
        <f t="shared" si="22"/>
        <v>1.1947600421020678E-2</v>
      </c>
      <c r="AB121" s="43">
        <f t="shared" si="23"/>
        <v>1.200768026498117E-2</v>
      </c>
      <c r="AD121" s="42">
        <v>45797</v>
      </c>
      <c r="AE121" s="41">
        <v>2.1100000000000001E-2</v>
      </c>
      <c r="AF121" s="41">
        <v>2.0000000000000001E-4</v>
      </c>
      <c r="AG121" s="22">
        <f t="shared" ca="1" si="18"/>
        <v>1.1930607871012106E-2</v>
      </c>
      <c r="AH121" s="23">
        <f ca="1">+AG121+AH122</f>
        <v>2.3971151498508082E-2</v>
      </c>
    </row>
    <row r="122" spans="1:34" ht="12.75" customHeight="1">
      <c r="A122" s="13">
        <v>45828</v>
      </c>
      <c r="B122">
        <v>0.35420000000000001</v>
      </c>
      <c r="C122" s="30">
        <v>2E-3</v>
      </c>
      <c r="E122" s="33">
        <f t="shared" ca="1" si="13"/>
        <v>0.19928787630182596</v>
      </c>
      <c r="F122" s="28">
        <f t="shared" ca="1" si="19"/>
        <v>0.19873251761814603</v>
      </c>
      <c r="G122" s="22">
        <f t="shared" ca="1" si="14"/>
        <v>1.1252844511678484E-3</v>
      </c>
      <c r="H122" s="6">
        <f t="shared" ca="1" si="20"/>
        <v>6.7947679503362765E-2</v>
      </c>
      <c r="K122" s="24">
        <v>45828</v>
      </c>
      <c r="L122" s="31">
        <v>20.672319389599998</v>
      </c>
      <c r="M122" s="25">
        <v>3171.301825545811</v>
      </c>
      <c r="N122" s="25">
        <v>510.3380159103952</v>
      </c>
      <c r="O122" s="34">
        <f t="shared" si="15"/>
        <v>3681.6398414562063</v>
      </c>
      <c r="P122" s="29">
        <f>SUM(O122:$O$122)</f>
        <v>3681.6398414562063</v>
      </c>
      <c r="Q122" s="26">
        <f t="shared" si="21"/>
        <v>6.7379712127702635E-2</v>
      </c>
      <c r="R122" s="25">
        <v>3702.3121608458064</v>
      </c>
      <c r="T122">
        <f t="shared" si="16"/>
        <v>6.8443834200198659E-5</v>
      </c>
      <c r="U122" s="35">
        <f t="shared" si="17"/>
        <v>1.200768026498116E-2</v>
      </c>
      <c r="W122" s="37">
        <v>45828</v>
      </c>
      <c r="X122" s="36">
        <v>0</v>
      </c>
      <c r="Y122" s="36">
        <v>1</v>
      </c>
      <c r="Z122" s="36">
        <v>0</v>
      </c>
      <c r="AA122" s="43">
        <f t="shared" si="22"/>
        <v>1.200768026498117E-2</v>
      </c>
      <c r="AB122" s="43">
        <f t="shared" si="23"/>
        <v>0</v>
      </c>
      <c r="AD122" s="42">
        <v>45828</v>
      </c>
      <c r="AE122" s="41">
        <v>2.1399999999999999E-2</v>
      </c>
      <c r="AF122" s="41">
        <v>1E-4</v>
      </c>
      <c r="AG122" s="22">
        <f t="shared" ca="1" si="18"/>
        <v>1.2040543627495976E-2</v>
      </c>
      <c r="AH122" s="23">
        <f ca="1">+AG122</f>
        <v>1.2040543627495976E-2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INDEX</vt:lpstr>
      <vt:lpstr>HARPIA</vt:lpstr>
      <vt:lpstr>Sheet4</vt:lpstr>
      <vt:lpstr>GS Brasilia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clauro</dc:creator>
  <cp:lastModifiedBy>clauro</cp:lastModifiedBy>
  <dcterms:created xsi:type="dcterms:W3CDTF">2015-08-07T17:50:34Z</dcterms:created>
  <dcterms:modified xsi:type="dcterms:W3CDTF">2015-08-07T20:24:21Z</dcterms:modified>
</cp:coreProperties>
</file>