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13_ncr:1_{C044EB94-B0AF-42A9-9789-1D2F9A5C443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</workbook>
</file>

<file path=xl/calcChain.xml><?xml version="1.0" encoding="utf-8"?>
<calcChain xmlns="http://schemas.openxmlformats.org/spreadsheetml/2006/main">
  <c r="B26" i="1" l="1"/>
  <c r="B11" i="1"/>
  <c r="B29" i="1"/>
  <c r="B30" i="1"/>
  <c r="B31" i="1"/>
  <c r="B32" i="1"/>
  <c r="B33" i="1"/>
  <c r="B34" i="1"/>
  <c r="B28" i="1"/>
  <c r="J34" i="1"/>
  <c r="K34" i="1" s="1"/>
  <c r="I34" i="1"/>
  <c r="G34" i="1"/>
  <c r="E34" i="1"/>
  <c r="J33" i="1"/>
  <c r="K33" i="1" s="1"/>
  <c r="I33" i="1"/>
  <c r="G33" i="1"/>
  <c r="E33" i="1"/>
  <c r="J32" i="1"/>
  <c r="K32" i="1" s="1"/>
  <c r="I32" i="1"/>
  <c r="G32" i="1"/>
  <c r="E32" i="1"/>
  <c r="J31" i="1"/>
  <c r="K31" i="1" s="1"/>
  <c r="I31" i="1"/>
  <c r="G31" i="1"/>
  <c r="E31" i="1"/>
  <c r="J30" i="1"/>
  <c r="K30" i="1" s="1"/>
  <c r="I30" i="1"/>
  <c r="G30" i="1"/>
  <c r="E30" i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B13" i="1"/>
  <c r="E35" i="1" l="1"/>
  <c r="K35" i="1"/>
  <c r="G35" i="1"/>
  <c r="I35" i="1"/>
  <c r="C35" i="1" l="1"/>
  <c r="C36" i="1" s="1"/>
  <c r="D4" i="1" s="1"/>
  <c r="B14" i="1" l="1"/>
  <c r="B15" i="1"/>
  <c r="B16" i="1"/>
  <c r="B17" i="1"/>
  <c r="B18" i="1"/>
  <c r="B19" i="1"/>
  <c r="E13" i="1" l="1"/>
  <c r="E14" i="1"/>
  <c r="D15" i="1"/>
  <c r="E15" i="1" s="1"/>
  <c r="E16" i="1"/>
  <c r="E17" i="1"/>
  <c r="E18" i="1"/>
  <c r="E19" i="1"/>
  <c r="G17" i="1" l="1"/>
  <c r="I17" i="1"/>
  <c r="J17" i="1"/>
  <c r="K17" i="1" s="1"/>
  <c r="J19" i="1"/>
  <c r="K19" i="1" s="1"/>
  <c r="I19" i="1"/>
  <c r="G19" i="1"/>
  <c r="J18" i="1"/>
  <c r="K18" i="1" s="1"/>
  <c r="H18" i="1"/>
  <c r="I18" i="1" s="1"/>
  <c r="G18" i="1"/>
  <c r="J16" i="1"/>
  <c r="K16" i="1" s="1"/>
  <c r="I16" i="1"/>
  <c r="G16" i="1"/>
  <c r="J15" i="1"/>
  <c r="K15" i="1" s="1"/>
  <c r="H15" i="1"/>
  <c r="I15" i="1" s="1"/>
  <c r="F15" i="1"/>
  <c r="G15" i="1" s="1"/>
  <c r="J14" i="1"/>
  <c r="H14" i="1"/>
  <c r="I14" i="1" s="1"/>
  <c r="G14" i="1"/>
  <c r="J13" i="1"/>
  <c r="K13" i="1" s="1"/>
  <c r="I13" i="1"/>
  <c r="G13" i="1"/>
  <c r="E20" i="1" l="1"/>
  <c r="G20" i="1"/>
  <c r="I20" i="1"/>
  <c r="K14" i="1"/>
  <c r="K20" i="1" l="1"/>
  <c r="C20" i="1" s="1"/>
  <c r="C21" i="1" s="1"/>
  <c r="C4" i="1" s="1"/>
  <c r="E4" i="1" l="1"/>
</calcChain>
</file>

<file path=xl/sharedStrings.xml><?xml version="1.0" encoding="utf-8"?>
<sst xmlns="http://schemas.openxmlformats.org/spreadsheetml/2006/main" count="105" uniqueCount="63">
  <si>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</si>
  <si>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</si>
  <si>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</si>
  <si>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</si>
  <si>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</si>
  <si>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</si>
  <si>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</si>
  <si>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</si>
  <si>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</si>
  <si>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</si>
  <si>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</si>
  <si>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</si>
  <si>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</si>
  <si>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</si>
  <si>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</si>
  <si>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</si>
  <si>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</si>
  <si>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</si>
  <si>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</si>
  <si>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</si>
  <si>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</si>
  <si>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</si>
  <si>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</si>
  <si>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</si>
  <si>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</si>
  <si>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</si>
  <si>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</si>
  <si>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</si>
  <si>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</si>
  <si>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</si>
  <si>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</si>
  <si>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</si>
  <si>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</si>
  <si>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</si>
  <si>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</si>
  <si>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</si>
  <si>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</si>
  <si>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</si>
  <si>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</si>
  <si>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</si>
  <si>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</si>
  <si>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</si>
  <si>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</si>
  <si>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</si>
  <si>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</si>
  <si>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</si>
  <si>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</si>
  <si>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</si>
  <si>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</si>
  <si>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</si>
  <si>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</si>
  <si>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</si>
  <si>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</si>
  <si>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</si>
  <si>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</si>
  <si>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</si>
  <si>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</si>
  <si>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</si>
  <si>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</si>
  <si>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</si>
  <si>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</si>
  <si>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x</t>
  </si>
  <si>
    <t>Lukas Carrasco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</si>
</sst>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51"/>
  <sheetViews>
    <sheetView tabSelected="1" zoomScale="120" zoomScaleNormal="120" workbookViewId="0">
      <selection activeCell="B16" sqref="B16"/>
    </sheetView>
  </sheetViews>
  <sheetFormatPr baseColWidth="10" defaultColWidth="14.42578125" defaultRowHeight="15" customHeight="1" outlineLevelRow="1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>
      <c r="C2" s="30">
        <v>0.7</v>
      </c>
      <c r="D2" s="33">
        <v>0.3</v>
      </c>
      <c r="E2" s="34">
        <v>1</v>
      </c>
    </row>
    <row r="3" spans="1:11" ht="30">
      <c r="B3" s="2" t="s">
        <v>2</v>
      </c>
      <c r="C3" s="31" t="s">
        <v>45</v>
      </c>
      <c r="D3" s="35" t="s">
        <v>47</v>
      </c>
      <c r="E3" s="36" t="s">
        <v>46</v>
      </c>
    </row>
    <row r="4" spans="1:11">
      <c r="A4" s="3">
        <v>1</v>
      </c>
      <c r="B4" s="17" t="s">
        <v>62</v>
      </c>
      <c r="C4" s="32">
        <f>C21</f>
        <v>5.0999999999999996</v>
      </c>
      <c r="D4" s="38">
        <f>C36</f>
        <v>4.0999999999999996</v>
      </c>
      <c r="E4" s="37">
        <f>C4*C$2+D4*D$2</f>
        <v>4.7999999999999989</v>
      </c>
    </row>
    <row r="5" spans="1:11">
      <c r="A5" s="3">
        <v>2</v>
      </c>
      <c r="B5" s="17"/>
      <c r="C5" s="32"/>
      <c r="D5" s="38"/>
      <c r="E5" s="37"/>
    </row>
    <row r="6" spans="1:11">
      <c r="A6" s="3">
        <v>3</v>
      </c>
      <c r="B6" s="17"/>
      <c r="C6" s="32"/>
      <c r="D6" s="38"/>
      <c r="E6" s="37"/>
    </row>
    <row r="11" spans="1:11" ht="18.75" outlineLevel="1">
      <c r="A11" s="39" t="s">
        <v>48</v>
      </c>
      <c r="B11" s="12" t="str">
        <f>B4</f>
        <v>Lukas Carrasco</v>
      </c>
      <c r="C11" s="43" t="s">
        <v>9</v>
      </c>
      <c r="D11" s="44" t="s">
        <v>10</v>
      </c>
      <c r="E11" s="46"/>
      <c r="F11" s="46"/>
      <c r="G11" s="46"/>
      <c r="H11" s="46"/>
      <c r="I11" s="46"/>
      <c r="J11" s="46"/>
      <c r="K11" s="45"/>
    </row>
    <row r="12" spans="1:11" outlineLevel="1">
      <c r="A12" s="40"/>
      <c r="B12" s="16" t="s">
        <v>11</v>
      </c>
      <c r="C12" s="42"/>
      <c r="D12" s="44" t="s">
        <v>5</v>
      </c>
      <c r="E12" s="45"/>
      <c r="F12" s="44" t="s">
        <v>6</v>
      </c>
      <c r="G12" s="45"/>
      <c r="H12" s="47" t="s">
        <v>17</v>
      </c>
      <c r="I12" s="45"/>
      <c r="J12" s="44" t="s">
        <v>7</v>
      </c>
      <c r="K12" s="45"/>
    </row>
    <row r="13" spans="1:11" ht="24" outlineLevel="1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/>
      <c r="E13" s="13" t="str">
        <f>IF(D13="X",100*0.15,"")</f>
        <v/>
      </c>
      <c r="F13" s="13"/>
      <c r="G13" s="13" t="str">
        <f>IF(F13="X",60*0.15,"")</f>
        <v/>
      </c>
      <c r="H13" s="13" t="s">
        <v>61</v>
      </c>
      <c r="I13" s="13">
        <f>IF(H13="X",30*0.15,"")</f>
        <v>4.5</v>
      </c>
      <c r="J13" s="13" t="str">
        <f t="shared" ref="J13:J17" si="0">IF($C13=NL,"X","")</f>
        <v/>
      </c>
      <c r="K13" s="13" t="str">
        <f t="shared" ref="K13:K17" si="1">IF($J13="X",0,"")</f>
        <v/>
      </c>
    </row>
    <row r="14" spans="1:11" ht="26.45" customHeight="1" outlineLevel="1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">
        <v>61</v>
      </c>
      <c r="E14" s="13">
        <f>IF(D14="X",100*0.25,"")</f>
        <v>25</v>
      </c>
      <c r="F14" s="13"/>
      <c r="G14" s="13" t="str">
        <f>IF(F14="X",60*0.25,"")</f>
        <v/>
      </c>
      <c r="H14" s="13" t="str">
        <f t="shared" ref="H14:H15" si="2">IF($C14=ML,"X","")</f>
        <v/>
      </c>
      <c r="I14" s="13" t="str">
        <f>IF(H14="X",30*0.25,"")</f>
        <v/>
      </c>
      <c r="J14" s="13" t="str">
        <f t="shared" si="0"/>
        <v/>
      </c>
      <c r="K14" s="13" t="str">
        <f t="shared" si="1"/>
        <v/>
      </c>
    </row>
    <row r="15" spans="1:11" ht="24" outlineLevel="1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ref="D15" si="3">IF($C15=CL,"X","")</f>
        <v>X</v>
      </c>
      <c r="E15" s="13">
        <f>IF(D15="X",100*0.2,"")</f>
        <v>20</v>
      </c>
      <c r="F15" s="13" t="str">
        <f t="shared" ref="F15" si="4">IF($C15=L,"X","")</f>
        <v/>
      </c>
      <c r="G15" s="13" t="str">
        <f>IF(F15="X",60*0.2,"")</f>
        <v/>
      </c>
      <c r="H15" s="13" t="str">
        <f t="shared" si="2"/>
        <v/>
      </c>
      <c r="I15" s="13" t="str">
        <f>IF(H15="X",30*0.2,"")</f>
        <v/>
      </c>
      <c r="J15" s="13" t="str">
        <f t="shared" si="0"/>
        <v/>
      </c>
      <c r="K15" s="13" t="str">
        <f t="shared" si="1"/>
        <v/>
      </c>
    </row>
    <row r="16" spans="1:11" ht="24" outlineLevel="1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/>
      <c r="E16" s="13" t="str">
        <f>IF(D16="X",100*0.05,"")</f>
        <v/>
      </c>
      <c r="F16" s="13"/>
      <c r="G16" s="13" t="str">
        <f>IF(F16="X",60*0.05,"")</f>
        <v/>
      </c>
      <c r="H16" s="13" t="s">
        <v>61</v>
      </c>
      <c r="I16" s="13">
        <f>IF(H16="X",30*0.05,"")</f>
        <v>1.5</v>
      </c>
      <c r="J16" s="13" t="str">
        <f t="shared" si="0"/>
        <v/>
      </c>
      <c r="K16" s="13" t="str">
        <f t="shared" si="1"/>
        <v/>
      </c>
    </row>
    <row r="17" spans="1:11" ht="24" outlineLevel="1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/>
      <c r="E17" s="13" t="str">
        <f>IF(D17="X",100*0.05,"")</f>
        <v/>
      </c>
      <c r="F17" s="13"/>
      <c r="G17" s="13" t="str">
        <f>IF(F17="X",60*0.05,"")</f>
        <v/>
      </c>
      <c r="H17" s="13" t="s">
        <v>61</v>
      </c>
      <c r="I17" s="13">
        <f>IF(H17="X",30*0.05,"")</f>
        <v>1.5</v>
      </c>
      <c r="J17" s="13" t="str">
        <f t="shared" si="0"/>
        <v/>
      </c>
      <c r="K17" s="13" t="str">
        <f t="shared" si="1"/>
        <v/>
      </c>
    </row>
    <row r="18" spans="1:11" ht="36" outlineLevel="1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/>
      <c r="E18" s="13" t="str">
        <f>IF(D18="X",100*0.2,"")</f>
        <v/>
      </c>
      <c r="F18" s="13" t="s">
        <v>61</v>
      </c>
      <c r="G18" s="13">
        <f>IF(F18="X",60*0.2,"")</f>
        <v>12</v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5">IF($J18="X",0,"")</f>
        <v/>
      </c>
    </row>
    <row r="19" spans="1:11" ht="24" outlineLevel="1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">
        <v>61</v>
      </c>
      <c r="E19" s="13">
        <f>IF(D19="X",100*0.1,"")</f>
        <v>10</v>
      </c>
      <c r="F19" s="13"/>
      <c r="G19" s="13" t="str">
        <f>IF(F19="X",60*0.1,"")</f>
        <v/>
      </c>
      <c r="H19" s="13"/>
      <c r="I19" s="13" t="str">
        <f>IF(H19="X",30*0.1,"")</f>
        <v/>
      </c>
      <c r="J19" s="13" t="str">
        <f>IF($C19=NL,"X","")</f>
        <v/>
      </c>
      <c r="K19" s="13" t="str">
        <f t="shared" si="5"/>
        <v/>
      </c>
    </row>
    <row r="20" spans="1:11" ht="15.75" customHeight="1" outlineLevel="1">
      <c r="A20" s="40"/>
      <c r="B20" s="19" t="s">
        <v>4</v>
      </c>
      <c r="C20" s="23">
        <f>E20+G20+I20+K20</f>
        <v>74.5</v>
      </c>
      <c r="D20" s="14"/>
      <c r="E20" s="14">
        <f>SUM(E13:E19)</f>
        <v>55</v>
      </c>
      <c r="F20" s="14"/>
      <c r="G20" s="14">
        <f>SUM(G13:G19)</f>
        <v>12</v>
      </c>
      <c r="H20" s="14"/>
      <c r="I20" s="14">
        <f>SUM(I13:I19)</f>
        <v>7.5</v>
      </c>
      <c r="J20" s="14"/>
      <c r="K20" s="14">
        <f>SUM(K13:K19)</f>
        <v>0</v>
      </c>
    </row>
    <row r="21" spans="1:11" ht="15.75" customHeight="1" outlineLevel="1">
      <c r="A21" s="42"/>
      <c r="B21" s="22" t="s">
        <v>12</v>
      </c>
      <c r="C21" s="15">
        <f>VLOOKUP(C20,ESCALA_IEP!A2:B202,2,FALSE)</f>
        <v>5.0999999999999996</v>
      </c>
    </row>
    <row r="22" spans="1:11" ht="15.75" customHeight="1"/>
    <row r="23" spans="1:11" ht="15.75" customHeight="1"/>
    <row r="24" spans="1:11" ht="13.9" customHeight="1"/>
    <row r="25" spans="1:11" ht="15.75" customHeight="1"/>
    <row r="26" spans="1:11" ht="24" customHeight="1">
      <c r="A26" s="48" t="s">
        <v>60</v>
      </c>
      <c r="B26" s="12" t="str">
        <f>B4</f>
        <v>Lukas Carrasco</v>
      </c>
      <c r="C26" s="43" t="s">
        <v>9</v>
      </c>
      <c r="D26" s="44" t="s">
        <v>10</v>
      </c>
      <c r="E26" s="46"/>
      <c r="F26" s="46"/>
      <c r="G26" s="46"/>
      <c r="H26" s="46"/>
      <c r="I26" s="46"/>
      <c r="J26" s="46"/>
      <c r="K26" s="45"/>
    </row>
    <row r="27" spans="1:11" ht="24" customHeight="1">
      <c r="A27" s="40"/>
      <c r="B27" s="16" t="s">
        <v>11</v>
      </c>
      <c r="C27" s="42"/>
      <c r="D27" s="44" t="s">
        <v>5</v>
      </c>
      <c r="E27" s="45"/>
      <c r="F27" s="44" t="s">
        <v>6</v>
      </c>
      <c r="G27" s="45"/>
      <c r="H27" s="47" t="s">
        <v>17</v>
      </c>
      <c r="I27" s="45"/>
      <c r="J27" s="44" t="s">
        <v>7</v>
      </c>
      <c r="K27" s="45"/>
    </row>
    <row r="28" spans="1:11" ht="24" customHeight="1">
      <c r="A28" s="41"/>
      <c r="B28" s="20" t="str">
        <f>RUBRICA!A4</f>
        <v xml:space="preserve">1. Presenta el proyecto considerando la relevancia, objetivos, metodología y desarrollo, de acuerdo a los estándares de calidad de la disciplina. </v>
      </c>
      <c r="C28" s="18" t="s">
        <v>5</v>
      </c>
      <c r="D28" s="13" t="str">
        <f t="shared" ref="D28:D29" si="6">IF($C28=CL,"X","")</f>
        <v>X</v>
      </c>
      <c r="E28" s="13">
        <f>IF(D28="X",100*0.15,"")</f>
        <v>15</v>
      </c>
      <c r="F28" s="13" t="str">
        <f t="shared" ref="F28:F29" si="7">IF($C28=L,"X","")</f>
        <v/>
      </c>
      <c r="G28" s="13" t="str">
        <f>IF(F28="X",60*0.15,"")</f>
        <v/>
      </c>
      <c r="H28" s="13" t="str">
        <f t="shared" ref="H28:H29" si="8">IF($C28=ML,"X","")</f>
        <v/>
      </c>
      <c r="I28" s="13" t="str">
        <f>IF(H28="X",30*0.15,"")</f>
        <v/>
      </c>
      <c r="J28" s="13" t="str">
        <f t="shared" ref="J28:J32" si="9">IF($C28=NL,"X","")</f>
        <v/>
      </c>
      <c r="K28" s="13" t="str">
        <f t="shared" ref="K28:K34" si="10">IF($J28="X",0,"")</f>
        <v/>
      </c>
    </row>
    <row r="29" spans="1:11" ht="24" customHeight="1">
      <c r="A29" s="41"/>
      <c r="B29" s="20" t="str">
        <f>RUBRICA!A5</f>
        <v xml:space="preserve">2. Presenta las evidencias del Proyecto APT, dando cuenta del cumplimiento de los objetivos y de acuerdo a los estándares de la disciplina. </v>
      </c>
      <c r="C29" s="18" t="s">
        <v>5</v>
      </c>
      <c r="D29" s="13" t="str">
        <f t="shared" si="6"/>
        <v>X</v>
      </c>
      <c r="E29" s="13">
        <f>IF(D29="X",100*0.25,"")</f>
        <v>25</v>
      </c>
      <c r="F29" s="13" t="str">
        <f t="shared" si="7"/>
        <v/>
      </c>
      <c r="G29" s="13" t="str">
        <f>IF(F29="X",60*0.25,"")</f>
        <v/>
      </c>
      <c r="H29" s="13" t="str">
        <f t="shared" si="8"/>
        <v/>
      </c>
      <c r="I29" s="13" t="str">
        <f>IF(H29="X",30*0.25,"")</f>
        <v/>
      </c>
      <c r="J29" s="13" t="str">
        <f t="shared" si="9"/>
        <v/>
      </c>
      <c r="K29" s="13" t="str">
        <f t="shared" si="10"/>
        <v/>
      </c>
    </row>
    <row r="30" spans="1:11" ht="24" customHeight="1">
      <c r="A30" s="41"/>
      <c r="B30" s="20" t="str">
        <f>RUBRICA!A6</f>
        <v>3. Responde las preguntas realizadas por la comisión, cumpliendo con los estándares de calidad de la disciplina.</v>
      </c>
      <c r="C30" s="18" t="s">
        <v>5</v>
      </c>
      <c r="D30" s="13"/>
      <c r="E30" s="13" t="str">
        <f>IF(D30="X",100*0.2,"")</f>
        <v/>
      </c>
      <c r="F30" s="13"/>
      <c r="G30" s="13" t="str">
        <f>IF(F30="X",60*0.2,"")</f>
        <v/>
      </c>
      <c r="H30" s="13" t="s">
        <v>61</v>
      </c>
      <c r="I30" s="13">
        <f>IF(H30="X",30*0.2,"")</f>
        <v>6</v>
      </c>
      <c r="J30" s="13" t="str">
        <f t="shared" si="9"/>
        <v/>
      </c>
      <c r="K30" s="13" t="str">
        <f t="shared" si="10"/>
        <v/>
      </c>
    </row>
    <row r="31" spans="1:11" ht="24" customHeight="1">
      <c r="A31" s="41"/>
      <c r="B31" s="20" t="str">
        <f>RUBRICA!A7</f>
        <v>4. Expone el Proyecto APT, considerando el formato y el tiempo establecido para la presentación.</v>
      </c>
      <c r="C31" s="18" t="s">
        <v>5</v>
      </c>
      <c r="D31" s="13"/>
      <c r="E31" s="13" t="str">
        <f>IF(D31="X",100*0.05,"")</f>
        <v/>
      </c>
      <c r="F31" s="13"/>
      <c r="G31" s="13" t="str">
        <f>IF(F31="X",60*0.05,"")</f>
        <v/>
      </c>
      <c r="H31" s="13" t="s">
        <v>61</v>
      </c>
      <c r="I31" s="13">
        <f>IF(H31="X",30*0.05,"")</f>
        <v>1.5</v>
      </c>
      <c r="J31" s="13" t="str">
        <f t="shared" si="9"/>
        <v/>
      </c>
      <c r="K31" s="13" t="str">
        <f t="shared" si="10"/>
        <v/>
      </c>
    </row>
    <row r="32" spans="1:11" ht="24" customHeight="1">
      <c r="A32" s="41"/>
      <c r="B32" s="20" t="str">
        <f>RUBRICA!A8</f>
        <v>5. Expresa sus ideas con fluidez, claridad y precisión, utilizando lenguaje técnico propio de la disciplina.</v>
      </c>
      <c r="C32" s="18" t="s">
        <v>5</v>
      </c>
      <c r="D32" s="13"/>
      <c r="E32" s="13" t="str">
        <f>IF(D32="X",100*0.05,"")</f>
        <v/>
      </c>
      <c r="F32" s="13"/>
      <c r="G32" s="13" t="str">
        <f>IF(F32="X",60*0.05,"")</f>
        <v/>
      </c>
      <c r="H32" s="13" t="s">
        <v>61</v>
      </c>
      <c r="I32" s="13">
        <f>IF(H32="X",30*0.05,"")</f>
        <v>1.5</v>
      </c>
      <c r="J32" s="13" t="str">
        <f t="shared" si="9"/>
        <v/>
      </c>
      <c r="K32" s="13" t="str">
        <f t="shared" si="10"/>
        <v/>
      </c>
    </row>
    <row r="33" spans="1:11" ht="24" customHeight="1">
      <c r="A33" s="41"/>
      <c r="B33" s="20" t="str">
        <f>RUBRICA!A9</f>
        <v>6. Entrega la documentación y evidencias requerida por la asignatura de acuerdo a la estructura y nombres solicitados, guardando todas las evidencias de avances en Git</v>
      </c>
      <c r="C33" s="18" t="s">
        <v>5</v>
      </c>
      <c r="D33" s="13"/>
      <c r="E33" s="13" t="str">
        <f>IF(D33="X",100*0.2,"")</f>
        <v/>
      </c>
      <c r="F33" s="13"/>
      <c r="G33" s="13" t="str">
        <f>IF(F33="X",60*0.2,"")</f>
        <v/>
      </c>
      <c r="H33" s="13" t="s">
        <v>61</v>
      </c>
      <c r="I33" s="13">
        <f>IF(H33="X",30*0.2,"")</f>
        <v>6</v>
      </c>
      <c r="J33" s="13" t="str">
        <f>IF($C33=NL,"X","")</f>
        <v/>
      </c>
      <c r="K33" s="13" t="str">
        <f t="shared" si="10"/>
        <v/>
      </c>
    </row>
    <row r="34" spans="1:11" ht="24" customHeight="1">
      <c r="A34" s="41"/>
      <c r="B34" s="20" t="str">
        <f>RUBRICA!A10</f>
        <v xml:space="preserve">7. Expone el tema utilizando un lenguaje técnico disciplinar al presentar la propuesta y responde evidenciando un manejo de la información. </v>
      </c>
      <c r="C34" s="18" t="s">
        <v>5</v>
      </c>
      <c r="D34" s="13"/>
      <c r="E34" s="13" t="str">
        <f>IF(D34="X",100*0.1,"")</f>
        <v/>
      </c>
      <c r="F34" s="13" t="s">
        <v>61</v>
      </c>
      <c r="G34" s="13">
        <f>IF(F34="X",60*0.1,"")</f>
        <v>6</v>
      </c>
      <c r="H34" s="13"/>
      <c r="I34" s="13" t="str">
        <f>IF(H34="X",30*0.1,"")</f>
        <v/>
      </c>
      <c r="J34" s="13" t="str">
        <f>IF($C34=NL,"X","")</f>
        <v/>
      </c>
      <c r="K34" s="13" t="str">
        <f t="shared" si="10"/>
        <v/>
      </c>
    </row>
    <row r="35" spans="1:11" ht="24" customHeight="1">
      <c r="A35" s="40"/>
      <c r="B35" s="19" t="s">
        <v>4</v>
      </c>
      <c r="C35" s="23">
        <f>E35+G35+I35+K35</f>
        <v>61</v>
      </c>
      <c r="D35" s="14"/>
      <c r="E35" s="14">
        <f>SUM(E28:E34)</f>
        <v>40</v>
      </c>
      <c r="F35" s="14"/>
      <c r="G35" s="14">
        <f>SUM(G28:G34)</f>
        <v>6</v>
      </c>
      <c r="H35" s="14"/>
      <c r="I35" s="14">
        <f>SUM(I28:I34)</f>
        <v>15</v>
      </c>
      <c r="J35" s="14"/>
      <c r="K35" s="14">
        <f>SUM(K28:K34)</f>
        <v>0</v>
      </c>
    </row>
    <row r="36" spans="1:11" ht="24" customHeight="1">
      <c r="A36" s="42"/>
      <c r="B36" s="22" t="s">
        <v>12</v>
      </c>
      <c r="C36" s="15">
        <f>VLOOKUP(C35,ESCALA_IEP!A41:B241,2,FALSE)</f>
        <v>4.0999999999999996</v>
      </c>
    </row>
    <row r="37" spans="1:11" ht="15.75" customHeight="1"/>
    <row r="38" spans="1:11" ht="15.75" customHeight="1"/>
    <row r="39" spans="1:11" ht="15.75" customHeight="1"/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</sheetData>
  <mergeCells count="14">
    <mergeCell ref="A26:A36"/>
    <mergeCell ref="C26:C27"/>
    <mergeCell ref="D26:K26"/>
    <mergeCell ref="D27:E27"/>
    <mergeCell ref="F27:G27"/>
    <mergeCell ref="H27:I27"/>
    <mergeCell ref="J27:K27"/>
    <mergeCell ref="A11:A21"/>
    <mergeCell ref="C11:C12"/>
    <mergeCell ref="D12:E12"/>
    <mergeCell ref="D11:K11"/>
    <mergeCell ref="F12:G12"/>
    <mergeCell ref="H12:I12"/>
    <mergeCell ref="J12:K12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C28:C34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>
      <c r="A3" s="50"/>
      <c r="B3" s="55"/>
      <c r="C3" s="55"/>
      <c r="D3" s="28">
        <v>0.3</v>
      </c>
      <c r="E3" s="28">
        <v>0</v>
      </c>
      <c r="F3" s="50"/>
    </row>
    <row r="4" spans="1:6" ht="10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9" customHeight="1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89.25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89.25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89.25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</v>
      </c>
    </row>
    <row r="4" spans="1:2">
      <c r="A4">
        <v>1</v>
      </c>
      <c r="B4">
        <v>1.1000000000000001</v>
      </c>
    </row>
    <row r="5" spans="1:2">
      <c r="A5">
        <v>1.5</v>
      </c>
      <c r="B5">
        <v>1.1000000000000001</v>
      </c>
    </row>
    <row r="6" spans="1:2">
      <c r="A6">
        <v>2</v>
      </c>
      <c r="B6">
        <v>1.1000000000000001</v>
      </c>
    </row>
    <row r="7" spans="1:2">
      <c r="A7">
        <v>2.5</v>
      </c>
      <c r="B7">
        <v>1.1000000000000001</v>
      </c>
    </row>
    <row r="8" spans="1:2">
      <c r="A8">
        <v>3</v>
      </c>
      <c r="B8">
        <v>1.2</v>
      </c>
    </row>
    <row r="9" spans="1:2">
      <c r="A9">
        <v>3.5</v>
      </c>
      <c r="B9">
        <v>1.2</v>
      </c>
    </row>
    <row r="10" spans="1:2">
      <c r="A10">
        <v>4</v>
      </c>
      <c r="B10">
        <v>1.2</v>
      </c>
    </row>
    <row r="11" spans="1:2">
      <c r="A11">
        <v>4.5</v>
      </c>
      <c r="B11">
        <v>1.2</v>
      </c>
    </row>
    <row r="12" spans="1:2">
      <c r="A12">
        <v>5</v>
      </c>
      <c r="B12">
        <v>1.3</v>
      </c>
    </row>
    <row r="13" spans="1:2">
      <c r="A13">
        <v>5.5</v>
      </c>
      <c r="B13">
        <v>1.3</v>
      </c>
    </row>
    <row r="14" spans="1:2">
      <c r="A14">
        <v>6</v>
      </c>
      <c r="B14">
        <v>1.3</v>
      </c>
    </row>
    <row r="15" spans="1:2">
      <c r="A15">
        <v>6.5</v>
      </c>
      <c r="B15">
        <v>1.3</v>
      </c>
    </row>
    <row r="16" spans="1:2">
      <c r="A16">
        <v>7</v>
      </c>
      <c r="B16">
        <v>1.4</v>
      </c>
    </row>
    <row r="17" spans="1:2">
      <c r="A17">
        <v>7.5</v>
      </c>
      <c r="B17">
        <v>1.4</v>
      </c>
    </row>
    <row r="18" spans="1:2">
      <c r="A18">
        <v>8</v>
      </c>
      <c r="B18">
        <v>1.4</v>
      </c>
    </row>
    <row r="19" spans="1:2">
      <c r="A19">
        <v>8.5</v>
      </c>
      <c r="B19">
        <v>1.4</v>
      </c>
    </row>
    <row r="20" spans="1:2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1</v>
      </c>
    </row>
    <row r="3" spans="1:2">
      <c r="A3">
        <v>1</v>
      </c>
      <c r="B3" s="1">
        <v>1.1000000000000001</v>
      </c>
    </row>
    <row r="4" spans="1:2">
      <c r="A4">
        <v>2</v>
      </c>
      <c r="B4" s="1">
        <v>1.2</v>
      </c>
    </row>
    <row r="5" spans="1:2">
      <c r="A5">
        <v>3</v>
      </c>
      <c r="B5" s="1">
        <v>1.3</v>
      </c>
    </row>
    <row r="6" spans="1:2">
      <c r="A6">
        <v>4</v>
      </c>
      <c r="B6" s="1">
        <v>1.4</v>
      </c>
    </row>
    <row r="7" spans="1:2">
      <c r="A7">
        <v>5</v>
      </c>
      <c r="B7" s="1">
        <v>1.5</v>
      </c>
    </row>
    <row r="8" spans="1:2">
      <c r="A8">
        <v>6</v>
      </c>
      <c r="B8" s="1">
        <v>1.6</v>
      </c>
    </row>
    <row r="9" spans="1:2">
      <c r="A9">
        <v>7</v>
      </c>
      <c r="B9" s="1">
        <v>1.7</v>
      </c>
    </row>
    <row r="10" spans="1:2">
      <c r="A10">
        <v>8</v>
      </c>
      <c r="B10" s="1">
        <v>1.8</v>
      </c>
    </row>
    <row r="11" spans="1:2">
      <c r="A11">
        <v>9</v>
      </c>
      <c r="B11" s="1">
        <v>1.9</v>
      </c>
    </row>
    <row r="12" spans="1:2">
      <c r="A12">
        <v>10</v>
      </c>
      <c r="B12" s="1">
        <v>2</v>
      </c>
    </row>
    <row r="13" spans="1:2">
      <c r="A13">
        <v>11</v>
      </c>
      <c r="B13" s="1">
        <v>2.1</v>
      </c>
    </row>
    <row r="14" spans="1:2">
      <c r="A14">
        <v>12</v>
      </c>
      <c r="B14" s="1">
        <v>2.2000000000000002</v>
      </c>
    </row>
    <row r="15" spans="1:2">
      <c r="A15">
        <v>13</v>
      </c>
      <c r="B15" s="1">
        <v>2.2999999999999998</v>
      </c>
    </row>
    <row r="16" spans="1:2">
      <c r="A16">
        <v>14</v>
      </c>
      <c r="B16" s="1">
        <v>2.2999999999999998</v>
      </c>
    </row>
    <row r="17" spans="1:2">
      <c r="A17">
        <v>15</v>
      </c>
      <c r="B17" s="1">
        <v>2.4</v>
      </c>
    </row>
    <row r="18" spans="1:2">
      <c r="A18">
        <v>16</v>
      </c>
      <c r="B18" s="1">
        <v>2.5</v>
      </c>
    </row>
    <row r="19" spans="1:2">
      <c r="A19">
        <v>17</v>
      </c>
      <c r="B19" s="1">
        <v>2.6</v>
      </c>
    </row>
    <row r="20" spans="1:2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1.1000000000000001</v>
      </c>
    </row>
    <row r="4" spans="1:2">
      <c r="A4">
        <v>1</v>
      </c>
      <c r="B4">
        <v>1.3</v>
      </c>
    </row>
    <row r="5" spans="1:2">
      <c r="A5">
        <v>1.5</v>
      </c>
      <c r="B5">
        <v>1.4</v>
      </c>
    </row>
    <row r="6" spans="1:2">
      <c r="A6">
        <v>2</v>
      </c>
      <c r="B6">
        <v>1.5</v>
      </c>
    </row>
    <row r="7" spans="1:2">
      <c r="A7">
        <v>2.5</v>
      </c>
      <c r="B7">
        <v>1.6</v>
      </c>
    </row>
    <row r="8" spans="1:2">
      <c r="A8">
        <v>3</v>
      </c>
      <c r="B8">
        <v>1.8</v>
      </c>
    </row>
    <row r="9" spans="1:2">
      <c r="A9">
        <v>3.5</v>
      </c>
      <c r="B9">
        <v>1.9</v>
      </c>
    </row>
    <row r="10" spans="1:2">
      <c r="A10">
        <v>4</v>
      </c>
      <c r="B10">
        <v>2</v>
      </c>
    </row>
    <row r="11" spans="1:2">
      <c r="A11">
        <v>4.5</v>
      </c>
      <c r="B11">
        <v>2.1</v>
      </c>
    </row>
    <row r="12" spans="1:2">
      <c r="A12">
        <v>5</v>
      </c>
      <c r="B12">
        <v>2.2999999999999998</v>
      </c>
    </row>
    <row r="13" spans="1:2">
      <c r="A13">
        <v>5.5</v>
      </c>
      <c r="B13">
        <v>2.4</v>
      </c>
    </row>
    <row r="14" spans="1:2">
      <c r="A14">
        <v>6</v>
      </c>
      <c r="B14">
        <v>2.5</v>
      </c>
    </row>
    <row r="15" spans="1:2">
      <c r="A15">
        <v>6.5</v>
      </c>
      <c r="B15">
        <v>2.6</v>
      </c>
    </row>
    <row r="16" spans="1:2">
      <c r="A16">
        <v>7</v>
      </c>
      <c r="B16">
        <v>2.8</v>
      </c>
    </row>
    <row r="17" spans="1:2">
      <c r="A17">
        <v>7.5</v>
      </c>
      <c r="B17">
        <v>2.9</v>
      </c>
    </row>
    <row r="18" spans="1:2">
      <c r="A18">
        <v>8</v>
      </c>
      <c r="B18">
        <v>3</v>
      </c>
    </row>
    <row r="19" spans="1:2">
      <c r="A19">
        <v>8.5</v>
      </c>
      <c r="B19">
        <v>3.1</v>
      </c>
    </row>
    <row r="20" spans="1:2">
      <c r="A20">
        <v>9</v>
      </c>
      <c r="B20">
        <v>3.3</v>
      </c>
    </row>
    <row r="21" spans="1:2" ht="15.75" customHeight="1">
      <c r="A21">
        <v>9.5</v>
      </c>
      <c r="B21">
        <v>3.4</v>
      </c>
    </row>
    <row r="22" spans="1:2" ht="15.75" customHeight="1">
      <c r="A22">
        <v>10</v>
      </c>
      <c r="B22">
        <v>3.5</v>
      </c>
    </row>
    <row r="23" spans="1:2" ht="15.75" customHeight="1">
      <c r="A23">
        <v>10.5</v>
      </c>
      <c r="B23">
        <v>3.6</v>
      </c>
    </row>
    <row r="24" spans="1:2" ht="15.75" customHeight="1">
      <c r="A24">
        <v>11</v>
      </c>
      <c r="B24">
        <v>3.8</v>
      </c>
    </row>
    <row r="25" spans="1:2" ht="15.75" customHeight="1">
      <c r="A25">
        <v>11.5</v>
      </c>
      <c r="B25">
        <v>3.9</v>
      </c>
    </row>
    <row r="26" spans="1:2" ht="15.75" customHeight="1">
      <c r="A26">
        <v>12</v>
      </c>
      <c r="B26">
        <v>4</v>
      </c>
    </row>
    <row r="27" spans="1:2" ht="15.75" customHeight="1">
      <c r="A27">
        <v>12.5</v>
      </c>
      <c r="B27">
        <v>4.2</v>
      </c>
    </row>
    <row r="28" spans="1:2" ht="15.75" customHeight="1">
      <c r="A28">
        <v>13</v>
      </c>
      <c r="B28">
        <v>4.4000000000000004</v>
      </c>
    </row>
    <row r="29" spans="1:2" ht="15.75" customHeight="1">
      <c r="A29">
        <v>13.5</v>
      </c>
      <c r="B29">
        <v>4.5999999999999996</v>
      </c>
    </row>
    <row r="30" spans="1:2" ht="15.75" customHeight="1">
      <c r="A30">
        <v>14</v>
      </c>
      <c r="B30">
        <v>4.8</v>
      </c>
    </row>
    <row r="31" spans="1:2" ht="15.75" customHeight="1">
      <c r="A31">
        <v>14.5</v>
      </c>
      <c r="B31">
        <v>4.9000000000000004</v>
      </c>
    </row>
    <row r="32" spans="1:2" ht="15.75" customHeight="1">
      <c r="A32">
        <v>15</v>
      </c>
      <c r="B32">
        <v>5.0999999999999996</v>
      </c>
    </row>
    <row r="33" spans="1:2" ht="15.75" customHeight="1">
      <c r="A33">
        <v>15.5</v>
      </c>
      <c r="B33">
        <v>5.3</v>
      </c>
    </row>
    <row r="34" spans="1:2" ht="15.75" customHeight="1">
      <c r="A34">
        <v>16</v>
      </c>
      <c r="B34">
        <v>5.5</v>
      </c>
    </row>
    <row r="35" spans="1:2" ht="15.75" customHeight="1">
      <c r="A35">
        <v>16.5</v>
      </c>
      <c r="B35">
        <v>5.7</v>
      </c>
    </row>
    <row r="36" spans="1:2" ht="15.75" customHeight="1">
      <c r="A36">
        <v>17</v>
      </c>
      <c r="B36">
        <v>5.9</v>
      </c>
    </row>
    <row r="37" spans="1:2" ht="15.75" customHeight="1">
      <c r="A37">
        <v>17.5</v>
      </c>
      <c r="B37">
        <v>6.1</v>
      </c>
    </row>
    <row r="38" spans="1:2" ht="15.75" customHeight="1">
      <c r="A38">
        <v>18</v>
      </c>
      <c r="B38">
        <v>6.3</v>
      </c>
    </row>
    <row r="39" spans="1:2" ht="15.75" customHeight="1">
      <c r="A39">
        <v>18.5</v>
      </c>
      <c r="B39">
        <v>6.4</v>
      </c>
    </row>
    <row r="40" spans="1:2" ht="15.75" customHeight="1">
      <c r="A40">
        <v>19</v>
      </c>
      <c r="B40">
        <v>6.6</v>
      </c>
    </row>
    <row r="41" spans="1:2" ht="15.75" customHeight="1">
      <c r="A41">
        <v>19.5</v>
      </c>
      <c r="B41">
        <v>6.8</v>
      </c>
    </row>
    <row r="42" spans="1:2" ht="15.75" customHeight="1">
      <c r="A42">
        <v>20</v>
      </c>
      <c r="B42">
        <v>7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1"/>
    </row>
    <row r="54" spans="2:2" ht="15.75" customHeight="1">
      <c r="B54" s="1"/>
    </row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/>
  <cols>
    <col min="1" max="25" width="10.7109375" customWidth="1"/>
  </cols>
  <sheetData>
    <row r="1" spans="1:5">
      <c r="A1" s="56" t="s">
        <v>3</v>
      </c>
      <c r="B1" s="4" t="s">
        <v>4</v>
      </c>
      <c r="C1" s="5"/>
      <c r="D1" s="5"/>
      <c r="E1" s="6"/>
    </row>
    <row r="2" spans="1:5" ht="45.75" thickBot="1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0.75" thickBot="1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5.75" thickBot="1">
      <c r="A4" s="10"/>
      <c r="B4" s="11"/>
      <c r="C4" s="11"/>
      <c r="D4" s="11"/>
      <c r="E4" s="11"/>
    </row>
    <row r="5" spans="1:5" ht="15.75" thickBot="1">
      <c r="A5" s="10"/>
      <c r="B5" s="11"/>
      <c r="C5" s="11"/>
      <c r="D5" s="11"/>
      <c r="E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Florencia janet Araya Carrazana</cp:lastModifiedBy>
  <dcterms:created xsi:type="dcterms:W3CDTF">2023-08-07T04:08:01Z</dcterms:created>
  <dcterms:modified xsi:type="dcterms:W3CDTF">2024-12-06T17:41:49Z</dcterms:modified>
</cp:coreProperties>
</file>