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eries - Metadata" sheetId="2" r:id="rId5"/>
  </sheets>
  <definedNames>
    <definedName hidden="1" localSheetId="0" name="_xlnm._FilterDatabase">Data!$A$1:$J$135</definedName>
  </definedNames>
  <calcPr/>
  <extLst>
    <ext uri="GoogleSheetsCustomDataVersion2">
      <go:sheetsCustomData xmlns:go="http://customooxmlschemas.google.com/" r:id="rId6" roundtripDataChecksum="L/hzdKqqfydMJ97G+CT2AfLd6H0nt5sU+lYT7D+TDFs="/>
    </ext>
  </extLst>
</workbook>
</file>

<file path=xl/sharedStrings.xml><?xml version="1.0" encoding="utf-8"?>
<sst xmlns="http://schemas.openxmlformats.org/spreadsheetml/2006/main" count="948" uniqueCount="418">
  <si>
    <t>Series Name</t>
  </si>
  <si>
    <t>Series Code</t>
  </si>
  <si>
    <t>Country Name</t>
  </si>
  <si>
    <t>Country Code</t>
  </si>
  <si>
    <t>2018 [YR2018]</t>
  </si>
  <si>
    <t>2019 [YR2019]</t>
  </si>
  <si>
    <t>2020 [YR2020]</t>
  </si>
  <si>
    <t>2021 [YR2021]</t>
  </si>
  <si>
    <t>2022 [YR2022]</t>
  </si>
  <si>
    <t>GDP (current US$)</t>
  </si>
  <si>
    <t>NY.GDP.MKTP.CD</t>
  </si>
  <si>
    <t>Afghanistan</t>
  </si>
  <si>
    <t>AFG</t>
  </si>
  <si>
    <t>..</t>
  </si>
  <si>
    <t>Albania</t>
  </si>
  <si>
    <t>ALB</t>
  </si>
  <si>
    <t>Algeria</t>
  </si>
  <si>
    <t>DZA</t>
  </si>
  <si>
    <t>American Samoa</t>
  </si>
  <si>
    <t>ASM</t>
  </si>
  <si>
    <t>Angola</t>
  </si>
  <si>
    <t>AGO</t>
  </si>
  <si>
    <t>Antigua and Barbuda</t>
  </si>
  <si>
    <t>ATG</t>
  </si>
  <si>
    <t>Argentina</t>
  </si>
  <si>
    <t>ARG</t>
  </si>
  <si>
    <t>Australia</t>
  </si>
  <si>
    <t>AUS</t>
  </si>
  <si>
    <t>Austria</t>
  </si>
  <si>
    <t>AUT</t>
  </si>
  <si>
    <t>Azerbaijan</t>
  </si>
  <si>
    <t>AZE</t>
  </si>
  <si>
    <t>Bahamas</t>
  </si>
  <si>
    <t>BHS</t>
  </si>
  <si>
    <t>Bangladesh</t>
  </si>
  <si>
    <t>BGD</t>
  </si>
  <si>
    <t>Barbados</t>
  </si>
  <si>
    <t>BRB</t>
  </si>
  <si>
    <t>Barein</t>
  </si>
  <si>
    <t>BHR</t>
  </si>
  <si>
    <t>Belarus</t>
  </si>
  <si>
    <t>BLR</t>
  </si>
  <si>
    <t>Belgium</t>
  </si>
  <si>
    <t>BEL</t>
  </si>
  <si>
    <t>Belize</t>
  </si>
  <si>
    <t>BLZ</t>
  </si>
  <si>
    <t>Bermuda</t>
  </si>
  <si>
    <t>BMU</t>
  </si>
  <si>
    <t>Bolivia</t>
  </si>
  <si>
    <t>BOL</t>
  </si>
  <si>
    <t>Bosnia and Herzegovina</t>
  </si>
  <si>
    <t>BIH</t>
  </si>
  <si>
    <t>Brazil</t>
  </si>
  <si>
    <t>BRA</t>
  </si>
  <si>
    <t>Bulgaria</t>
  </si>
  <si>
    <t>BGR</t>
  </si>
  <si>
    <t>Burkina Faso</t>
  </si>
  <si>
    <t>BFA</t>
  </si>
  <si>
    <t>Cameroon</t>
  </si>
  <si>
    <t>CMR</t>
  </si>
  <si>
    <t>Canada</t>
  </si>
  <si>
    <t>CAN</t>
  </si>
  <si>
    <t>Cape Green</t>
  </si>
  <si>
    <t>CPV</t>
  </si>
  <si>
    <t>Cayman Islands</t>
  </si>
  <si>
    <t>CYM</t>
  </si>
  <si>
    <t>Chile</t>
  </si>
  <si>
    <t>CHL</t>
  </si>
  <si>
    <t>China</t>
  </si>
  <si>
    <t>CHN</t>
  </si>
  <si>
    <t>Colombia</t>
  </si>
  <si>
    <t>COL</t>
  </si>
  <si>
    <t>Comoros</t>
  </si>
  <si>
    <t>COM</t>
  </si>
  <si>
    <t>Congo, Rep.</t>
  </si>
  <si>
    <t>COG</t>
  </si>
  <si>
    <t>Costa do Marfim</t>
  </si>
  <si>
    <t>CIV</t>
  </si>
  <si>
    <t>Costa Rica</t>
  </si>
  <si>
    <t>CRI</t>
  </si>
  <si>
    <t>Croatia</t>
  </si>
  <si>
    <t>HRV</t>
  </si>
  <si>
    <t>Curacao</t>
  </si>
  <si>
    <t>CUW</t>
  </si>
  <si>
    <t>Cyprus</t>
  </si>
  <si>
    <t>CYP</t>
  </si>
  <si>
    <t>Czech</t>
  </si>
  <si>
    <t>CZE</t>
  </si>
  <si>
    <t>Denmark</t>
  </si>
  <si>
    <t>DNK</t>
  </si>
  <si>
    <t>Djibouti</t>
  </si>
  <si>
    <t>DJI</t>
  </si>
  <si>
    <t>Ecuador</t>
  </si>
  <si>
    <t>ECU</t>
  </si>
  <si>
    <t>Egypt, Arab Republic</t>
  </si>
  <si>
    <t>EGY</t>
  </si>
  <si>
    <t>Estonia</t>
  </si>
  <si>
    <t>EST</t>
  </si>
  <si>
    <t>Eswatini</t>
  </si>
  <si>
    <t>SWZ</t>
  </si>
  <si>
    <t>Faroe Islands</t>
  </si>
  <si>
    <t>FRO</t>
  </si>
  <si>
    <t>Finland</t>
  </si>
  <si>
    <t>FIN</t>
  </si>
  <si>
    <t>France</t>
  </si>
  <si>
    <t>FRA</t>
  </si>
  <si>
    <t>Gabon</t>
  </si>
  <si>
    <t>GAB</t>
  </si>
  <si>
    <t>Georgia</t>
  </si>
  <si>
    <t>GEO</t>
  </si>
  <si>
    <t>Germany</t>
  </si>
  <si>
    <t>DEU</t>
  </si>
  <si>
    <t>Ghana</t>
  </si>
  <si>
    <t>GHA</t>
  </si>
  <si>
    <t>Gibraltar</t>
  </si>
  <si>
    <t>GIB</t>
  </si>
  <si>
    <t>Greece</t>
  </si>
  <si>
    <t>GRC</t>
  </si>
  <si>
    <t>Greenland</t>
  </si>
  <si>
    <t>GRL</t>
  </si>
  <si>
    <t>Guinea</t>
  </si>
  <si>
    <t>GIN</t>
  </si>
  <si>
    <t>Guyana</t>
  </si>
  <si>
    <t>GUY</t>
  </si>
  <si>
    <t>Honduras</t>
  </si>
  <si>
    <t>HND</t>
  </si>
  <si>
    <t>Hong Kong SAR, China</t>
  </si>
  <si>
    <t>HKG</t>
  </si>
  <si>
    <t>Iceland</t>
  </si>
  <si>
    <t>ISL</t>
  </si>
  <si>
    <t>India</t>
  </si>
  <si>
    <t>IND</t>
  </si>
  <si>
    <t>Indonesia</t>
  </si>
  <si>
    <t>IDN</t>
  </si>
  <si>
    <t>Iran, Islamic Rep.</t>
  </si>
  <si>
    <t>IRN</t>
  </si>
  <si>
    <t>Iraq</t>
  </si>
  <si>
    <t>IRQ</t>
  </si>
  <si>
    <t>Ireland</t>
  </si>
  <si>
    <t>IRL</t>
  </si>
  <si>
    <t>Isle of Man</t>
  </si>
  <si>
    <t>IMN</t>
  </si>
  <si>
    <t>Italy</t>
  </si>
  <si>
    <t>ITA</t>
  </si>
  <si>
    <t>Jamaica</t>
  </si>
  <si>
    <t>JAM</t>
  </si>
  <si>
    <t>Japan</t>
  </si>
  <si>
    <t>JPN</t>
  </si>
  <si>
    <t>Jordan</t>
  </si>
  <si>
    <t>JOR</t>
  </si>
  <si>
    <t>Kenya</t>
  </si>
  <si>
    <t>KEN</t>
  </si>
  <si>
    <t>Kiribati</t>
  </si>
  <si>
    <t>KIR</t>
  </si>
  <si>
    <t>Korea, Dem. People's Representative</t>
  </si>
  <si>
    <t>PRK</t>
  </si>
  <si>
    <t>Korea, Rep.</t>
  </si>
  <si>
    <t>KOR</t>
  </si>
  <si>
    <t>Kuwait</t>
  </si>
  <si>
    <t>KWT</t>
  </si>
  <si>
    <t>Latvia</t>
  </si>
  <si>
    <t>LVA</t>
  </si>
  <si>
    <t>Lebanon</t>
  </si>
  <si>
    <t>LBN</t>
  </si>
  <si>
    <t>Liberia</t>
  </si>
  <si>
    <t>LBR</t>
  </si>
  <si>
    <t>Libya</t>
  </si>
  <si>
    <t>LBY</t>
  </si>
  <si>
    <t>Lithuania</t>
  </si>
  <si>
    <t>LTU</t>
  </si>
  <si>
    <t>Luxembourg</t>
  </si>
  <si>
    <t>LUX</t>
  </si>
  <si>
    <t>Malaysia</t>
  </si>
  <si>
    <t>MYS</t>
  </si>
  <si>
    <t>Mali</t>
  </si>
  <si>
    <t>MLI</t>
  </si>
  <si>
    <t>Malta</t>
  </si>
  <si>
    <t>MLT</t>
  </si>
  <si>
    <t>Marshall Islands</t>
  </si>
  <si>
    <t>MHL</t>
  </si>
  <si>
    <t>Mauritania</t>
  </si>
  <si>
    <t>MRT</t>
  </si>
  <si>
    <t>Mexico</t>
  </si>
  <si>
    <t>MEX</t>
  </si>
  <si>
    <t>Moldavia</t>
  </si>
  <si>
    <t>MDA</t>
  </si>
  <si>
    <t>Monaco</t>
  </si>
  <si>
    <t>MCO</t>
  </si>
  <si>
    <t>Mongolia</t>
  </si>
  <si>
    <t>MNG</t>
  </si>
  <si>
    <t>Montenegro</t>
  </si>
  <si>
    <t>MNE</t>
  </si>
  <si>
    <t>Morocco</t>
  </si>
  <si>
    <t>MAR</t>
  </si>
  <si>
    <t>Netherlands</t>
  </si>
  <si>
    <t>NLD</t>
  </si>
  <si>
    <t>Norway</t>
  </si>
  <si>
    <t>NOR</t>
  </si>
  <si>
    <t>Oman</t>
  </si>
  <si>
    <t>OMN</t>
  </si>
  <si>
    <t>Pakistan</t>
  </si>
  <si>
    <t>PAK</t>
  </si>
  <si>
    <t>Palau</t>
  </si>
  <si>
    <t>PLW</t>
  </si>
  <si>
    <t>Panama</t>
  </si>
  <si>
    <t>PAN</t>
  </si>
  <si>
    <t>Paraguay</t>
  </si>
  <si>
    <t>PRY</t>
  </si>
  <si>
    <t>Peru</t>
  </si>
  <si>
    <t>PER</t>
  </si>
  <si>
    <t>Philippines</t>
  </si>
  <si>
    <t>PHL</t>
  </si>
  <si>
    <t>Poland</t>
  </si>
  <si>
    <t>POL</t>
  </si>
  <si>
    <t>Portugal</t>
  </si>
  <si>
    <t>PRT</t>
  </si>
  <si>
    <t>Puerto Rico</t>
  </si>
  <si>
    <t>PRI</t>
  </si>
  <si>
    <t>Qatar</t>
  </si>
  <si>
    <t>QAT</t>
  </si>
  <si>
    <t>Romania</t>
  </si>
  <si>
    <t>ROU</t>
  </si>
  <si>
    <t>Russian Federation</t>
  </si>
  <si>
    <t>RUS</t>
  </si>
  <si>
    <t>Rwanda</t>
  </si>
  <si>
    <t>RWA</t>
  </si>
  <si>
    <t>Saint Vincent and the Grenadines</t>
  </si>
  <si>
    <t>VCT</t>
  </si>
  <si>
    <t>Saudi Arabia</t>
  </si>
  <si>
    <t>SAU</t>
  </si>
  <si>
    <t>Senegal</t>
  </si>
  <si>
    <t>SEN</t>
  </si>
  <si>
    <t>Sierra Leone</t>
  </si>
  <si>
    <t>SLE</t>
  </si>
  <si>
    <t>Singapore</t>
  </si>
  <si>
    <t>SGP</t>
  </si>
  <si>
    <t>Slovak Republic</t>
  </si>
  <si>
    <t>SVK</t>
  </si>
  <si>
    <t>Slovenia</t>
  </si>
  <si>
    <t>SVN</t>
  </si>
  <si>
    <t>South Africa</t>
  </si>
  <si>
    <t>ZAF</t>
  </si>
  <si>
    <t>Spain</t>
  </si>
  <si>
    <t>ESP</t>
  </si>
  <si>
    <t>Sri Lanka</t>
  </si>
  <si>
    <t>LKA</t>
  </si>
  <si>
    <t>Sudan</t>
  </si>
  <si>
    <t>SDN</t>
  </si>
  <si>
    <t>Suriname</t>
  </si>
  <si>
    <t>SUR</t>
  </si>
  <si>
    <t>Sweden</t>
  </si>
  <si>
    <t>SWE</t>
  </si>
  <si>
    <t>Switzerland</t>
  </si>
  <si>
    <t>CHE</t>
  </si>
  <si>
    <t>Thailand</t>
  </si>
  <si>
    <t>THA</t>
  </si>
  <si>
    <t>Tonga</t>
  </si>
  <si>
    <t>TON</t>
  </si>
  <si>
    <t>Tunisia</t>
  </si>
  <si>
    <t>TUN</t>
  </si>
  <si>
    <t>Türkiye</t>
  </si>
  <si>
    <t>TUR</t>
  </si>
  <si>
    <t>Turks and Caicos Islands</t>
  </si>
  <si>
    <t>TCA</t>
  </si>
  <si>
    <t>Tuvalu</t>
  </si>
  <si>
    <t>TUV</t>
  </si>
  <si>
    <t>UK</t>
  </si>
  <si>
    <t>GBR</t>
  </si>
  <si>
    <t>Ukraine</t>
  </si>
  <si>
    <t>UKR</t>
  </si>
  <si>
    <t>United Arab Emirates</t>
  </si>
  <si>
    <t>ARE</t>
  </si>
  <si>
    <t>Uruguay</t>
  </si>
  <si>
    <t>URY</t>
  </si>
  <si>
    <t>Vanuatu</t>
  </si>
  <si>
    <t>VUT</t>
  </si>
  <si>
    <t>Vietnam</t>
  </si>
  <si>
    <t>VNM</t>
  </si>
  <si>
    <t>Virgin Islands (USA)</t>
  </si>
  <si>
    <t>VIR</t>
  </si>
  <si>
    <t>Data from database: World Development Indicators</t>
  </si>
  <si>
    <t>Last Updated: 03/28/2024</t>
  </si>
  <si>
    <t>Code</t>
  </si>
  <si>
    <t>License Type</t>
  </si>
  <si>
    <t>Indicator Name</t>
  </si>
  <si>
    <t>Long definition</t>
  </si>
  <si>
    <t>Source</t>
  </si>
  <si>
    <t>Topic</t>
  </si>
  <si>
    <t>Periodicity</t>
  </si>
  <si>
    <t>Aggregation method</t>
  </si>
  <si>
    <t>Statistical concept and methodology</t>
  </si>
  <si>
    <t>Limitations and exceptions</t>
  </si>
  <si>
    <t>License URL</t>
  </si>
  <si>
    <t>CC BY-4.0</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</si>
  <si>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</si>
  <si>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World Bank national accounts data, and OECD National Accounts data files.</t>
  </si>
  <si>
    <t>Economic Policy &amp; Debt: National accounts: US$ at current prices: Aggregate indicators</t>
  </si>
  <si>
    <t>Annual</t>
  </si>
  <si>
    <t>Gap-filled total</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</si>
  <si>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</si>
  <si>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</si>
  <si>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https://datacatalog.worldbank.org/public-licenses#cc-by</t>
  </si>
  <si>
    <t>Afeganistão</t>
  </si>
  <si>
    <t>Albânia</t>
  </si>
  <si>
    <t>Alemanha</t>
  </si>
  <si>
    <t>Antígua e Barbuda</t>
  </si>
  <si>
    <t>Argélia</t>
  </si>
  <si>
    <t>Arábia Saudita</t>
  </si>
  <si>
    <t>Austrália</t>
  </si>
  <si>
    <t>Azerbaijão</t>
  </si>
  <si>
    <t>Bermudas</t>
  </si>
  <si>
    <t>Bolívia</t>
  </si>
  <si>
    <t>Brasil</t>
  </si>
  <si>
    <t>Bulgária</t>
  </si>
  <si>
    <t>Bélgica</t>
  </si>
  <si>
    <t>Bósnia-Herzegovina</t>
  </si>
  <si>
    <t>Cabo Verde</t>
  </si>
  <si>
    <t>Camarões</t>
  </si>
  <si>
    <t>Canadá</t>
  </si>
  <si>
    <t>Catar</t>
  </si>
  <si>
    <t>Cayman, Ilhas</t>
  </si>
  <si>
    <t>Chipre</t>
  </si>
  <si>
    <t>Cocos (Keeling), Ilhas</t>
  </si>
  <si>
    <t>Colômbia</t>
  </si>
  <si>
    <t>Comores</t>
  </si>
  <si>
    <t>Congo</t>
  </si>
  <si>
    <t>Cook, Ilhas</t>
  </si>
  <si>
    <t>Coreia do Norte</t>
  </si>
  <si>
    <t>Coreia do Sul</t>
  </si>
  <si>
    <t>Coveite (Kuweit)</t>
  </si>
  <si>
    <t>Croácia</t>
  </si>
  <si>
    <t>Curaçao</t>
  </si>
  <si>
    <t>Dinamarca</t>
  </si>
  <si>
    <t>Djibuti</t>
  </si>
  <si>
    <t>Egito</t>
  </si>
  <si>
    <t>Emirados Árabes Unidos</t>
  </si>
  <si>
    <t>Equador</t>
  </si>
  <si>
    <t>Eslováquia</t>
  </si>
  <si>
    <t>Eslovênia</t>
  </si>
  <si>
    <t>Espanha</t>
  </si>
  <si>
    <t>Estados Unidos</t>
  </si>
  <si>
    <t>Estônia</t>
  </si>
  <si>
    <t>Falkland (Malvinas)</t>
  </si>
  <si>
    <t>Faroe, Ilhas</t>
  </si>
  <si>
    <t>Filipinas</t>
  </si>
  <si>
    <t>Finlândia</t>
  </si>
  <si>
    <t>França</t>
  </si>
  <si>
    <t>Gabão</t>
  </si>
  <si>
    <t>Gana</t>
  </si>
  <si>
    <t>Geórgia</t>
  </si>
  <si>
    <t>Groenlândia</t>
  </si>
  <si>
    <t>Grécia</t>
  </si>
  <si>
    <t>Guiana</t>
  </si>
  <si>
    <t>Guiné</t>
  </si>
  <si>
    <t>Hong Kong</t>
  </si>
  <si>
    <t>Ilha de Man</t>
  </si>
  <si>
    <t>Indonésia</t>
  </si>
  <si>
    <t>Iraque</t>
  </si>
  <si>
    <t>Irlanda</t>
  </si>
  <si>
    <t>Irã</t>
  </si>
  <si>
    <t>Islândia</t>
  </si>
  <si>
    <t>Itália</t>
  </si>
  <si>
    <t>Japão</t>
  </si>
  <si>
    <t>Jersey</t>
  </si>
  <si>
    <t>Jordânia</t>
  </si>
  <si>
    <t>Letônia</t>
  </si>
  <si>
    <t>Libéria</t>
  </si>
  <si>
    <t>Lituânia</t>
  </si>
  <si>
    <t>Luxemburgo</t>
  </si>
  <si>
    <t>Líbano</t>
  </si>
  <si>
    <t>Líbia</t>
  </si>
  <si>
    <t>Malásia</t>
  </si>
  <si>
    <t>Marrocos</t>
  </si>
  <si>
    <t>Marshall, Ilhas</t>
  </si>
  <si>
    <t>Mauritânia</t>
  </si>
  <si>
    <t>Moldávia</t>
  </si>
  <si>
    <t>Mongólia</t>
  </si>
  <si>
    <t>México</t>
  </si>
  <si>
    <t>Mônaco</t>
  </si>
  <si>
    <t>Niue</t>
  </si>
  <si>
    <t>Noruega</t>
  </si>
  <si>
    <t>Omã</t>
  </si>
  <si>
    <t>Panamá</t>
  </si>
  <si>
    <t>Paquistão</t>
  </si>
  <si>
    <t>Paraguai</t>
  </si>
  <si>
    <t>Países Baixos (Holanda)</t>
  </si>
  <si>
    <t>Polônia</t>
  </si>
  <si>
    <t>Porto Rico</t>
  </si>
  <si>
    <t>Provisão de Navios e Aeronaves</t>
  </si>
  <si>
    <t>Quênia</t>
  </si>
  <si>
    <t>Reino Unido</t>
  </si>
  <si>
    <t>Reunião</t>
  </si>
  <si>
    <t>Romênia</t>
  </si>
  <si>
    <t>Ruanda</t>
  </si>
  <si>
    <t>Rússia</t>
  </si>
  <si>
    <t>Samoa Americana</t>
  </si>
  <si>
    <t>Serra Leoa</t>
  </si>
  <si>
    <t>Singapura</t>
  </si>
  <si>
    <t>Suazilândia</t>
  </si>
  <si>
    <t>Sudão</t>
  </si>
  <si>
    <t>Suécia</t>
  </si>
  <si>
    <t>Suíça</t>
  </si>
  <si>
    <t>São Vicente e Granadinas</t>
  </si>
  <si>
    <t>Tailândia</t>
  </si>
  <si>
    <t>Taiwan (Formosa)</t>
  </si>
  <si>
    <t>Tcheca, República</t>
  </si>
  <si>
    <t>Togo</t>
  </si>
  <si>
    <t>Tunísia</t>
  </si>
  <si>
    <t>Turcas e Caicos, Ilhas</t>
  </si>
  <si>
    <t>Turquia</t>
  </si>
  <si>
    <t>Ucrânia</t>
  </si>
  <si>
    <t>Uruguai</t>
  </si>
  <si>
    <t>Vietnã</t>
  </si>
  <si>
    <t>Virgens, Ilhas (Americanas)</t>
  </si>
  <si>
    <t>África do Sul</t>
  </si>
  <si>
    <t>Áustria</t>
  </si>
  <si>
    <t>Índia</t>
  </si>
  <si>
    <t>Cingapura</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</si>
</sst>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color theme="1"/>
      <name val="Calibri"/>
      <scheme val="minor"/>
    </font>
    <font>
      <sz val="11.0"/>
      <color theme="1"/>
      <name val="Calibri"/>
    </font>
    <font>
      <b/>
      <sz val="11.0"/>
      <color theme="1"/>
      <name val="Calibri"/>
    </font>
    <font>
      <sz val="11.0"/>
      <color rgb="FF000000"/>
      <name val="Calibri"/>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49" xfId="0" applyFont="1" applyNumberFormat="1"/>
    <xf borderId="0" fillId="0" fontId="1" numFmtId="4" xfId="0" applyFont="1" applyNumberFormat="1"/>
    <xf borderId="0" fillId="0" fontId="2" numFmtId="49" xfId="0" applyAlignment="1" applyFont="1" applyNumberFormat="1">
      <alignment readingOrder="0"/>
    </xf>
    <xf borderId="1" fillId="0" fontId="3" numFmtId="0" xfId="0" applyAlignment="1" applyBorder="1" applyFont="1">
      <alignment horizontal="center" readingOrder="0" shrinkToFit="0" vertical="top" wrapText="0"/>
    </xf>
    <xf borderId="2" fillId="0" fontId="3" numFmtId="0" xfId="0" applyAlignment="1" applyBorder="1" applyFont="1">
      <alignment horizontal="center" readingOrder="0" shrinkToFit="0" vertical="top" wrapText="0"/>
    </xf>
    <xf borderId="0" fillId="0" fontId="4"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0"/>
    <col customWidth="1" min="2" max="2" width="15.29"/>
    <col customWidth="1" min="3" max="3" width="32.29"/>
    <col customWidth="1" min="4" max="4" width="21.29"/>
    <col customWidth="1" hidden="1" min="5" max="5" width="12.71"/>
    <col customWidth="1" min="6" max="10" width="20.71"/>
    <col customWidth="1" min="11" max="27" width="8.71"/>
  </cols>
  <sheetData>
    <row r="1" ht="14.25" customHeight="1">
      <c r="A1" s="1" t="s">
        <v>0</v>
      </c>
      <c r="B1" s="2" t="s">
        <v>1</v>
      </c>
      <c r="C1" s="2" t="s">
        <v>2</v>
      </c>
      <c r="D1" s="2"/>
      <c r="E1" s="2" t="s">
        <v>3</v>
      </c>
      <c r="F1" s="3" t="s">
        <v>4</v>
      </c>
      <c r="G1" s="3" t="s">
        <v>5</v>
      </c>
      <c r="H1" s="3" t="s">
        <v>6</v>
      </c>
      <c r="I1" s="3" t="s">
        <v>7</v>
      </c>
      <c r="J1" s="3" t="s">
        <v>8</v>
      </c>
    </row>
    <row r="2" ht="14.25" customHeight="1">
      <c r="A2" s="1" t="s">
        <v>9</v>
      </c>
      <c r="B2" s="2" t="s">
        <v>10</v>
      </c>
      <c r="C2" s="2" t="s">
        <v>11</v>
      </c>
      <c r="D2" s="2" t="str">
        <f>IFERROR(__xludf.DUMMYFUNCTION("GOOGLETRANSLATE(C2,""en"",""pt"")"),"Afeganistão")</f>
        <v>Afeganistão</v>
      </c>
      <c r="E2" s="2" t="s">
        <v>12</v>
      </c>
      <c r="F2" s="3">
        <v>1.8053222734888084E10</v>
      </c>
      <c r="G2" s="3">
        <v>1.8799444414599796E10</v>
      </c>
      <c r="H2" s="3">
        <v>1.9955929060841003E10</v>
      </c>
      <c r="I2" s="3">
        <v>1.4266499429874573E10</v>
      </c>
      <c r="J2" s="3" t="s">
        <v>13</v>
      </c>
    </row>
    <row r="3" ht="14.25" customHeight="1">
      <c r="A3" s="1" t="s">
        <v>9</v>
      </c>
      <c r="B3" s="2" t="s">
        <v>10</v>
      </c>
      <c r="C3" s="2" t="s">
        <v>14</v>
      </c>
      <c r="D3" s="2" t="str">
        <f>IFERROR(__xludf.DUMMYFUNCTION("GOOGLETRANSLATE(C3,""en"",""pt"")"),"Albânia")</f>
        <v>Albânia</v>
      </c>
      <c r="E3" s="2" t="s">
        <v>15</v>
      </c>
      <c r="F3" s="3">
        <v>1.5156424015197748E10</v>
      </c>
      <c r="G3" s="3">
        <v>1.5401826127253857E10</v>
      </c>
      <c r="H3" s="3">
        <v>1.5162734205246202E10</v>
      </c>
      <c r="I3" s="3">
        <v>1.793056511881762E10</v>
      </c>
      <c r="J3" s="3">
        <v>1.891637886054883E10</v>
      </c>
    </row>
    <row r="4" ht="14.25" customHeight="1">
      <c r="A4" s="1" t="s">
        <v>9</v>
      </c>
      <c r="B4" s="2" t="s">
        <v>10</v>
      </c>
      <c r="C4" s="2" t="s">
        <v>16</v>
      </c>
      <c r="D4" s="2" t="str">
        <f>IFERROR(__xludf.DUMMYFUNCTION("GOOGLETRANSLATE(C4,""en"",""pt"")"),"Argélia")</f>
        <v>Argélia</v>
      </c>
      <c r="E4" s="2" t="s">
        <v>17</v>
      </c>
      <c r="F4" s="3">
        <v>1.7491068478157056E11</v>
      </c>
      <c r="G4" s="3">
        <v>1.7176027546660986E11</v>
      </c>
      <c r="H4" s="3">
        <v>1.4574354298262775E11</v>
      </c>
      <c r="I4" s="3">
        <v>1.634723879867678E11</v>
      </c>
      <c r="J4" s="3">
        <v>1.949984497690851E11</v>
      </c>
    </row>
    <row r="5" ht="14.25" customHeight="1">
      <c r="A5" s="1" t="s">
        <v>9</v>
      </c>
      <c r="B5" s="2" t="s">
        <v>10</v>
      </c>
      <c r="C5" s="2" t="s">
        <v>18</v>
      </c>
      <c r="D5" s="2" t="str">
        <f>IFERROR(__xludf.DUMMYFUNCTION("GOOGLETRANSLATE(C5,""en"",""pt"")"),"Samoa Americana")</f>
        <v>Samoa Americana</v>
      </c>
      <c r="E5" s="2" t="s">
        <v>19</v>
      </c>
      <c r="F5" s="3">
        <v>6.39E8</v>
      </c>
      <c r="G5" s="3">
        <v>6.47E8</v>
      </c>
      <c r="H5" s="3">
        <v>7.21E8</v>
      </c>
      <c r="I5" s="3">
        <v>7.5E8</v>
      </c>
      <c r="J5" s="3">
        <v>8.71E8</v>
      </c>
    </row>
    <row r="6" ht="14.25" customHeight="1">
      <c r="A6" s="1" t="s">
        <v>9</v>
      </c>
      <c r="B6" s="2" t="s">
        <v>10</v>
      </c>
      <c r="C6" s="2" t="s">
        <v>20</v>
      </c>
      <c r="D6" s="2" t="str">
        <f>IFERROR(__xludf.DUMMYFUNCTION("GOOGLETRANSLATE(C6,""en"",""pt"")"),"Angola")</f>
        <v>Angola</v>
      </c>
      <c r="E6" s="2" t="s">
        <v>21</v>
      </c>
      <c r="F6" s="3">
        <v>7.945068823200114E10</v>
      </c>
      <c r="G6" s="3">
        <v>7.08979627126213E10</v>
      </c>
      <c r="H6" s="3">
        <v>4.850156123000098E10</v>
      </c>
      <c r="I6" s="3">
        <v>6.650512998924301E10</v>
      </c>
      <c r="J6" s="3">
        <v>1.0678277071461858E11</v>
      </c>
    </row>
    <row r="7" ht="14.25" customHeight="1">
      <c r="A7" s="1" t="s">
        <v>9</v>
      </c>
      <c r="B7" s="2" t="s">
        <v>10</v>
      </c>
      <c r="C7" s="2" t="s">
        <v>22</v>
      </c>
      <c r="D7" s="2" t="str">
        <f>IFERROR(__xludf.DUMMYFUNCTION("GOOGLETRANSLATE(C7,""en"",""pt"")"),"Antígua e Barbuda")</f>
        <v>Antígua e Barbuda</v>
      </c>
      <c r="E7" s="2" t="s">
        <v>23</v>
      </c>
      <c r="F7" s="3">
        <v>1.6615296296296296E9</v>
      </c>
      <c r="G7" s="3">
        <v>1.7253518518518517E9</v>
      </c>
      <c r="H7" s="3">
        <v>1.4107962962962961E9</v>
      </c>
      <c r="I7" s="3">
        <v>1.6013666666666665E9</v>
      </c>
      <c r="J7" s="3">
        <v>1.8677333333333333E9</v>
      </c>
    </row>
    <row r="8" ht="14.25" customHeight="1">
      <c r="A8" s="1" t="s">
        <v>9</v>
      </c>
      <c r="B8" s="2" t="s">
        <v>10</v>
      </c>
      <c r="C8" s="2" t="s">
        <v>24</v>
      </c>
      <c r="D8" s="2" t="str">
        <f>IFERROR(__xludf.DUMMYFUNCTION("GOOGLETRANSLATE(C8,""en"",""pt"")"),"Argentina")</f>
        <v>Argentina</v>
      </c>
      <c r="E8" s="2" t="s">
        <v>25</v>
      </c>
      <c r="F8" s="3">
        <v>5.248198923601758E11</v>
      </c>
      <c r="G8" s="3">
        <v>4.4775468361522455E11</v>
      </c>
      <c r="H8" s="3">
        <v>3.857405084369652E11</v>
      </c>
      <c r="I8" s="3">
        <v>4.879025721643484E11</v>
      </c>
      <c r="J8" s="3">
        <v>6.311333844399445E11</v>
      </c>
    </row>
    <row r="9" ht="14.25" customHeight="1">
      <c r="A9" s="1" t="s">
        <v>9</v>
      </c>
      <c r="B9" s="2" t="s">
        <v>10</v>
      </c>
      <c r="C9" s="2" t="s">
        <v>26</v>
      </c>
      <c r="D9" s="2" t="str">
        <f>IFERROR(__xludf.DUMMYFUNCTION("GOOGLETRANSLATE(C9,""en"",""pt"")"),"Austrália")</f>
        <v>Austrália</v>
      </c>
      <c r="E9" s="2" t="s">
        <v>27</v>
      </c>
      <c r="F9" s="3">
        <v>1.4297336681859053E12</v>
      </c>
      <c r="G9" s="3">
        <v>1.394671325960568E12</v>
      </c>
      <c r="H9" s="3">
        <v>1.3303815449093044E12</v>
      </c>
      <c r="I9" s="3">
        <v>1.5590337562851294E12</v>
      </c>
      <c r="J9" s="3">
        <v>1.6929566468557017E12</v>
      </c>
    </row>
    <row r="10" ht="14.25" customHeight="1">
      <c r="A10" s="1" t="s">
        <v>9</v>
      </c>
      <c r="B10" s="2" t="s">
        <v>10</v>
      </c>
      <c r="C10" s="2" t="s">
        <v>28</v>
      </c>
      <c r="D10" s="2" t="str">
        <f>IFERROR(__xludf.DUMMYFUNCTION("GOOGLETRANSLATE(C10,""en"",""pt"")"),"Áustria")</f>
        <v>Áustria</v>
      </c>
      <c r="E10" s="2" t="s">
        <v>29</v>
      </c>
      <c r="F10" s="3">
        <v>4.549911740961016E11</v>
      </c>
      <c r="G10" s="3">
        <v>4.445961558452542E11</v>
      </c>
      <c r="H10" s="3">
        <v>4.3504931695573663E11</v>
      </c>
      <c r="I10" s="3">
        <v>4.792953627470466E11</v>
      </c>
      <c r="J10" s="3">
        <v>4.7094192675074115E11</v>
      </c>
    </row>
    <row r="11" ht="14.25" customHeight="1">
      <c r="A11" s="1" t="s">
        <v>9</v>
      </c>
      <c r="B11" s="2" t="s">
        <v>10</v>
      </c>
      <c r="C11" s="2" t="s">
        <v>30</v>
      </c>
      <c r="D11" s="2" t="str">
        <f>IFERROR(__xludf.DUMMYFUNCTION("GOOGLETRANSLATE(C11,""en"",""pt"")"),"Azerbaijão")</f>
        <v>Azerbaijão</v>
      </c>
      <c r="E11" s="2" t="s">
        <v>31</v>
      </c>
      <c r="F11" s="3">
        <v>4.711247005177007E10</v>
      </c>
      <c r="G11" s="3">
        <v>4.8174235294117645E10</v>
      </c>
      <c r="H11" s="3">
        <v>4.2693E10</v>
      </c>
      <c r="I11" s="3">
        <v>5.482541176470589E10</v>
      </c>
      <c r="J11" s="3">
        <v>7.87210588235294E10</v>
      </c>
    </row>
    <row r="12" ht="14.25" customHeight="1">
      <c r="A12" s="1" t="s">
        <v>9</v>
      </c>
      <c r="B12" s="2" t="s">
        <v>10</v>
      </c>
      <c r="C12" s="4" t="s">
        <v>32</v>
      </c>
      <c r="D12" s="2" t="str">
        <f>IFERROR(__xludf.DUMMYFUNCTION("GOOGLETRANSLATE(C12,""en"",""pt"")"),"Bahamas")</f>
        <v>Bahamas</v>
      </c>
      <c r="E12" s="2" t="s">
        <v>33</v>
      </c>
      <c r="F12" s="3">
        <v>1.26536E10</v>
      </c>
      <c r="G12" s="3">
        <v>1.30587E10</v>
      </c>
      <c r="H12" s="3">
        <v>9.7546E9</v>
      </c>
      <c r="I12" s="3">
        <v>1.15276E10</v>
      </c>
      <c r="J12" s="3">
        <v>1.28974E10</v>
      </c>
    </row>
    <row r="13" ht="14.25" customHeight="1">
      <c r="A13" s="1" t="s">
        <v>9</v>
      </c>
      <c r="B13" s="2" t="s">
        <v>10</v>
      </c>
      <c r="C13" s="2" t="s">
        <v>34</v>
      </c>
      <c r="D13" s="2" t="str">
        <f>IFERROR(__xludf.DUMMYFUNCTION("GOOGLETRANSLATE(C13,""en"",""pt"")"),"Bangladesh")</f>
        <v>Bangladesh</v>
      </c>
      <c r="E13" s="2" t="s">
        <v>35</v>
      </c>
      <c r="F13" s="3">
        <v>3.2137912790935266E11</v>
      </c>
      <c r="G13" s="3">
        <v>3.512383990054507E11</v>
      </c>
      <c r="H13" s="3">
        <v>3.739021978691603E11</v>
      </c>
      <c r="I13" s="3">
        <v>4.162648005490257E11</v>
      </c>
      <c r="J13" s="3">
        <v>4.602012655279773E11</v>
      </c>
    </row>
    <row r="14" ht="14.25" customHeight="1">
      <c r="A14" s="1" t="s">
        <v>9</v>
      </c>
      <c r="B14" s="2" t="s">
        <v>10</v>
      </c>
      <c r="C14" s="2" t="s">
        <v>36</v>
      </c>
      <c r="D14" s="2" t="str">
        <f>IFERROR(__xludf.DUMMYFUNCTION("GOOGLETRANSLATE(C14,""en"",""pt"")"),"Barbados")</f>
        <v>Barbados</v>
      </c>
      <c r="E14" s="2" t="s">
        <v>37</v>
      </c>
      <c r="F14" s="3">
        <v>5.11025E9</v>
      </c>
      <c r="G14" s="3">
        <v>5.3411E9</v>
      </c>
      <c r="H14" s="3">
        <v>4.7388E9</v>
      </c>
      <c r="I14" s="3">
        <v>4.9231E9</v>
      </c>
      <c r="J14" s="3">
        <v>5.69995E9</v>
      </c>
    </row>
    <row r="15" ht="14.25" customHeight="1">
      <c r="A15" s="1" t="s">
        <v>9</v>
      </c>
      <c r="B15" s="2" t="s">
        <v>10</v>
      </c>
      <c r="C15" s="4" t="s">
        <v>38</v>
      </c>
      <c r="D15" s="2" t="str">
        <f>IFERROR(__xludf.DUMMYFUNCTION("GOOGLETRANSLATE(C15,""en"",""pt"")"),"Barein")</f>
        <v>Barein</v>
      </c>
      <c r="E15" s="2" t="s">
        <v>39</v>
      </c>
      <c r="F15" s="3">
        <v>3.780200531914893E10</v>
      </c>
      <c r="G15" s="3">
        <v>3.8653318085106384E10</v>
      </c>
      <c r="H15" s="3">
        <v>3.462180771276596E10</v>
      </c>
      <c r="I15" s="3">
        <v>3.928867021276596E10</v>
      </c>
      <c r="J15" s="3">
        <v>4.438329787234042E10</v>
      </c>
    </row>
    <row r="16" ht="14.25" customHeight="1">
      <c r="A16" s="1" t="s">
        <v>9</v>
      </c>
      <c r="B16" s="2" t="s">
        <v>10</v>
      </c>
      <c r="C16" s="2" t="s">
        <v>40</v>
      </c>
      <c r="D16" s="2" t="str">
        <f>IFERROR(__xludf.DUMMYFUNCTION("GOOGLETRANSLATE(C16,""en"",""pt"")"),"Bielorrússia")</f>
        <v>Bielorrússia</v>
      </c>
      <c r="E16" s="2" t="s">
        <v>41</v>
      </c>
      <c r="F16" s="3">
        <v>6.0031173807719635E10</v>
      </c>
      <c r="G16" s="3">
        <v>6.44101228473508E10</v>
      </c>
      <c r="H16" s="3">
        <v>6.13717553262351E10</v>
      </c>
      <c r="I16" s="3">
        <v>6.967374713186996E10</v>
      </c>
      <c r="J16" s="3">
        <v>7.279345758843666E10</v>
      </c>
    </row>
    <row r="17" ht="14.25" customHeight="1">
      <c r="A17" s="1" t="s">
        <v>9</v>
      </c>
      <c r="B17" s="2" t="s">
        <v>10</v>
      </c>
      <c r="C17" s="2" t="s">
        <v>42</v>
      </c>
      <c r="D17" s="2" t="str">
        <f>IFERROR(__xludf.DUMMYFUNCTION("GOOGLETRANSLATE(C17,""en"",""pt"")"),"Bélgica")</f>
        <v>Bélgica</v>
      </c>
      <c r="E17" s="2" t="s">
        <v>43</v>
      </c>
      <c r="F17" s="3">
        <v>5.4329906699890155E11</v>
      </c>
      <c r="G17" s="3">
        <v>5.3586580434980304E11</v>
      </c>
      <c r="H17" s="3">
        <v>5.262642301473945E11</v>
      </c>
      <c r="I17" s="3">
        <v>6.007488126015408E11</v>
      </c>
      <c r="J17" s="3">
        <v>5.834355955799634E11</v>
      </c>
    </row>
    <row r="18" ht="14.25" customHeight="1">
      <c r="A18" s="1" t="s">
        <v>9</v>
      </c>
      <c r="B18" s="2" t="s">
        <v>10</v>
      </c>
      <c r="C18" s="2" t="s">
        <v>44</v>
      </c>
      <c r="D18" s="2" t="str">
        <f>IFERROR(__xludf.DUMMYFUNCTION("GOOGLETRANSLATE(C18,""en"",""pt"")"),"Belize")</f>
        <v>Belize</v>
      </c>
      <c r="E18" s="2" t="s">
        <v>45</v>
      </c>
      <c r="F18" s="3">
        <v>2.292787335624515E9</v>
      </c>
      <c r="G18" s="3">
        <v>2.386792476106365E9</v>
      </c>
      <c r="H18" s="3">
        <v>2.04772781006777E9</v>
      </c>
      <c r="I18" s="3">
        <v>2.424575179378305E9</v>
      </c>
      <c r="J18" s="3">
        <v>2.8305075756840954E9</v>
      </c>
    </row>
    <row r="19" ht="14.25" customHeight="1">
      <c r="A19" s="1" t="s">
        <v>9</v>
      </c>
      <c r="B19" s="2" t="s">
        <v>10</v>
      </c>
      <c r="C19" s="2" t="s">
        <v>46</v>
      </c>
      <c r="D19" s="2" t="str">
        <f>IFERROR(__xludf.DUMMYFUNCTION("GOOGLETRANSLATE(C19,""en"",""pt"")"),"Bermudas")</f>
        <v>Bermudas</v>
      </c>
      <c r="E19" s="2" t="s">
        <v>47</v>
      </c>
      <c r="F19" s="3">
        <v>7.225977E9</v>
      </c>
      <c r="G19" s="3">
        <v>7.423465E9</v>
      </c>
      <c r="H19" s="3">
        <v>6.887147E9</v>
      </c>
      <c r="I19" s="3">
        <v>7.1272E9</v>
      </c>
      <c r="J19" s="3">
        <v>7.546E9</v>
      </c>
    </row>
    <row r="20" ht="14.25" customHeight="1">
      <c r="A20" s="1" t="s">
        <v>9</v>
      </c>
      <c r="B20" s="2" t="s">
        <v>10</v>
      </c>
      <c r="C20" s="2" t="s">
        <v>48</v>
      </c>
      <c r="D20" s="2" t="str">
        <f>IFERROR(__xludf.DUMMYFUNCTION("GOOGLETRANSLATE(C20,""en"",""pt"")"),"Bolívia")</f>
        <v>Bolívia</v>
      </c>
      <c r="E20" s="2" t="s">
        <v>49</v>
      </c>
      <c r="F20" s="3">
        <v>4.028764793053545E10</v>
      </c>
      <c r="G20" s="3">
        <v>4.089532285094067E10</v>
      </c>
      <c r="H20" s="3">
        <v>3.662984380607815E10</v>
      </c>
      <c r="I20" s="3">
        <v>4.0406111695179016E10</v>
      </c>
      <c r="J20" s="3">
        <v>4.400828287796064E10</v>
      </c>
    </row>
    <row r="21" ht="14.25" customHeight="1">
      <c r="A21" s="1" t="s">
        <v>9</v>
      </c>
      <c r="B21" s="2" t="s">
        <v>10</v>
      </c>
      <c r="C21" s="2" t="s">
        <v>50</v>
      </c>
      <c r="D21" s="2" t="str">
        <f>IFERROR(__xludf.DUMMYFUNCTION("GOOGLETRANSLATE(C21,""en"",""pt"")"),"Bósnia e Herzegovina")</f>
        <v>Bósnia e Herzegovina</v>
      </c>
      <c r="E21" s="2" t="s">
        <v>51</v>
      </c>
      <c r="F21" s="3">
        <v>2.048405386892458E10</v>
      </c>
      <c r="G21" s="3">
        <v>2.0482608755378956E10</v>
      </c>
      <c r="H21" s="3">
        <v>2.0226036564412888E10</v>
      </c>
      <c r="I21" s="3">
        <v>2.3649568276844666E10</v>
      </c>
      <c r="J21" s="3">
        <v>2.4473906673708645E10</v>
      </c>
    </row>
    <row r="22" ht="14.25" customHeight="1">
      <c r="A22" s="1" t="s">
        <v>9</v>
      </c>
      <c r="B22" s="2" t="s">
        <v>10</v>
      </c>
      <c r="C22" s="2" t="s">
        <v>52</v>
      </c>
      <c r="D22" s="2" t="str">
        <f>IFERROR(__xludf.DUMMYFUNCTION("GOOGLETRANSLATE(C22,""en"",""pt"")"),"Brasil")</f>
        <v>Brasil</v>
      </c>
      <c r="E22" s="2" t="s">
        <v>53</v>
      </c>
      <c r="F22" s="3">
        <v>1.9169338980383572E12</v>
      </c>
      <c r="G22" s="3">
        <v>1.8732882051864495E12</v>
      </c>
      <c r="H22" s="3">
        <v>1.476107231194106E12</v>
      </c>
      <c r="I22" s="3">
        <v>1.649622821885136E12</v>
      </c>
      <c r="J22" s="3">
        <v>1.9200957790227288E12</v>
      </c>
    </row>
    <row r="23" ht="14.25" customHeight="1">
      <c r="A23" s="1" t="s">
        <v>9</v>
      </c>
      <c r="B23" s="2" t="s">
        <v>10</v>
      </c>
      <c r="C23" s="2" t="s">
        <v>54</v>
      </c>
      <c r="D23" s="2" t="str">
        <f>IFERROR(__xludf.DUMMYFUNCTION("GOOGLETRANSLATE(C23,""en"",""pt"")"),"Bulgária")</f>
        <v>Bulgária</v>
      </c>
      <c r="E23" s="2" t="s">
        <v>55</v>
      </c>
      <c r="F23" s="3">
        <v>6.63701322383914E10</v>
      </c>
      <c r="G23" s="3">
        <v>6.888101024554976E10</v>
      </c>
      <c r="H23" s="3">
        <v>7.036875839514104E10</v>
      </c>
      <c r="I23" s="3">
        <v>8.404149301566185E10</v>
      </c>
      <c r="J23" s="3">
        <v>9.034616991493486E10</v>
      </c>
    </row>
    <row r="24" ht="14.25" customHeight="1">
      <c r="A24" s="1" t="s">
        <v>9</v>
      </c>
      <c r="B24" s="2" t="s">
        <v>10</v>
      </c>
      <c r="C24" s="2" t="s">
        <v>56</v>
      </c>
      <c r="D24" s="2" t="str">
        <f>IFERROR(__xludf.DUMMYFUNCTION("GOOGLETRANSLATE(C24,""en"",""pt"")"),"Burkina Faso")</f>
        <v>Burkina Faso</v>
      </c>
      <c r="E24" s="2" t="s">
        <v>57</v>
      </c>
      <c r="F24" s="3">
        <v>1.5890066221288244E10</v>
      </c>
      <c r="G24" s="3">
        <v>1.6032813501663946E10</v>
      </c>
      <c r="H24" s="3">
        <v>1.77250105307894E10</v>
      </c>
      <c r="I24" s="3">
        <v>1.9642668879769367E10</v>
      </c>
      <c r="J24" s="3">
        <v>1.882006479783791E10</v>
      </c>
    </row>
    <row r="25" ht="14.25" customHeight="1">
      <c r="A25" s="1" t="s">
        <v>9</v>
      </c>
      <c r="B25" s="2" t="s">
        <v>10</v>
      </c>
      <c r="C25" s="2" t="s">
        <v>58</v>
      </c>
      <c r="D25" s="2" t="str">
        <f>IFERROR(__xludf.DUMMYFUNCTION("GOOGLETRANSLATE(C25,""en"",""pt"")"),"Camarões")</f>
        <v>Camarões</v>
      </c>
      <c r="E25" s="2" t="s">
        <v>59</v>
      </c>
      <c r="F25" s="3">
        <v>3.997384208722418E10</v>
      </c>
      <c r="G25" s="3">
        <v>3.96709764525283E10</v>
      </c>
      <c r="H25" s="3">
        <v>4.077324117705051E10</v>
      </c>
      <c r="I25" s="3">
        <v>4.499352177406597E10</v>
      </c>
      <c r="J25" s="3">
        <v>4.364406831085101E10</v>
      </c>
    </row>
    <row r="26" ht="14.25" customHeight="1">
      <c r="A26" s="1" t="s">
        <v>9</v>
      </c>
      <c r="B26" s="2" t="s">
        <v>10</v>
      </c>
      <c r="C26" s="2" t="s">
        <v>60</v>
      </c>
      <c r="D26" s="2" t="str">
        <f>IFERROR(__xludf.DUMMYFUNCTION("GOOGLETRANSLATE(C26,""en"",""pt"")"),"Canadá")</f>
        <v>Canadá</v>
      </c>
      <c r="E26" s="2" t="s">
        <v>61</v>
      </c>
      <c r="F26" s="3">
        <v>1.725329192783024E12</v>
      </c>
      <c r="G26" s="3">
        <v>1.7437251836725212E12</v>
      </c>
      <c r="H26" s="3">
        <v>1.6556847300001936E12</v>
      </c>
      <c r="I26" s="3">
        <v>2.0074721814641519E12</v>
      </c>
      <c r="J26" s="3">
        <v>2.1614833694220146E12</v>
      </c>
    </row>
    <row r="27" ht="14.25" customHeight="1">
      <c r="A27" s="1" t="s">
        <v>9</v>
      </c>
      <c r="B27" s="2" t="s">
        <v>10</v>
      </c>
      <c r="C27" s="2" t="s">
        <v>62</v>
      </c>
      <c r="D27" s="2" t="str">
        <f>IFERROR(__xludf.DUMMYFUNCTION("GOOGLETRANSLATE(C27,""en"",""pt"")"),"Cabo Verde")</f>
        <v>Cabo Verde</v>
      </c>
      <c r="E27" s="2" t="s">
        <v>63</v>
      </c>
      <c r="F27" s="3">
        <v>2.2050995069999404E9</v>
      </c>
      <c r="G27" s="3">
        <v>2.252177124324024E9</v>
      </c>
      <c r="H27" s="3">
        <v>1.8215656136861308E9</v>
      </c>
      <c r="I27" s="3">
        <v>1.997866378771194E9</v>
      </c>
      <c r="J27" s="3">
        <v>2.226862134087868E9</v>
      </c>
    </row>
    <row r="28" ht="14.25" customHeight="1">
      <c r="A28" s="1" t="s">
        <v>9</v>
      </c>
      <c r="B28" s="2" t="s">
        <v>10</v>
      </c>
      <c r="C28" s="2" t="s">
        <v>64</v>
      </c>
      <c r="D28" s="2" t="str">
        <f>IFERROR(__xludf.DUMMYFUNCTION("GOOGLETRANSLATE(C28,""en"",""pt"")"),"Ilhas Cayman")</f>
        <v>Ilhas Cayman</v>
      </c>
      <c r="E28" s="2" t="s">
        <v>65</v>
      </c>
      <c r="F28" s="3">
        <v>5.530178440713762E9</v>
      </c>
      <c r="G28" s="3">
        <v>5.941896607586431E9</v>
      </c>
      <c r="H28" s="3">
        <v>5.647224988899956E9</v>
      </c>
      <c r="I28" s="3">
        <v>6.028373513494054E9</v>
      </c>
      <c r="J28" s="3">
        <v>6.844827379309517E9</v>
      </c>
    </row>
    <row r="29" ht="14.25" customHeight="1">
      <c r="A29" s="1" t="s">
        <v>9</v>
      </c>
      <c r="B29" s="2" t="s">
        <v>10</v>
      </c>
      <c r="C29" s="2" t="s">
        <v>66</v>
      </c>
      <c r="D29" s="2" t="str">
        <f>IFERROR(__xludf.DUMMYFUNCTION("GOOGLETRANSLATE(C29,""en"",""pt"")"),"Chile")</f>
        <v>Chile</v>
      </c>
      <c r="E29" s="2" t="s">
        <v>67</v>
      </c>
      <c r="F29" s="3">
        <v>2.958575628264275E11</v>
      </c>
      <c r="G29" s="3">
        <v>2.7859888762295966E11</v>
      </c>
      <c r="H29" s="3">
        <v>2.5425819626973492E11</v>
      </c>
      <c r="I29" s="3">
        <v>3.165811556488706E11</v>
      </c>
      <c r="J29" s="3">
        <v>3.010247249119234E11</v>
      </c>
    </row>
    <row r="30" ht="14.25" customHeight="1">
      <c r="A30" s="1" t="s">
        <v>9</v>
      </c>
      <c r="B30" s="2" t="s">
        <v>10</v>
      </c>
      <c r="C30" s="2" t="s">
        <v>68</v>
      </c>
      <c r="D30" s="2" t="str">
        <f>IFERROR(__xludf.DUMMYFUNCTION("GOOGLETRANSLATE(C30,""en"",""pt"")"),"China")</f>
        <v>China</v>
      </c>
      <c r="E30" s="2" t="s">
        <v>69</v>
      </c>
      <c r="F30" s="3">
        <v>1.3894907857925922E13</v>
      </c>
      <c r="G30" s="3">
        <v>1.4279968506242775E13</v>
      </c>
      <c r="H30" s="3">
        <v>1.4687744162801033E13</v>
      </c>
      <c r="I30" s="3">
        <v>1.7820459508852184E13</v>
      </c>
      <c r="J30" s="3">
        <v>1.796317147920533E13</v>
      </c>
    </row>
    <row r="31" ht="14.25" customHeight="1">
      <c r="A31" s="1" t="s">
        <v>9</v>
      </c>
      <c r="B31" s="2" t="s">
        <v>10</v>
      </c>
      <c r="C31" s="2" t="s">
        <v>70</v>
      </c>
      <c r="D31" s="2" t="str">
        <f>IFERROR(__xludf.DUMMYFUNCTION("GOOGLETRANSLATE(C31,""en"",""pt"")"),"Colômbia")</f>
        <v>Colômbia</v>
      </c>
      <c r="E31" s="2" t="s">
        <v>71</v>
      </c>
      <c r="F31" s="3">
        <v>3.3419821810071857E11</v>
      </c>
      <c r="G31" s="3">
        <v>3.2303170121076526E11</v>
      </c>
      <c r="H31" s="3">
        <v>2.701509567725698E11</v>
      </c>
      <c r="I31" s="3">
        <v>3.1851181357696967E11</v>
      </c>
      <c r="J31" s="3">
        <v>3.436221145604092E11</v>
      </c>
    </row>
    <row r="32" ht="14.25" customHeight="1">
      <c r="A32" s="1" t="s">
        <v>9</v>
      </c>
      <c r="B32" s="2" t="s">
        <v>10</v>
      </c>
      <c r="C32" s="2" t="s">
        <v>72</v>
      </c>
      <c r="D32" s="2" t="str">
        <f>IFERROR(__xludf.DUMMYFUNCTION("GOOGLETRANSLATE(C32,""en"",""pt"")"),"Comores")</f>
        <v>Comores</v>
      </c>
      <c r="E32" s="2" t="s">
        <v>73</v>
      </c>
      <c r="F32" s="3">
        <v>1.1887974499602895E9</v>
      </c>
      <c r="G32" s="3">
        <v>1.19501953103664E9</v>
      </c>
      <c r="H32" s="3">
        <v>1.2250391959374163E9</v>
      </c>
      <c r="I32" s="3">
        <v>1.2960894794583094E9</v>
      </c>
      <c r="J32" s="3">
        <v>1.2425194072781496E9</v>
      </c>
    </row>
    <row r="33" ht="14.25" customHeight="1">
      <c r="A33" s="1" t="s">
        <v>9</v>
      </c>
      <c r="B33" s="2" t="s">
        <v>10</v>
      </c>
      <c r="C33" s="2" t="s">
        <v>74</v>
      </c>
      <c r="D33" s="2" t="str">
        <f>IFERROR(__xludf.DUMMYFUNCTION("GOOGLETRANSLATE(C33,""en"",""pt"")"),"Congo, Rep.")</f>
        <v>Congo, Rep.</v>
      </c>
      <c r="E33" s="2" t="s">
        <v>75</v>
      </c>
      <c r="F33" s="3">
        <v>1.4773806078134844E10</v>
      </c>
      <c r="G33" s="3">
        <v>1.3976661497840965E10</v>
      </c>
      <c r="H33" s="3">
        <v>1.146860853020379E10</v>
      </c>
      <c r="I33" s="3">
        <v>1.4825708810704561E10</v>
      </c>
      <c r="J33" s="3">
        <v>1.581699665457879E10</v>
      </c>
    </row>
    <row r="34" ht="14.25" customHeight="1">
      <c r="A34" s="1" t="s">
        <v>9</v>
      </c>
      <c r="B34" s="2" t="s">
        <v>10</v>
      </c>
      <c r="C34" s="2" t="s">
        <v>76</v>
      </c>
      <c r="D34" s="2" t="str">
        <f>IFERROR(__xludf.DUMMYFUNCTION("GOOGLETRANSLATE(C34,""en"",""pt"")"),"Costa do Marfim")</f>
        <v>Costa do Marfim</v>
      </c>
      <c r="E34" s="2" t="s">
        <v>77</v>
      </c>
      <c r="F34" s="3">
        <v>5.852247774454439E10</v>
      </c>
      <c r="G34" s="3">
        <v>5.989847982123229E10</v>
      </c>
      <c r="H34" s="3">
        <v>6.298276837162078E10</v>
      </c>
      <c r="I34" s="3">
        <v>7.181107595507799E10</v>
      </c>
      <c r="J34" s="3">
        <v>7.001871501682935E10</v>
      </c>
    </row>
    <row r="35" ht="14.25" customHeight="1">
      <c r="A35" s="1" t="s">
        <v>9</v>
      </c>
      <c r="B35" s="2" t="s">
        <v>10</v>
      </c>
      <c r="C35" s="2" t="s">
        <v>78</v>
      </c>
      <c r="D35" s="2" t="str">
        <f>IFERROR(__xludf.DUMMYFUNCTION("GOOGLETRANSLATE(C35,""en"",""pt"")"),"Costa Rica")</f>
        <v>Costa Rica</v>
      </c>
      <c r="E35" s="2" t="s">
        <v>79</v>
      </c>
      <c r="F35" s="3">
        <v>6.2420164991537445E10</v>
      </c>
      <c r="G35" s="3">
        <v>6.4417670521184235E10</v>
      </c>
      <c r="H35" s="3">
        <v>6.239561076039118E10</v>
      </c>
      <c r="I35" s="3">
        <v>6.496072573423617E10</v>
      </c>
      <c r="J35" s="3">
        <v>6.924362602866962E10</v>
      </c>
    </row>
    <row r="36" ht="14.25" customHeight="1">
      <c r="A36" s="1" t="s">
        <v>9</v>
      </c>
      <c r="B36" s="2" t="s">
        <v>10</v>
      </c>
      <c r="C36" s="2" t="s">
        <v>80</v>
      </c>
      <c r="D36" s="2" t="str">
        <f>IFERROR(__xludf.DUMMYFUNCTION("GOOGLETRANSLATE(C36,""en"",""pt"")"),"Croácia")</f>
        <v>Croácia</v>
      </c>
      <c r="E36" s="2" t="s">
        <v>81</v>
      </c>
      <c r="F36" s="3">
        <v>6.148130963612891E10</v>
      </c>
      <c r="G36" s="3">
        <v>6.147029588783839E10</v>
      </c>
      <c r="H36" s="3">
        <v>5.7760024673935875E10</v>
      </c>
      <c r="I36" s="3">
        <v>6.908123664124692E10</v>
      </c>
      <c r="J36" s="3">
        <v>7.160004965019498E10</v>
      </c>
    </row>
    <row r="37" ht="14.25" customHeight="1">
      <c r="A37" s="1" t="s">
        <v>9</v>
      </c>
      <c r="B37" s="2" t="s">
        <v>10</v>
      </c>
      <c r="C37" s="2" t="s">
        <v>82</v>
      </c>
      <c r="D37" s="2" t="str">
        <f>IFERROR(__xludf.DUMMYFUNCTION("GOOGLETRANSLATE(C37,""en"",""pt"")"),"Curaçao")</f>
        <v>Curaçao</v>
      </c>
      <c r="E37" s="2" t="s">
        <v>83</v>
      </c>
      <c r="F37" s="3">
        <v>3.046364819531972E9</v>
      </c>
      <c r="G37" s="3">
        <v>3.0261241157327485E9</v>
      </c>
      <c r="H37" s="3">
        <v>2.53432759249914E9</v>
      </c>
      <c r="I37" s="3">
        <v>2.739594359590799E9</v>
      </c>
      <c r="J37" s="3">
        <v>3.0751808347241673E9</v>
      </c>
    </row>
    <row r="38" ht="14.25" customHeight="1">
      <c r="A38" s="1" t="s">
        <v>9</v>
      </c>
      <c r="B38" s="2" t="s">
        <v>10</v>
      </c>
      <c r="C38" s="2" t="s">
        <v>84</v>
      </c>
      <c r="D38" s="2" t="str">
        <f>IFERROR(__xludf.DUMMYFUNCTION("GOOGLETRANSLATE(C38,""en"",""pt"")"),"Chipre")</f>
        <v>Chipre</v>
      </c>
      <c r="E38" s="2" t="s">
        <v>85</v>
      </c>
      <c r="F38" s="3">
        <v>2.5523485042626537E10</v>
      </c>
      <c r="G38" s="3">
        <v>2.5947027570426163E10</v>
      </c>
      <c r="H38" s="3">
        <v>2.522720118422946E10</v>
      </c>
      <c r="I38" s="3">
        <v>2.9482917678895416E10</v>
      </c>
      <c r="J38" s="3">
        <v>2.9250524418085472E10</v>
      </c>
    </row>
    <row r="39" ht="14.25" customHeight="1">
      <c r="A39" s="1" t="s">
        <v>9</v>
      </c>
      <c r="B39" s="2" t="s">
        <v>10</v>
      </c>
      <c r="C39" s="2" t="s">
        <v>86</v>
      </c>
      <c r="D39" s="2" t="str">
        <f>IFERROR(__xludf.DUMMYFUNCTION("GOOGLETRANSLATE(C39,""en"",""pt"")"),"Tcheco")</f>
        <v>Tcheco</v>
      </c>
      <c r="E39" s="2" t="s">
        <v>87</v>
      </c>
      <c r="F39" s="3">
        <v>2.4900054072917868E11</v>
      </c>
      <c r="G39" s="3">
        <v>2.525481799648966E11</v>
      </c>
      <c r="H39" s="3">
        <v>2.4597455865404294E11</v>
      </c>
      <c r="I39" s="3">
        <v>2.817912185070996E11</v>
      </c>
      <c r="J39" s="3">
        <v>2.905656548358094E11</v>
      </c>
    </row>
    <row r="40" ht="14.25" customHeight="1">
      <c r="A40" s="1" t="s">
        <v>9</v>
      </c>
      <c r="B40" s="2" t="s">
        <v>10</v>
      </c>
      <c r="C40" s="2" t="s">
        <v>88</v>
      </c>
      <c r="D40" s="2" t="str">
        <f>IFERROR(__xludf.DUMMYFUNCTION("GOOGLETRANSLATE(C40,""en"",""pt"")"),"Dinamarca")</f>
        <v>Dinamarca</v>
      </c>
      <c r="E40" s="2" t="s">
        <v>89</v>
      </c>
      <c r="F40" s="3">
        <v>3.568412164100677E11</v>
      </c>
      <c r="G40" s="3">
        <v>3.464987379616352E11</v>
      </c>
      <c r="H40" s="3">
        <v>3.547627483386615E11</v>
      </c>
      <c r="I40" s="3">
        <v>4.056879988526912E11</v>
      </c>
      <c r="J40" s="3">
        <v>4.001671969487074E11</v>
      </c>
    </row>
    <row r="41" ht="14.25" customHeight="1">
      <c r="A41" s="1" t="s">
        <v>9</v>
      </c>
      <c r="B41" s="2" t="s">
        <v>10</v>
      </c>
      <c r="C41" s="2" t="s">
        <v>90</v>
      </c>
      <c r="D41" s="2" t="str">
        <f>IFERROR(__xludf.DUMMYFUNCTION("GOOGLETRANSLATE(C41,""en"",""pt"")"),"Djibuti")</f>
        <v>Djibuti</v>
      </c>
      <c r="E41" s="2" t="s">
        <v>91</v>
      </c>
      <c r="F41" s="3">
        <v>2.9134667321250725E9</v>
      </c>
      <c r="G41" s="3">
        <v>3.088853638568318E9</v>
      </c>
      <c r="H41" s="3">
        <v>3.185150981032067E9</v>
      </c>
      <c r="I41" s="3">
        <v>3.3858252288699703E9</v>
      </c>
      <c r="J41" s="3">
        <v>3.515108859954648E9</v>
      </c>
    </row>
    <row r="42" ht="14.25" customHeight="1">
      <c r="A42" s="1" t="s">
        <v>9</v>
      </c>
      <c r="B42" s="2" t="s">
        <v>10</v>
      </c>
      <c r="C42" s="2" t="s">
        <v>92</v>
      </c>
      <c r="D42" s="2" t="str">
        <f>IFERROR(__xludf.DUMMYFUNCTION("GOOGLETRANSLATE(C42,""en"",""pt"")"),"Equador")</f>
        <v>Equador</v>
      </c>
      <c r="E42" s="2" t="s">
        <v>93</v>
      </c>
      <c r="F42" s="3">
        <v>1.07562008E11</v>
      </c>
      <c r="G42" s="3">
        <v>1.08108009E11</v>
      </c>
      <c r="H42" s="3">
        <v>9.9291124E10</v>
      </c>
      <c r="I42" s="3">
        <v>1.06165866E11</v>
      </c>
      <c r="J42" s="3">
        <v>1.15049476E11</v>
      </c>
    </row>
    <row r="43" ht="14.25" customHeight="1">
      <c r="A43" s="1" t="s">
        <v>9</v>
      </c>
      <c r="B43" s="2" t="s">
        <v>10</v>
      </c>
      <c r="C43" s="2" t="s">
        <v>94</v>
      </c>
      <c r="D43" s="2" t="str">
        <f>IFERROR(__xludf.DUMMYFUNCTION("GOOGLETRANSLATE(C43,""en"",""pt"")"),"Egito, República Árabe")</f>
        <v>Egito, República Árabe</v>
      </c>
      <c r="E43" s="2" t="s">
        <v>95</v>
      </c>
      <c r="F43" s="3">
        <v>2.6258863252673044E11</v>
      </c>
      <c r="G43" s="3">
        <v>3.1867881548974945E11</v>
      </c>
      <c r="H43" s="3">
        <v>3.838178415470992E11</v>
      </c>
      <c r="I43" s="3">
        <v>4.246717654557043E11</v>
      </c>
      <c r="J43" s="3">
        <v>4.7674772036474164E11</v>
      </c>
    </row>
    <row r="44" ht="14.25" customHeight="1">
      <c r="A44" s="1" t="s">
        <v>9</v>
      </c>
      <c r="B44" s="2" t="s">
        <v>10</v>
      </c>
      <c r="C44" s="2" t="s">
        <v>96</v>
      </c>
      <c r="D44" s="2" t="str">
        <f>IFERROR(__xludf.DUMMYFUNCTION("GOOGLETRANSLATE(C44,""en"",""pt"")"),"Estônia")</f>
        <v>Estônia</v>
      </c>
      <c r="E44" s="2" t="s">
        <v>97</v>
      </c>
      <c r="F44" s="3">
        <v>3.0624720196228996E10</v>
      </c>
      <c r="G44" s="3">
        <v>3.1081901909215637E10</v>
      </c>
      <c r="H44" s="3">
        <v>3.1370395572765846E10</v>
      </c>
      <c r="I44" s="3">
        <v>3.719116615198003E10</v>
      </c>
      <c r="J44" s="3">
        <v>3.81008129585196E10</v>
      </c>
    </row>
    <row r="45" ht="14.25" customHeight="1">
      <c r="A45" s="1" t="s">
        <v>9</v>
      </c>
      <c r="B45" s="2" t="s">
        <v>10</v>
      </c>
      <c r="C45" s="2" t="s">
        <v>98</v>
      </c>
      <c r="D45" s="2" t="str">
        <f>IFERROR(__xludf.DUMMYFUNCTION("GOOGLETRANSLATE(C45,""en"",""pt"")"),"Essuatíni")</f>
        <v>Essuatíni</v>
      </c>
      <c r="E45" s="2" t="s">
        <v>99</v>
      </c>
      <c r="F45" s="3">
        <v>4.666598024184108E9</v>
      </c>
      <c r="G45" s="3">
        <v>4.466214591148542E9</v>
      </c>
      <c r="H45" s="3">
        <v>3.982236692552362E9</v>
      </c>
      <c r="I45" s="3">
        <v>4.850842571591515E9</v>
      </c>
      <c r="J45" s="3">
        <v>4.790922065610098E9</v>
      </c>
    </row>
    <row r="46" ht="14.25" customHeight="1">
      <c r="A46" s="1" t="s">
        <v>9</v>
      </c>
      <c r="B46" s="2" t="s">
        <v>10</v>
      </c>
      <c r="C46" s="2" t="s">
        <v>100</v>
      </c>
      <c r="D46" s="2" t="str">
        <f>IFERROR(__xludf.DUMMYFUNCTION("GOOGLETRANSLATE(C46,""en"",""pt"")"),"ilhas Faroe")</f>
        <v>ilhas Faroe</v>
      </c>
      <c r="E46" s="2" t="s">
        <v>101</v>
      </c>
      <c r="F46" s="3">
        <v>3.1886009274668827E9</v>
      </c>
      <c r="G46" s="3">
        <v>3.26643273422819E9</v>
      </c>
      <c r="H46" s="3">
        <v>3.262045883372933E9</v>
      </c>
      <c r="I46" s="3">
        <v>3.655063937931448E9</v>
      </c>
      <c r="J46" s="3">
        <v>3.555929833050505E9</v>
      </c>
    </row>
    <row r="47" ht="14.25" customHeight="1">
      <c r="A47" s="1" t="s">
        <v>9</v>
      </c>
      <c r="B47" s="2" t="s">
        <v>10</v>
      </c>
      <c r="C47" s="2" t="s">
        <v>102</v>
      </c>
      <c r="D47" s="2" t="str">
        <f>IFERROR(__xludf.DUMMYFUNCTION("GOOGLETRANSLATE(C47,""en"",""pt"")"),"Finlândia")</f>
        <v>Finlândia</v>
      </c>
      <c r="E47" s="2" t="s">
        <v>103</v>
      </c>
      <c r="F47" s="3">
        <v>2.7570800176784296E11</v>
      </c>
      <c r="G47" s="3">
        <v>2.6851491697254858E11</v>
      </c>
      <c r="H47" s="3">
        <v>2.7188607738210193E11</v>
      </c>
      <c r="I47" s="3">
        <v>2.9647041708526654E11</v>
      </c>
      <c r="J47" s="3">
        <v>2.826498380097287E11</v>
      </c>
    </row>
    <row r="48" ht="14.25" customHeight="1">
      <c r="A48" s="1" t="s">
        <v>9</v>
      </c>
      <c r="B48" s="2" t="s">
        <v>10</v>
      </c>
      <c r="C48" s="2" t="s">
        <v>104</v>
      </c>
      <c r="D48" s="2" t="str">
        <f>IFERROR(__xludf.DUMMYFUNCTION("GOOGLETRANSLATE(C48,""en"",""pt"")"),"França")</f>
        <v>França</v>
      </c>
      <c r="E48" s="2" t="s">
        <v>105</v>
      </c>
      <c r="F48" s="3">
        <v>2.7909568787466646E12</v>
      </c>
      <c r="G48" s="3">
        <v>2.728870246705878E12</v>
      </c>
      <c r="H48" s="3">
        <v>2.6474186915984507E12</v>
      </c>
      <c r="I48" s="3">
        <v>2.959355819170495E12</v>
      </c>
      <c r="J48" s="3">
        <v>2.779092236505847E12</v>
      </c>
    </row>
    <row r="49" ht="14.25" customHeight="1">
      <c r="A49" s="1" t="s">
        <v>9</v>
      </c>
      <c r="B49" s="2" t="s">
        <v>10</v>
      </c>
      <c r="C49" s="2" t="s">
        <v>106</v>
      </c>
      <c r="D49" s="2" t="str">
        <f>IFERROR(__xludf.DUMMYFUNCTION("GOOGLETRANSLATE(C49,""en"",""pt"")"),"Gabão")</f>
        <v>Gabão</v>
      </c>
      <c r="E49" s="2" t="s">
        <v>107</v>
      </c>
      <c r="F49" s="3">
        <v>1.6867326401962582E10</v>
      </c>
      <c r="G49" s="3">
        <v>1.6874405465391039E10</v>
      </c>
      <c r="H49" s="3">
        <v>1.5314577154807648E10</v>
      </c>
      <c r="I49" s="3">
        <v>2.021794692245276E10</v>
      </c>
      <c r="J49" s="3">
        <v>2.107173922489183E10</v>
      </c>
    </row>
    <row r="50" ht="14.25" customHeight="1">
      <c r="A50" s="1" t="s">
        <v>9</v>
      </c>
      <c r="B50" s="2" t="s">
        <v>10</v>
      </c>
      <c r="C50" s="2" t="s">
        <v>108</v>
      </c>
      <c r="D50" s="2" t="str">
        <f>IFERROR(__xludf.DUMMYFUNCTION("GOOGLETRANSLATE(C50,""en"",""pt"")"),"Geórgia")</f>
        <v>Geórgia</v>
      </c>
      <c r="E50" s="2" t="s">
        <v>109</v>
      </c>
      <c r="F50" s="3">
        <v>1.7596922469915173E10</v>
      </c>
      <c r="G50" s="3">
        <v>1.7470436258513054E10</v>
      </c>
      <c r="H50" s="3">
        <v>1.5842922532720198E10</v>
      </c>
      <c r="I50" s="3">
        <v>1.8629365612095997E10</v>
      </c>
      <c r="J50" s="3">
        <v>2.478079106371305E10</v>
      </c>
    </row>
    <row r="51" ht="14.25" customHeight="1">
      <c r="A51" s="1" t="s">
        <v>9</v>
      </c>
      <c r="B51" s="2" t="s">
        <v>10</v>
      </c>
      <c r="C51" s="2" t="s">
        <v>110</v>
      </c>
      <c r="D51" s="2" t="str">
        <f>IFERROR(__xludf.DUMMYFUNCTION("GOOGLETRANSLATE(C51,""en"",""pt"")"),"Alemanha")</f>
        <v>Alemanha</v>
      </c>
      <c r="E51" s="2" t="s">
        <v>111</v>
      </c>
      <c r="F51" s="3">
        <v>3.974443355019605E12</v>
      </c>
      <c r="G51" s="3">
        <v>3.8891775892548955E12</v>
      </c>
      <c r="H51" s="3">
        <v>3.8877271619144077E12</v>
      </c>
      <c r="I51" s="3">
        <v>4.2785039346898535E12</v>
      </c>
      <c r="J51" s="3">
        <v>4.082469490797681E12</v>
      </c>
    </row>
    <row r="52" ht="14.25" customHeight="1">
      <c r="A52" s="1" t="s">
        <v>9</v>
      </c>
      <c r="B52" s="2" t="s">
        <v>10</v>
      </c>
      <c r="C52" s="2" t="s">
        <v>112</v>
      </c>
      <c r="D52" s="2" t="str">
        <f>IFERROR(__xludf.DUMMYFUNCTION("GOOGLETRANSLATE(C52,""en"",""pt"")"),"Gana")</f>
        <v>Gana</v>
      </c>
      <c r="E52" s="2" t="s">
        <v>113</v>
      </c>
      <c r="F52" s="3">
        <v>6.729891375202412E10</v>
      </c>
      <c r="G52" s="3">
        <v>6.833797441833148E10</v>
      </c>
      <c r="H52" s="3">
        <v>7.00430955036675E10</v>
      </c>
      <c r="I52" s="3">
        <v>7.952442186127426E10</v>
      </c>
      <c r="J52" s="3">
        <v>7.376605245152556E10</v>
      </c>
    </row>
    <row r="53" ht="14.25" customHeight="1">
      <c r="A53" s="1" t="s">
        <v>9</v>
      </c>
      <c r="B53" s="2" t="s">
        <v>10</v>
      </c>
      <c r="C53" s="2" t="s">
        <v>114</v>
      </c>
      <c r="D53" s="2" t="str">
        <f>IFERROR(__xludf.DUMMYFUNCTION("GOOGLETRANSLATE(C53,""en"",""pt"")"),"Gibraltar")</f>
        <v>Gibraltar</v>
      </c>
      <c r="E53" s="2" t="s">
        <v>115</v>
      </c>
      <c r="F53" s="3" t="s">
        <v>13</v>
      </c>
      <c r="G53" s="3" t="s">
        <v>13</v>
      </c>
      <c r="H53" s="3" t="s">
        <v>13</v>
      </c>
      <c r="I53" s="3" t="s">
        <v>13</v>
      </c>
      <c r="J53" s="3" t="s">
        <v>13</v>
      </c>
    </row>
    <row r="54" ht="14.25" customHeight="1">
      <c r="A54" s="1" t="s">
        <v>9</v>
      </c>
      <c r="B54" s="2" t="s">
        <v>10</v>
      </c>
      <c r="C54" s="2" t="s">
        <v>116</v>
      </c>
      <c r="D54" s="2" t="str">
        <f>IFERROR(__xludf.DUMMYFUNCTION("GOOGLETRANSLATE(C54,""en"",""pt"")"),"Grécia")</f>
        <v>Grécia</v>
      </c>
      <c r="E54" s="2" t="s">
        <v>117</v>
      </c>
      <c r="F54" s="3">
        <v>2.120494472421112E11</v>
      </c>
      <c r="G54" s="3">
        <v>2.0525276088936438E11</v>
      </c>
      <c r="H54" s="3">
        <v>1.884803372856052E11</v>
      </c>
      <c r="I54" s="3">
        <v>2.1466780744120197E11</v>
      </c>
      <c r="J54" s="3">
        <v>2.175813245120592E11</v>
      </c>
    </row>
    <row r="55" ht="14.25" customHeight="1">
      <c r="A55" s="1" t="s">
        <v>9</v>
      </c>
      <c r="B55" s="2" t="s">
        <v>10</v>
      </c>
      <c r="C55" s="2" t="s">
        <v>118</v>
      </c>
      <c r="D55" s="2" t="str">
        <f>IFERROR(__xludf.DUMMYFUNCTION("GOOGLETRANSLATE(C55,""en"",""pt"")"),"Groenlândia")</f>
        <v>Groenlândia</v>
      </c>
      <c r="E55" s="2" t="s">
        <v>119</v>
      </c>
      <c r="F55" s="3">
        <v>3.05578214615957E9</v>
      </c>
      <c r="G55" s="3">
        <v>2.9973099718762293E9</v>
      </c>
      <c r="H55" s="3">
        <v>3.082884653245599E9</v>
      </c>
      <c r="I55" s="3">
        <v>3.235809504298714E9</v>
      </c>
      <c r="J55" s="3" t="s">
        <v>13</v>
      </c>
    </row>
    <row r="56" ht="14.25" customHeight="1">
      <c r="A56" s="1" t="s">
        <v>9</v>
      </c>
      <c r="B56" s="2" t="s">
        <v>10</v>
      </c>
      <c r="C56" s="2" t="s">
        <v>120</v>
      </c>
      <c r="D56" s="2" t="str">
        <f>IFERROR(__xludf.DUMMYFUNCTION("GOOGLETRANSLATE(C56,""en"",""pt"")"),"Guiné")</f>
        <v>Guiné</v>
      </c>
      <c r="E56" s="2" t="s">
        <v>121</v>
      </c>
      <c r="F56" s="3">
        <v>1.1857030367244081E10</v>
      </c>
      <c r="G56" s="3">
        <v>1.3442861496412752E10</v>
      </c>
      <c r="H56" s="3">
        <v>1.4177835841392267E10</v>
      </c>
      <c r="I56" s="3">
        <v>1.609181784213176E10</v>
      </c>
      <c r="J56" s="3">
        <v>2.0999229260495544E10</v>
      </c>
    </row>
    <row r="57" ht="14.25" customHeight="1">
      <c r="A57" s="1" t="s">
        <v>9</v>
      </c>
      <c r="B57" s="2" t="s">
        <v>10</v>
      </c>
      <c r="C57" s="2" t="s">
        <v>122</v>
      </c>
      <c r="D57" s="2" t="str">
        <f>IFERROR(__xludf.DUMMYFUNCTION("GOOGLETRANSLATE(C57,""en"",""pt"")"),"Guiana")</f>
        <v>Guiana</v>
      </c>
      <c r="E57" s="2" t="s">
        <v>123</v>
      </c>
      <c r="F57" s="3">
        <v>4.787637005535619E9</v>
      </c>
      <c r="G57" s="3">
        <v>5.173760191846522E9</v>
      </c>
      <c r="H57" s="3">
        <v>5.47125659472422E9</v>
      </c>
      <c r="I57" s="3">
        <v>8.04136211031175E9</v>
      </c>
      <c r="J57" s="3">
        <v>1.4718388489208633E10</v>
      </c>
    </row>
    <row r="58" ht="14.25" customHeight="1">
      <c r="A58" s="1" t="s">
        <v>9</v>
      </c>
      <c r="B58" s="2" t="s">
        <v>10</v>
      </c>
      <c r="C58" s="2" t="s">
        <v>124</v>
      </c>
      <c r="D58" s="2" t="str">
        <f>IFERROR(__xludf.DUMMYFUNCTION("GOOGLETRANSLATE(C58,""en"",""pt"")"),"Honduras")</f>
        <v>Honduras</v>
      </c>
      <c r="E58" s="2" t="s">
        <v>125</v>
      </c>
      <c r="F58" s="3">
        <v>2.406775076049897E10</v>
      </c>
      <c r="G58" s="3">
        <v>2.508993702154176E10</v>
      </c>
      <c r="H58" s="3">
        <v>2.382785922688341E10</v>
      </c>
      <c r="I58" s="3">
        <v>2.8488721680850227E10</v>
      </c>
      <c r="J58" s="3">
        <v>3.17176997643621E10</v>
      </c>
    </row>
    <row r="59" ht="14.25" customHeight="1">
      <c r="A59" s="1" t="s">
        <v>9</v>
      </c>
      <c r="B59" s="2" t="s">
        <v>10</v>
      </c>
      <c r="C59" s="2" t="s">
        <v>126</v>
      </c>
      <c r="D59" s="2" t="str">
        <f>IFERROR(__xludf.DUMMYFUNCTION("GOOGLETRANSLATE(C59,""en"",""pt"")"),"RAE de Hong Kong, China")</f>
        <v>RAE de Hong Kong, China</v>
      </c>
      <c r="E59" s="2" t="s">
        <v>127</v>
      </c>
      <c r="F59" s="3">
        <v>3.6173107099572626E11</v>
      </c>
      <c r="G59" s="3">
        <v>3.630745450723891E11</v>
      </c>
      <c r="H59" s="3">
        <v>3.449431495900583E11</v>
      </c>
      <c r="I59" s="3">
        <v>3.689113878454176E11</v>
      </c>
      <c r="J59" s="3">
        <v>3.598385834900632E11</v>
      </c>
    </row>
    <row r="60" ht="14.25" customHeight="1">
      <c r="A60" s="1" t="s">
        <v>9</v>
      </c>
      <c r="B60" s="2" t="s">
        <v>10</v>
      </c>
      <c r="C60" s="2" t="s">
        <v>128</v>
      </c>
      <c r="D60" s="2" t="str">
        <f>IFERROR(__xludf.DUMMYFUNCTION("GOOGLETRANSLATE(C60,""en"",""pt"")"),"Islândia")</f>
        <v>Islândia</v>
      </c>
      <c r="E60" s="2" t="s">
        <v>129</v>
      </c>
      <c r="F60" s="3">
        <v>2.626085058206868E10</v>
      </c>
      <c r="G60" s="3">
        <v>2.468134364929519E10</v>
      </c>
      <c r="H60" s="3">
        <v>2.1565767851143982E10</v>
      </c>
      <c r="I60" s="3">
        <v>2.559594016958788E10</v>
      </c>
      <c r="J60" s="3">
        <v>2.806452985130985E10</v>
      </c>
    </row>
    <row r="61" ht="14.25" customHeight="1">
      <c r="A61" s="1" t="s">
        <v>9</v>
      </c>
      <c r="B61" s="2" t="s">
        <v>10</v>
      </c>
      <c r="C61" s="2" t="s">
        <v>130</v>
      </c>
      <c r="D61" s="2" t="str">
        <f>IFERROR(__xludf.DUMMYFUNCTION("GOOGLETRANSLATE(C61,""en"",""pt"")"),"Índia")</f>
        <v>Índia</v>
      </c>
      <c r="E61" s="2" t="s">
        <v>131</v>
      </c>
      <c r="F61" s="3">
        <v>2.702929641707377E12</v>
      </c>
      <c r="G61" s="3">
        <v>2.8356062566160254E12</v>
      </c>
      <c r="H61" s="3">
        <v>2.6715954059868584E12</v>
      </c>
      <c r="I61" s="3">
        <v>3.150306839142133E12</v>
      </c>
      <c r="J61" s="3">
        <v>3.416645826052874E12</v>
      </c>
    </row>
    <row r="62" ht="14.25" customHeight="1">
      <c r="A62" s="1" t="s">
        <v>9</v>
      </c>
      <c r="B62" s="2" t="s">
        <v>10</v>
      </c>
      <c r="C62" s="2" t="s">
        <v>132</v>
      </c>
      <c r="D62" s="2" t="str">
        <f>IFERROR(__xludf.DUMMYFUNCTION("GOOGLETRANSLATE(C62,""en"",""pt"")"),"Indonésia")</f>
        <v>Indonésia</v>
      </c>
      <c r="E62" s="2" t="s">
        <v>133</v>
      </c>
      <c r="F62" s="3">
        <v>1.0422715329886317E12</v>
      </c>
      <c r="G62" s="3">
        <v>1.1190998713501992E12</v>
      </c>
      <c r="H62" s="3">
        <v>1.059054842698482E12</v>
      </c>
      <c r="I62" s="3">
        <v>1.18650545573654E12</v>
      </c>
      <c r="J62" s="3">
        <v>1.3191002204077168E12</v>
      </c>
    </row>
    <row r="63" ht="14.25" customHeight="1">
      <c r="A63" s="1" t="s">
        <v>9</v>
      </c>
      <c r="B63" s="2" t="s">
        <v>10</v>
      </c>
      <c r="C63" s="2" t="s">
        <v>134</v>
      </c>
      <c r="D63" s="2" t="str">
        <f>IFERROR(__xludf.DUMMYFUNCTION("GOOGLETRANSLATE(C63,""en"",""pt"")"),"Irã, Rep. Islâmica.")</f>
        <v>Irã, Rep. Islâmica.</v>
      </c>
      <c r="E63" s="2" t="s">
        <v>135</v>
      </c>
      <c r="F63" s="3">
        <v>3.2969193414450366E11</v>
      </c>
      <c r="G63" s="3">
        <v>2.836495315426308E11</v>
      </c>
      <c r="H63" s="3">
        <v>2.397354867457037E11</v>
      </c>
      <c r="I63" s="3">
        <v>3.590969077729855E11</v>
      </c>
      <c r="J63" s="3">
        <v>4.1349320734926526E11</v>
      </c>
    </row>
    <row r="64" ht="14.25" customHeight="1">
      <c r="A64" s="1" t="s">
        <v>9</v>
      </c>
      <c r="B64" s="2" t="s">
        <v>10</v>
      </c>
      <c r="C64" s="2" t="s">
        <v>136</v>
      </c>
      <c r="D64" s="2" t="str">
        <f>IFERROR(__xludf.DUMMYFUNCTION("GOOGLETRANSLATE(C64,""en"",""pt"")"),"Iraque")</f>
        <v>Iraque</v>
      </c>
      <c r="E64" s="2" t="s">
        <v>137</v>
      </c>
      <c r="F64" s="3">
        <v>2.2736746903403085E11</v>
      </c>
      <c r="G64" s="3">
        <v>2.3363609780033844E11</v>
      </c>
      <c r="H64" s="3">
        <v>1.8092409144295303E11</v>
      </c>
      <c r="I64" s="3">
        <v>2.0769159931034482E11</v>
      </c>
      <c r="J64" s="3">
        <v>2.6418217379310345E11</v>
      </c>
    </row>
    <row r="65" ht="14.25" customHeight="1">
      <c r="A65" s="1" t="s">
        <v>9</v>
      </c>
      <c r="B65" s="2" t="s">
        <v>10</v>
      </c>
      <c r="C65" s="2" t="s">
        <v>138</v>
      </c>
      <c r="D65" s="2" t="str">
        <f>IFERROR(__xludf.DUMMYFUNCTION("GOOGLETRANSLATE(C65,""en"",""pt"")"),"Irlanda")</f>
        <v>Irlanda</v>
      </c>
      <c r="E65" s="2" t="s">
        <v>139</v>
      </c>
      <c r="F65" s="3">
        <v>3.866933578740562E11</v>
      </c>
      <c r="G65" s="3">
        <v>3.989330100073562E11</v>
      </c>
      <c r="H65" s="3">
        <v>4.286086878302393E11</v>
      </c>
      <c r="I65" s="3">
        <v>5.1339177888286E11</v>
      </c>
      <c r="J65" s="3">
        <v>5.3314001183827637E11</v>
      </c>
    </row>
    <row r="66" ht="14.25" customHeight="1">
      <c r="A66" s="1" t="s">
        <v>9</v>
      </c>
      <c r="B66" s="2" t="s">
        <v>10</v>
      </c>
      <c r="C66" s="2" t="s">
        <v>140</v>
      </c>
      <c r="D66" s="2" t="str">
        <f>IFERROR(__xludf.DUMMYFUNCTION("GOOGLETRANSLATE(C66,""en"",""pt"")"),"Ilha de Man")</f>
        <v>Ilha de Man</v>
      </c>
      <c r="E66" s="2" t="s">
        <v>141</v>
      </c>
      <c r="F66" s="3">
        <v>7.491654051078584E9</v>
      </c>
      <c r="G66" s="3">
        <v>7.314966839127825E9</v>
      </c>
      <c r="H66" s="3">
        <v>6.684229268505448E9</v>
      </c>
      <c r="I66" s="3" t="s">
        <v>13</v>
      </c>
      <c r="J66" s="3" t="s">
        <v>13</v>
      </c>
    </row>
    <row r="67" ht="14.25" customHeight="1">
      <c r="A67" s="1" t="s">
        <v>9</v>
      </c>
      <c r="B67" s="2" t="s">
        <v>10</v>
      </c>
      <c r="C67" s="2" t="s">
        <v>142</v>
      </c>
      <c r="D67" s="2" t="str">
        <f>IFERROR(__xludf.DUMMYFUNCTION("GOOGLETRANSLATE(C67,""en"",""pt"")"),"Itália")</f>
        <v>Itália</v>
      </c>
      <c r="E67" s="2" t="s">
        <v>143</v>
      </c>
      <c r="F67" s="3">
        <v>2.091932426266979E12</v>
      </c>
      <c r="G67" s="3">
        <v>2.0113021988274478E12</v>
      </c>
      <c r="H67" s="3">
        <v>1.8974616355919119E12</v>
      </c>
      <c r="I67" s="3">
        <v>2.1553602989980273E12</v>
      </c>
      <c r="J67" s="3">
        <v>2.0497371654079846E12</v>
      </c>
    </row>
    <row r="68" ht="14.25" customHeight="1">
      <c r="A68" s="1" t="s">
        <v>9</v>
      </c>
      <c r="B68" s="2" t="s">
        <v>10</v>
      </c>
      <c r="C68" s="2" t="s">
        <v>144</v>
      </c>
      <c r="D68" s="2" t="str">
        <f>IFERROR(__xludf.DUMMYFUNCTION("GOOGLETRANSLATE(C68,""en"",""pt"")"),"Jamaica")</f>
        <v>Jamaica</v>
      </c>
      <c r="E68" s="2" t="s">
        <v>145</v>
      </c>
      <c r="F68" s="3">
        <v>1.5730792835581057E10</v>
      </c>
      <c r="G68" s="3">
        <v>1.5830766570726608E10</v>
      </c>
      <c r="H68" s="3">
        <v>1.3812421803408361E10</v>
      </c>
      <c r="I68" s="3">
        <v>1.4657586127033125E10</v>
      </c>
      <c r="J68" s="3">
        <v>1.7097760723920145E10</v>
      </c>
    </row>
    <row r="69" ht="14.25" customHeight="1">
      <c r="A69" s="1" t="s">
        <v>9</v>
      </c>
      <c r="B69" s="2" t="s">
        <v>10</v>
      </c>
      <c r="C69" s="2" t="s">
        <v>146</v>
      </c>
      <c r="D69" s="2" t="str">
        <f>IFERROR(__xludf.DUMMYFUNCTION("GOOGLETRANSLATE(C69,""en"",""pt"")"),"Japão")</f>
        <v>Japão</v>
      </c>
      <c r="E69" s="2" t="s">
        <v>147</v>
      </c>
      <c r="F69" s="3">
        <v>5.040880939324859E12</v>
      </c>
      <c r="G69" s="3">
        <v>5.117993853016508E12</v>
      </c>
      <c r="H69" s="3">
        <v>5.055587093501588E12</v>
      </c>
      <c r="I69" s="3">
        <v>5.034620784584983E12</v>
      </c>
      <c r="J69" s="3">
        <v>4.25641076072375E12</v>
      </c>
    </row>
    <row r="70" ht="14.25" customHeight="1">
      <c r="A70" s="1" t="s">
        <v>9</v>
      </c>
      <c r="B70" s="2" t="s">
        <v>10</v>
      </c>
      <c r="C70" s="2" t="s">
        <v>148</v>
      </c>
      <c r="D70" s="2" t="str">
        <f>IFERROR(__xludf.DUMMYFUNCTION("GOOGLETRANSLATE(C70,""en"",""pt"")"),"Jordânia")</f>
        <v>Jordânia</v>
      </c>
      <c r="E70" s="2" t="s">
        <v>149</v>
      </c>
      <c r="F70" s="3">
        <v>4.337086070422536E10</v>
      </c>
      <c r="G70" s="3">
        <v>4.4502816901408455E10</v>
      </c>
      <c r="H70" s="3">
        <v>4.370038309859155E10</v>
      </c>
      <c r="I70" s="3">
        <v>4.629610014084507E10</v>
      </c>
      <c r="J70" s="3">
        <v>4.865338178063972E10</v>
      </c>
    </row>
    <row r="71" ht="14.25" customHeight="1">
      <c r="A71" s="1" t="s">
        <v>9</v>
      </c>
      <c r="B71" s="2" t="s">
        <v>10</v>
      </c>
      <c r="C71" s="2" t="s">
        <v>150</v>
      </c>
      <c r="D71" s="2" t="str">
        <f>IFERROR(__xludf.DUMMYFUNCTION("GOOGLETRANSLATE(C71,""en"",""pt"")"),"Quênia")</f>
        <v>Quênia</v>
      </c>
      <c r="E71" s="2" t="s">
        <v>151</v>
      </c>
      <c r="F71" s="3">
        <v>9.22029799852863E10</v>
      </c>
      <c r="G71" s="3">
        <v>1.0037843620737134E11</v>
      </c>
      <c r="H71" s="3">
        <v>1.00657505750545E11</v>
      </c>
      <c r="I71" s="3">
        <v>1.0970365890499373E11</v>
      </c>
      <c r="J71" s="3">
        <v>1.1342000817879318E11</v>
      </c>
    </row>
    <row r="72" ht="14.25" customHeight="1">
      <c r="A72" s="1" t="s">
        <v>9</v>
      </c>
      <c r="B72" s="2" t="s">
        <v>10</v>
      </c>
      <c r="C72" s="2" t="s">
        <v>152</v>
      </c>
      <c r="D72" s="2" t="str">
        <f>IFERROR(__xludf.DUMMYFUNCTION("GOOGLETRANSLATE(C72,""en"",""pt"")"),"Quiribáti")</f>
        <v>Quiribáti</v>
      </c>
      <c r="E72" s="2" t="s">
        <v>153</v>
      </c>
      <c r="F72" s="3">
        <v>1.9650152568865195E8</v>
      </c>
      <c r="G72" s="3">
        <v>1.7518162928647548E8</v>
      </c>
      <c r="H72" s="3">
        <v>1.7755327458476278E8</v>
      </c>
      <c r="I72" s="3">
        <v>2.2761007914520773E8</v>
      </c>
      <c r="J72" s="3">
        <v>2.2335301429459292E8</v>
      </c>
    </row>
    <row r="73" ht="14.25" customHeight="1">
      <c r="A73" s="1" t="s">
        <v>9</v>
      </c>
      <c r="B73" s="2" t="s">
        <v>10</v>
      </c>
      <c r="C73" s="2" t="s">
        <v>154</v>
      </c>
      <c r="D73" s="2" t="str">
        <f>IFERROR(__xludf.DUMMYFUNCTION("GOOGLETRANSLATE(C73,""en"",""pt"")"),"Coreia, Dem. Representante do Povo")</f>
        <v>Coreia, Dem. Representante do Povo</v>
      </c>
      <c r="E73" s="2" t="s">
        <v>155</v>
      </c>
      <c r="F73" s="3" t="s">
        <v>13</v>
      </c>
      <c r="G73" s="3" t="s">
        <v>13</v>
      </c>
      <c r="H73" s="3" t="s">
        <v>13</v>
      </c>
      <c r="I73" s="3" t="s">
        <v>13</v>
      </c>
      <c r="J73" s="3" t="s">
        <v>13</v>
      </c>
    </row>
    <row r="74" ht="14.25" customHeight="1">
      <c r="A74" s="1" t="s">
        <v>9</v>
      </c>
      <c r="B74" s="2" t="s">
        <v>10</v>
      </c>
      <c r="C74" s="2" t="s">
        <v>156</v>
      </c>
      <c r="D74" s="2" t="str">
        <f>IFERROR(__xludf.DUMMYFUNCTION("GOOGLETRANSLATE(C74,""en"",""pt"")"),"Coreia, Rep.")</f>
        <v>Coreia, Rep.</v>
      </c>
      <c r="E74" s="2" t="s">
        <v>157</v>
      </c>
      <c r="F74" s="3">
        <v>1.725373496825426E12</v>
      </c>
      <c r="G74" s="3">
        <v>1.651422932447768E12</v>
      </c>
      <c r="H74" s="3">
        <v>1.6443128319061692E12</v>
      </c>
      <c r="I74" s="3">
        <v>1.8184321068800369E12</v>
      </c>
      <c r="J74" s="3">
        <v>1.6739164690265576E12</v>
      </c>
    </row>
    <row r="75" ht="14.25" customHeight="1">
      <c r="A75" s="1" t="s">
        <v>9</v>
      </c>
      <c r="B75" s="2" t="s">
        <v>10</v>
      </c>
      <c r="C75" s="2" t="s">
        <v>158</v>
      </c>
      <c r="D75" s="2" t="str">
        <f>IFERROR(__xludf.DUMMYFUNCTION("GOOGLETRANSLATE(C75,""en"",""pt"")"),"Kuwait")</f>
        <v>Kuwait</v>
      </c>
      <c r="E75" s="2" t="s">
        <v>159</v>
      </c>
      <c r="F75" s="3">
        <v>1.3820253579991788E11</v>
      </c>
      <c r="G75" s="3">
        <v>1.361918257243644E11</v>
      </c>
      <c r="H75" s="3">
        <v>1.059488072807307E11</v>
      </c>
      <c r="I75" s="3">
        <v>1.373842588755582E11</v>
      </c>
      <c r="J75" s="3">
        <v>1.7536326530612244E11</v>
      </c>
    </row>
    <row r="76" ht="14.25" customHeight="1">
      <c r="A76" s="1" t="s">
        <v>9</v>
      </c>
      <c r="B76" s="2" t="s">
        <v>10</v>
      </c>
      <c r="C76" s="2" t="s">
        <v>160</v>
      </c>
      <c r="D76" s="2" t="str">
        <f>IFERROR(__xludf.DUMMYFUNCTION("GOOGLETRANSLATE(C76,""en"",""pt"")"),"Letônia")</f>
        <v>Letônia</v>
      </c>
      <c r="E76" s="2" t="s">
        <v>161</v>
      </c>
      <c r="F76" s="3">
        <v>3.442902343502115E10</v>
      </c>
      <c r="G76" s="3">
        <v>3.4225547537074455E10</v>
      </c>
      <c r="H76" s="3">
        <v>3.43909103389604E10</v>
      </c>
      <c r="I76" s="3">
        <v>3.944312617443347E10</v>
      </c>
      <c r="J76" s="3">
        <v>4.093203004956436E10</v>
      </c>
    </row>
    <row r="77" ht="14.25" customHeight="1">
      <c r="A77" s="1" t="s">
        <v>9</v>
      </c>
      <c r="B77" s="2" t="s">
        <v>10</v>
      </c>
      <c r="C77" s="2" t="s">
        <v>162</v>
      </c>
      <c r="D77" s="2" t="str">
        <f>IFERROR(__xludf.DUMMYFUNCTION("GOOGLETRANSLATE(C77,""en"",""pt"")"),"Líbano")</f>
        <v>Líbano</v>
      </c>
      <c r="E77" s="2" t="s">
        <v>163</v>
      </c>
      <c r="F77" s="3">
        <v>5.490151915555556E10</v>
      </c>
      <c r="G77" s="3">
        <v>5.160595913127413E10</v>
      </c>
      <c r="H77" s="3">
        <v>3.1712128253796097E10</v>
      </c>
      <c r="I77" s="3">
        <v>2.3131941556784348E10</v>
      </c>
      <c r="J77" s="3" t="s">
        <v>13</v>
      </c>
    </row>
    <row r="78" ht="14.25" customHeight="1">
      <c r="A78" s="1" t="s">
        <v>9</v>
      </c>
      <c r="B78" s="2" t="s">
        <v>10</v>
      </c>
      <c r="C78" s="2" t="s">
        <v>164</v>
      </c>
      <c r="D78" s="2" t="str">
        <f>IFERROR(__xludf.DUMMYFUNCTION("GOOGLETRANSLATE(C78,""en"",""pt"")"),"Libéria")</f>
        <v>Libéria</v>
      </c>
      <c r="E78" s="2" t="s">
        <v>165</v>
      </c>
      <c r="F78" s="3">
        <v>3.4227548E9</v>
      </c>
      <c r="G78" s="3">
        <v>3.3195965E9</v>
      </c>
      <c r="H78" s="3">
        <v>3.0399825E9</v>
      </c>
      <c r="I78" s="3">
        <v>3.509E9</v>
      </c>
      <c r="J78" s="3">
        <v>4.00104697E9</v>
      </c>
    </row>
    <row r="79" ht="14.25" customHeight="1">
      <c r="A79" s="1" t="s">
        <v>9</v>
      </c>
      <c r="B79" s="2" t="s">
        <v>10</v>
      </c>
      <c r="C79" s="2" t="s">
        <v>166</v>
      </c>
      <c r="D79" s="2" t="str">
        <f>IFERROR(__xludf.DUMMYFUNCTION("GOOGLETRANSLATE(C79,""en"",""pt"")"),"Líbia")</f>
        <v>Líbia</v>
      </c>
      <c r="E79" s="2" t="s">
        <v>167</v>
      </c>
      <c r="F79" s="3">
        <v>7.668604849748013E10</v>
      </c>
      <c r="G79" s="3">
        <v>6.925414396681824E10</v>
      </c>
      <c r="H79" s="3">
        <v>4.680820874608388E10</v>
      </c>
      <c r="I79" s="3">
        <v>3.979842394103346E10</v>
      </c>
      <c r="J79" s="3">
        <v>4.575233603598456E10</v>
      </c>
    </row>
    <row r="80" ht="14.25" customHeight="1">
      <c r="A80" s="1" t="s">
        <v>9</v>
      </c>
      <c r="B80" s="2" t="s">
        <v>10</v>
      </c>
      <c r="C80" s="2" t="s">
        <v>168</v>
      </c>
      <c r="D80" s="2" t="str">
        <f>IFERROR(__xludf.DUMMYFUNCTION("GOOGLETRANSLATE(C80,""en"",""pt"")"),"Lituânia")</f>
        <v>Lituânia</v>
      </c>
      <c r="E80" s="2" t="s">
        <v>169</v>
      </c>
      <c r="F80" s="3">
        <v>5.3751411409444664E10</v>
      </c>
      <c r="G80" s="3">
        <v>5.4808531641411674E10</v>
      </c>
      <c r="H80" s="3">
        <v>5.6964942999365135E10</v>
      </c>
      <c r="I80" s="3">
        <v>6.679893378577024E10</v>
      </c>
      <c r="J80" s="3">
        <v>7.097449045049445E10</v>
      </c>
    </row>
    <row r="81" ht="14.25" customHeight="1">
      <c r="A81" s="1" t="s">
        <v>9</v>
      </c>
      <c r="B81" s="2" t="s">
        <v>10</v>
      </c>
      <c r="C81" s="2" t="s">
        <v>170</v>
      </c>
      <c r="D81" s="2" t="str">
        <f>IFERROR(__xludf.DUMMYFUNCTION("GOOGLETRANSLATE(C81,""en"",""pt"")"),"Luxemburgo")</f>
        <v>Luxemburgo</v>
      </c>
      <c r="E81" s="2" t="s">
        <v>171</v>
      </c>
      <c r="F81" s="3">
        <v>7.100035976046112E10</v>
      </c>
      <c r="G81" s="3">
        <v>6.98905053235842E10</v>
      </c>
      <c r="H81" s="3">
        <v>7.369936670021344E10</v>
      </c>
      <c r="I81" s="3">
        <v>8.558410599387459E10</v>
      </c>
      <c r="J81" s="3">
        <v>8.164180786575908E10</v>
      </c>
    </row>
    <row r="82" ht="14.25" customHeight="1">
      <c r="A82" s="1" t="s">
        <v>9</v>
      </c>
      <c r="B82" s="2" t="s">
        <v>10</v>
      </c>
      <c r="C82" s="2" t="s">
        <v>172</v>
      </c>
      <c r="D82" s="2" t="str">
        <f>IFERROR(__xludf.DUMMYFUNCTION("GOOGLETRANSLATE(C82,""en"",""pt"")"),"Malásia")</f>
        <v>Malásia</v>
      </c>
      <c r="E82" s="2" t="s">
        <v>173</v>
      </c>
      <c r="F82" s="3">
        <v>3.587888457125297E11</v>
      </c>
      <c r="G82" s="3">
        <v>3.651777210215161E11</v>
      </c>
      <c r="H82" s="3">
        <v>3.374561639612112E11</v>
      </c>
      <c r="I82" s="3">
        <v>3.738324280554486E11</v>
      </c>
      <c r="J82" s="3">
        <v>4.0702745171461597E11</v>
      </c>
    </row>
    <row r="83" ht="14.25" customHeight="1">
      <c r="A83" s="1" t="s">
        <v>9</v>
      </c>
      <c r="B83" s="2" t="s">
        <v>10</v>
      </c>
      <c r="C83" s="2" t="s">
        <v>174</v>
      </c>
      <c r="D83" s="2" t="str">
        <f>IFERROR(__xludf.DUMMYFUNCTION("GOOGLETRANSLATE(C83,""en"",""pt"")"),"Mali")</f>
        <v>Mali</v>
      </c>
      <c r="E83" s="2" t="s">
        <v>175</v>
      </c>
      <c r="F83" s="3">
        <v>1.7070867589905489E10</v>
      </c>
      <c r="G83" s="3">
        <v>1.7280250810032135E10</v>
      </c>
      <c r="H83" s="3">
        <v>1.7465392764370636E10</v>
      </c>
      <c r="I83" s="3">
        <v>1.9309463508037678E10</v>
      </c>
      <c r="J83" s="3">
        <v>1.8827176529698254E10</v>
      </c>
    </row>
    <row r="84" ht="14.25" customHeight="1">
      <c r="A84" s="1" t="s">
        <v>9</v>
      </c>
      <c r="B84" s="2" t="s">
        <v>10</v>
      </c>
      <c r="C84" s="2" t="s">
        <v>176</v>
      </c>
      <c r="D84" s="2" t="str">
        <f>IFERROR(__xludf.DUMMYFUNCTION("GOOGLETRANSLATE(C84,""en"",""pt"")"),"Malta")</f>
        <v>Malta</v>
      </c>
      <c r="E84" s="2" t="s">
        <v>177</v>
      </c>
      <c r="F84" s="3">
        <v>1.5404393365207321E10</v>
      </c>
      <c r="G84" s="3">
        <v>1.599237864005526E10</v>
      </c>
      <c r="H84" s="3">
        <v>1.5252609039074888E10</v>
      </c>
      <c r="I84" s="3">
        <v>1.8087205251360504E10</v>
      </c>
      <c r="J84" s="3">
        <v>1.8125564514266384E10</v>
      </c>
    </row>
    <row r="85" ht="14.25" customHeight="1">
      <c r="A85" s="1" t="s">
        <v>9</v>
      </c>
      <c r="B85" s="2" t="s">
        <v>10</v>
      </c>
      <c r="C85" s="2" t="s">
        <v>178</v>
      </c>
      <c r="D85" s="2" t="str">
        <f>IFERROR(__xludf.DUMMYFUNCTION("GOOGLETRANSLATE(C85,""en"",""pt"")"),"Ilhas Marshall")</f>
        <v>Ilhas Marshall</v>
      </c>
      <c r="E85" s="2" t="s">
        <v>179</v>
      </c>
      <c r="F85" s="3">
        <v>2.1943003845214802E8</v>
      </c>
      <c r="G85" s="3">
        <v>2.31996704101563E8</v>
      </c>
      <c r="H85" s="3">
        <v>2.4075114440918E8</v>
      </c>
      <c r="I85" s="3">
        <v>2.57784881591797E8</v>
      </c>
      <c r="J85" s="3">
        <v>2.58774475097656E8</v>
      </c>
    </row>
    <row r="86" ht="14.25" customHeight="1">
      <c r="A86" s="1" t="s">
        <v>9</v>
      </c>
      <c r="B86" s="2" t="s">
        <v>10</v>
      </c>
      <c r="C86" s="2" t="s">
        <v>180</v>
      </c>
      <c r="D86" s="2" t="str">
        <f>IFERROR(__xludf.DUMMYFUNCTION("GOOGLETRANSLATE(C86,""en"",""pt"")"),"Mauritânia")</f>
        <v>Mauritânia</v>
      </c>
      <c r="E86" s="2" t="s">
        <v>181</v>
      </c>
      <c r="F86" s="3">
        <v>7.473550557073785E9</v>
      </c>
      <c r="G86" s="3">
        <v>7.894764885823116E9</v>
      </c>
      <c r="H86" s="3">
        <v>8.260752385230893E9</v>
      </c>
      <c r="I86" s="3">
        <v>9.222536364012722E9</v>
      </c>
      <c r="J86" s="3">
        <v>9.780863578976881E9</v>
      </c>
    </row>
    <row r="87" ht="14.25" customHeight="1">
      <c r="A87" s="1" t="s">
        <v>9</v>
      </c>
      <c r="B87" s="2" t="s">
        <v>10</v>
      </c>
      <c r="C87" s="2" t="s">
        <v>182</v>
      </c>
      <c r="D87" s="2" t="str">
        <f>IFERROR(__xludf.DUMMYFUNCTION("GOOGLETRANSLATE(C87,""en"",""pt"")"),"México")</f>
        <v>México</v>
      </c>
      <c r="E87" s="2" t="s">
        <v>183</v>
      </c>
      <c r="F87" s="3">
        <v>1.256300182983653E12</v>
      </c>
      <c r="G87" s="3">
        <v>1.305212479961594E12</v>
      </c>
      <c r="H87" s="3">
        <v>1.1207411183802666E12</v>
      </c>
      <c r="I87" s="3">
        <v>1.3125575129012795E12</v>
      </c>
      <c r="J87" s="3">
        <v>1.4658540892864685E12</v>
      </c>
    </row>
    <row r="88" ht="14.25" customHeight="1">
      <c r="A88" s="1" t="s">
        <v>9</v>
      </c>
      <c r="B88" s="2" t="s">
        <v>10</v>
      </c>
      <c r="C88" s="2" t="s">
        <v>184</v>
      </c>
      <c r="D88" s="2" t="str">
        <f>IFERROR(__xludf.DUMMYFUNCTION("GOOGLETRANSLATE(C88,""en"",""pt"")"),"Moldávia")</f>
        <v>Moldávia</v>
      </c>
      <c r="E88" s="2" t="s">
        <v>185</v>
      </c>
      <c r="F88" s="3">
        <v>1.125372781547619E10</v>
      </c>
      <c r="G88" s="3">
        <v>1.1735774634423899E10</v>
      </c>
      <c r="H88" s="3">
        <v>1.1531967881062355E10</v>
      </c>
      <c r="I88" s="3">
        <v>1.3692230147058825E10</v>
      </c>
      <c r="J88" s="3">
        <v>1.450833328042328E10</v>
      </c>
    </row>
    <row r="89" ht="14.25" customHeight="1">
      <c r="A89" s="1" t="s">
        <v>9</v>
      </c>
      <c r="B89" s="2" t="s">
        <v>10</v>
      </c>
      <c r="C89" s="2" t="s">
        <v>186</v>
      </c>
      <c r="D89" s="2" t="str">
        <f>IFERROR(__xludf.DUMMYFUNCTION("GOOGLETRANSLATE(C89,""en"",""pt"")"),"Mônaco")</f>
        <v>Mônaco</v>
      </c>
      <c r="E89" s="2" t="s">
        <v>187</v>
      </c>
      <c r="F89" s="3">
        <v>7.182444409540691E9</v>
      </c>
      <c r="G89" s="3">
        <v>7.383944044169999E9</v>
      </c>
      <c r="H89" s="3">
        <v>6.739645416479156E9</v>
      </c>
      <c r="I89" s="3">
        <v>8.626081320506119E9</v>
      </c>
      <c r="J89" s="3">
        <v>8.784002931686646E9</v>
      </c>
    </row>
    <row r="90" ht="14.25" customHeight="1">
      <c r="A90" s="1" t="s">
        <v>9</v>
      </c>
      <c r="B90" s="2" t="s">
        <v>10</v>
      </c>
      <c r="C90" s="2" t="s">
        <v>188</v>
      </c>
      <c r="D90" s="2" t="str">
        <f>IFERROR(__xludf.DUMMYFUNCTION("GOOGLETRANSLATE(C90,""en"",""pt"")"),"Mongólia")</f>
        <v>Mongólia</v>
      </c>
      <c r="E90" s="2" t="s">
        <v>189</v>
      </c>
      <c r="F90" s="3">
        <v>1.3178094720498564E10</v>
      </c>
      <c r="G90" s="3">
        <v>1.4206359017514322E10</v>
      </c>
      <c r="H90" s="3">
        <v>1.331298142908905E10</v>
      </c>
      <c r="I90" s="3">
        <v>1.5286441737668615E10</v>
      </c>
      <c r="J90" s="3">
        <v>1.7146471626396326E10</v>
      </c>
    </row>
    <row r="91" ht="14.25" customHeight="1">
      <c r="A91" s="1" t="s">
        <v>9</v>
      </c>
      <c r="B91" s="2" t="s">
        <v>10</v>
      </c>
      <c r="C91" s="2" t="s">
        <v>190</v>
      </c>
      <c r="D91" s="2" t="str">
        <f>IFERROR(__xludf.DUMMYFUNCTION("GOOGLETRANSLATE(C91,""en"",""pt"")"),"Montenegro")</f>
        <v>Montenegro</v>
      </c>
      <c r="E91" s="2" t="s">
        <v>191</v>
      </c>
      <c r="F91" s="3">
        <v>5.506942238356679E9</v>
      </c>
      <c r="G91" s="3">
        <v>5.542054181126162E9</v>
      </c>
      <c r="H91" s="3">
        <v>4.769996866007579E9</v>
      </c>
      <c r="I91" s="3">
        <v>5.861427505124932E9</v>
      </c>
      <c r="J91" s="3">
        <v>6.229801580791574E9</v>
      </c>
    </row>
    <row r="92" ht="14.25" customHeight="1">
      <c r="A92" s="1" t="s">
        <v>9</v>
      </c>
      <c r="B92" s="2" t="s">
        <v>10</v>
      </c>
      <c r="C92" s="2" t="s">
        <v>192</v>
      </c>
      <c r="D92" s="2" t="str">
        <f>IFERROR(__xludf.DUMMYFUNCTION("GOOGLETRANSLATE(C92,""en"",""pt"")"),"Marrocos")</f>
        <v>Marrocos</v>
      </c>
      <c r="E92" s="2" t="s">
        <v>193</v>
      </c>
      <c r="F92" s="3">
        <v>1.2734114758181831E11</v>
      </c>
      <c r="G92" s="3">
        <v>1.289202664094575E11</v>
      </c>
      <c r="H92" s="3">
        <v>1.2135364505714369E11</v>
      </c>
      <c r="I92" s="3">
        <v>1.4181779708346814E11</v>
      </c>
      <c r="J92" s="3">
        <v>1.309125588298398E11</v>
      </c>
    </row>
    <row r="93" ht="14.25" customHeight="1">
      <c r="A93" s="1" t="s">
        <v>9</v>
      </c>
      <c r="B93" s="2" t="s">
        <v>10</v>
      </c>
      <c r="C93" s="2" t="s">
        <v>194</v>
      </c>
      <c r="D93" s="2" t="str">
        <f>IFERROR(__xludf.DUMMYFUNCTION("GOOGLETRANSLATE(C93,""en"",""pt"")"),"Holanda")</f>
        <v>Holanda</v>
      </c>
      <c r="E93" s="2" t="s">
        <v>195</v>
      </c>
      <c r="F93" s="3">
        <v>9.140434381796072E11</v>
      </c>
      <c r="G93" s="3">
        <v>9.10194347568626E11</v>
      </c>
      <c r="H93" s="3">
        <v>9.097934666614811E11</v>
      </c>
      <c r="I93" s="3">
        <v>1.0296783383294408E12</v>
      </c>
      <c r="J93" s="3">
        <v>1.0093987190330779E12</v>
      </c>
    </row>
    <row r="94" ht="14.25" customHeight="1">
      <c r="A94" s="1" t="s">
        <v>9</v>
      </c>
      <c r="B94" s="2" t="s">
        <v>10</v>
      </c>
      <c r="C94" s="2" t="s">
        <v>196</v>
      </c>
      <c r="D94" s="2" t="str">
        <f>IFERROR(__xludf.DUMMYFUNCTION("GOOGLETRANSLATE(C94,""en"",""pt"")"),"Noruega")</f>
        <v>Noruega</v>
      </c>
      <c r="E94" s="2" t="s">
        <v>197</v>
      </c>
      <c r="F94" s="3">
        <v>4.3978862588379956E11</v>
      </c>
      <c r="G94" s="3">
        <v>4.087428409090909E11</v>
      </c>
      <c r="H94" s="3">
        <v>3.6763341888662726E11</v>
      </c>
      <c r="I94" s="3">
        <v>5.0336798603026776E11</v>
      </c>
      <c r="J94" s="3">
        <v>5.933489815376613E11</v>
      </c>
    </row>
    <row r="95" ht="14.25" customHeight="1">
      <c r="A95" s="1" t="s">
        <v>9</v>
      </c>
      <c r="B95" s="2" t="s">
        <v>10</v>
      </c>
      <c r="C95" s="2" t="s">
        <v>198</v>
      </c>
      <c r="D95" s="2" t="str">
        <f>IFERROR(__xludf.DUMMYFUNCTION("GOOGLETRANSLATE(C95,""en"",""pt"")"),"Omã")</f>
        <v>Omã</v>
      </c>
      <c r="E95" s="2" t="s">
        <v>199</v>
      </c>
      <c r="F95" s="3">
        <v>9.150585175552666E10</v>
      </c>
      <c r="G95" s="3">
        <v>8.806085825747723E10</v>
      </c>
      <c r="H95" s="3">
        <v>7.590939765929779E10</v>
      </c>
      <c r="I95" s="3">
        <v>8.819197737321198E10</v>
      </c>
      <c r="J95" s="3">
        <v>1.1466736020806242E11</v>
      </c>
    </row>
    <row r="96" ht="14.25" customHeight="1">
      <c r="A96" s="1" t="s">
        <v>9</v>
      </c>
      <c r="B96" s="2" t="s">
        <v>10</v>
      </c>
      <c r="C96" s="2" t="s">
        <v>200</v>
      </c>
      <c r="D96" s="2" t="str">
        <f>IFERROR(__xludf.DUMMYFUNCTION("GOOGLETRANSLATE(C96,""en"",""pt"")"),"Paquistão")</f>
        <v>Paquistão</v>
      </c>
      <c r="E96" s="2" t="s">
        <v>201</v>
      </c>
      <c r="F96" s="3">
        <v>3.56128166704921E11</v>
      </c>
      <c r="G96" s="3">
        <v>3.209094727706687E11</v>
      </c>
      <c r="H96" s="3">
        <v>3.004256098179812E11</v>
      </c>
      <c r="I96" s="3">
        <v>3.4851664744514844E11</v>
      </c>
      <c r="J96" s="3">
        <v>3.7469736635924396E11</v>
      </c>
    </row>
    <row r="97" ht="14.25" customHeight="1">
      <c r="A97" s="1" t="s">
        <v>9</v>
      </c>
      <c r="B97" s="2" t="s">
        <v>10</v>
      </c>
      <c r="C97" s="2" t="s">
        <v>202</v>
      </c>
      <c r="D97" s="2" t="str">
        <f>IFERROR(__xludf.DUMMYFUNCTION("GOOGLETRANSLATE(C97,""en"",""pt"")"),"Palau")</f>
        <v>Palau</v>
      </c>
      <c r="E97" s="2" t="s">
        <v>203</v>
      </c>
      <c r="F97" s="3">
        <v>2.8854628125E8</v>
      </c>
      <c r="G97" s="3">
        <v>2.81970375E8</v>
      </c>
      <c r="H97" s="3">
        <v>2.57885921875E8</v>
      </c>
      <c r="I97" s="3">
        <v>2.32903015625E8</v>
      </c>
      <c r="J97" s="3" t="s">
        <v>13</v>
      </c>
    </row>
    <row r="98" ht="14.25" customHeight="1">
      <c r="A98" s="1" t="s">
        <v>9</v>
      </c>
      <c r="B98" s="2" t="s">
        <v>10</v>
      </c>
      <c r="C98" s="2" t="s">
        <v>204</v>
      </c>
      <c r="D98" s="2" t="str">
        <f>IFERROR(__xludf.DUMMYFUNCTION("GOOGLETRANSLATE(C98,""en"",""pt"")"),"Panamá")</f>
        <v>Panamá</v>
      </c>
      <c r="E98" s="2" t="s">
        <v>205</v>
      </c>
      <c r="F98" s="3">
        <v>6.729416920000001E10</v>
      </c>
      <c r="G98" s="3">
        <v>6.97217875E10</v>
      </c>
      <c r="H98" s="3">
        <v>5.70868369E10</v>
      </c>
      <c r="I98" s="3">
        <v>6.74067381E10</v>
      </c>
      <c r="J98" s="3">
        <v>7.65225118E10</v>
      </c>
    </row>
    <row r="99" ht="14.25" customHeight="1">
      <c r="A99" s="1" t="s">
        <v>9</v>
      </c>
      <c r="B99" s="2" t="s">
        <v>10</v>
      </c>
      <c r="C99" s="2" t="s">
        <v>206</v>
      </c>
      <c r="D99" s="2" t="str">
        <f>IFERROR(__xludf.DUMMYFUNCTION("GOOGLETRANSLATE(C99,""en"",""pt"")"),"Paraguai")</f>
        <v>Paraguai</v>
      </c>
      <c r="E99" s="2" t="s">
        <v>207</v>
      </c>
      <c r="F99" s="3">
        <v>4.0225448340632164E10</v>
      </c>
      <c r="G99" s="3">
        <v>3.7925338329149445E10</v>
      </c>
      <c r="H99" s="3">
        <v>3.543217806818139E10</v>
      </c>
      <c r="I99" s="3">
        <v>3.995089993874815E10</v>
      </c>
      <c r="J99" s="3">
        <v>4.172229522922794E10</v>
      </c>
    </row>
    <row r="100" ht="14.25" customHeight="1">
      <c r="A100" s="1" t="s">
        <v>9</v>
      </c>
      <c r="B100" s="2" t="s">
        <v>10</v>
      </c>
      <c r="C100" s="2" t="s">
        <v>208</v>
      </c>
      <c r="D100" s="2" t="str">
        <f>IFERROR(__xludf.DUMMYFUNCTION("GOOGLETRANSLATE(C100,""en"",""pt"")"),"Peru")</f>
        <v>Peru</v>
      </c>
      <c r="E100" s="2" t="s">
        <v>209</v>
      </c>
      <c r="F100" s="3">
        <v>2.2259700973923532E11</v>
      </c>
      <c r="G100" s="3">
        <v>2.2832582119615277E11</v>
      </c>
      <c r="H100" s="3">
        <v>2.0194761513856744E11</v>
      </c>
      <c r="I100" s="3">
        <v>2.2371779905652646E11</v>
      </c>
      <c r="J100" s="3">
        <v>2.4263157332078983E11</v>
      </c>
    </row>
    <row r="101" ht="14.25" customHeight="1">
      <c r="A101" s="1" t="s">
        <v>9</v>
      </c>
      <c r="B101" s="2" t="s">
        <v>10</v>
      </c>
      <c r="C101" s="2" t="s">
        <v>210</v>
      </c>
      <c r="D101" s="2" t="str">
        <f>IFERROR(__xludf.DUMMYFUNCTION("GOOGLETRANSLATE(C101,""en"",""pt"")"),"Filipinas")</f>
        <v>Filipinas</v>
      </c>
      <c r="E101" s="2" t="s">
        <v>211</v>
      </c>
      <c r="F101" s="3">
        <v>3.468418965835147E11</v>
      </c>
      <c r="G101" s="3">
        <v>3.768234022449279E11</v>
      </c>
      <c r="H101" s="3">
        <v>3.6175114545159674E11</v>
      </c>
      <c r="I101" s="3">
        <v>3.940873598440495E11</v>
      </c>
      <c r="J101" s="3">
        <v>4.042843261104627E11</v>
      </c>
    </row>
    <row r="102" ht="14.25" customHeight="1">
      <c r="A102" s="1" t="s">
        <v>9</v>
      </c>
      <c r="B102" s="2" t="s">
        <v>10</v>
      </c>
      <c r="C102" s="2" t="s">
        <v>212</v>
      </c>
      <c r="D102" s="2" t="str">
        <f>IFERROR(__xludf.DUMMYFUNCTION("GOOGLETRANSLATE(C102,""en"",""pt"")"),"Polônia")</f>
        <v>Polônia</v>
      </c>
      <c r="E102" s="2" t="s">
        <v>213</v>
      </c>
      <c r="F102" s="3">
        <v>5.887798507580533E11</v>
      </c>
      <c r="G102" s="3">
        <v>5.960584730587661E11</v>
      </c>
      <c r="H102" s="3">
        <v>5.994427835980636E11</v>
      </c>
      <c r="I102" s="3">
        <v>6.81346136411701E11</v>
      </c>
      <c r="J102" s="3">
        <v>6.881250105205204E11</v>
      </c>
    </row>
    <row r="103" ht="14.25" customHeight="1">
      <c r="A103" s="1" t="s">
        <v>9</v>
      </c>
      <c r="B103" s="2" t="s">
        <v>10</v>
      </c>
      <c r="C103" s="2" t="s">
        <v>214</v>
      </c>
      <c r="D103" s="2" t="str">
        <f>IFERROR(__xludf.DUMMYFUNCTION("GOOGLETRANSLATE(C103,""en"",""pt"")"),"Portugal")</f>
        <v>Portugal</v>
      </c>
      <c r="E103" s="2" t="s">
        <v>215</v>
      </c>
      <c r="F103" s="3">
        <v>2.423131165779669E11</v>
      </c>
      <c r="G103" s="3">
        <v>2.3998692263890158E11</v>
      </c>
      <c r="H103" s="3">
        <v>2.2903186052077728E11</v>
      </c>
      <c r="I103" s="3">
        <v>2.55534839405899E11</v>
      </c>
      <c r="J103" s="3">
        <v>2.5519666098742706E11</v>
      </c>
    </row>
    <row r="104" ht="14.25" customHeight="1">
      <c r="A104" s="1" t="s">
        <v>9</v>
      </c>
      <c r="B104" s="2" t="s">
        <v>10</v>
      </c>
      <c r="C104" s="2" t="s">
        <v>216</v>
      </c>
      <c r="D104" s="2" t="str">
        <f>IFERROR(__xludf.DUMMYFUNCTION("GOOGLETRANSLATE(C104,""en"",""pt"")"),"Porto Rico")</f>
        <v>Porto Rico</v>
      </c>
      <c r="E104" s="2" t="s">
        <v>217</v>
      </c>
      <c r="F104" s="3">
        <v>1.009581E11</v>
      </c>
      <c r="G104" s="3">
        <v>1.051264E11</v>
      </c>
      <c r="H104" s="3">
        <v>1.031309E11</v>
      </c>
      <c r="I104" s="3">
        <v>1.063689E11</v>
      </c>
      <c r="J104" s="3">
        <v>1.134348E11</v>
      </c>
    </row>
    <row r="105" ht="14.25" customHeight="1">
      <c r="A105" s="1" t="s">
        <v>9</v>
      </c>
      <c r="B105" s="2" t="s">
        <v>10</v>
      </c>
      <c r="C105" s="2" t="s">
        <v>218</v>
      </c>
      <c r="D105" s="2" t="str">
        <f>IFERROR(__xludf.DUMMYFUNCTION("GOOGLETRANSLATE(C105,""en"",""pt"")"),"Catar")</f>
        <v>Catar</v>
      </c>
      <c r="E105" s="2" t="s">
        <v>219</v>
      </c>
      <c r="F105" s="3">
        <v>1.833349538186813E11</v>
      </c>
      <c r="G105" s="3">
        <v>1.7637126768908157E11</v>
      </c>
      <c r="H105" s="3">
        <v>1.4441136334527032E11</v>
      </c>
      <c r="I105" s="3">
        <v>1.7973200955484586E11</v>
      </c>
      <c r="J105" s="3">
        <v>2.362583028396533E11</v>
      </c>
    </row>
    <row r="106" ht="14.25" customHeight="1">
      <c r="A106" s="1" t="s">
        <v>9</v>
      </c>
      <c r="B106" s="2" t="s">
        <v>10</v>
      </c>
      <c r="C106" s="2" t="s">
        <v>220</v>
      </c>
      <c r="D106" s="2" t="str">
        <f>IFERROR(__xludf.DUMMYFUNCTION("GOOGLETRANSLATE(C106,""en"",""pt"")"),"Romênia")</f>
        <v>Romênia</v>
      </c>
      <c r="E106" s="2" t="s">
        <v>221</v>
      </c>
      <c r="F106" s="3">
        <v>2.4331602994405597E11</v>
      </c>
      <c r="G106" s="3">
        <v>2.51017797625017E11</v>
      </c>
      <c r="H106" s="3">
        <v>2.5136251434969714E11</v>
      </c>
      <c r="I106" s="3">
        <v>2.8581024450193335E11</v>
      </c>
      <c r="J106" s="3">
        <v>3.0069135486485474E11</v>
      </c>
    </row>
    <row r="107" ht="14.25" customHeight="1">
      <c r="A107" s="1" t="s">
        <v>9</v>
      </c>
      <c r="B107" s="2" t="s">
        <v>10</v>
      </c>
      <c r="C107" s="2" t="s">
        <v>222</v>
      </c>
      <c r="D107" s="2" t="str">
        <f>IFERROR(__xludf.DUMMYFUNCTION("GOOGLETRANSLATE(C107,""en"",""pt"")"),"Federação Russa")</f>
        <v>Federação Russa</v>
      </c>
      <c r="E107" s="2" t="s">
        <v>223</v>
      </c>
      <c r="F107" s="3">
        <v>1.6573287734613062E12</v>
      </c>
      <c r="G107" s="3">
        <v>1.6931150027083157E12</v>
      </c>
      <c r="H107" s="3">
        <v>1.4930758943621426E12</v>
      </c>
      <c r="I107" s="3">
        <v>1.836892075547524E12</v>
      </c>
      <c r="J107" s="3">
        <v>2.240422427458579E12</v>
      </c>
    </row>
    <row r="108" ht="14.25" customHeight="1">
      <c r="A108" s="1" t="s">
        <v>9</v>
      </c>
      <c r="B108" s="2" t="s">
        <v>10</v>
      </c>
      <c r="C108" s="2" t="s">
        <v>224</v>
      </c>
      <c r="D108" s="2" t="str">
        <f>IFERROR(__xludf.DUMMYFUNCTION("GOOGLETRANSLATE(C108,""en"",""pt"")"),"Ruanda")</f>
        <v>Ruanda</v>
      </c>
      <c r="E108" s="2" t="s">
        <v>225</v>
      </c>
      <c r="F108" s="3">
        <v>9.63625432502444E9</v>
      </c>
      <c r="G108" s="3">
        <v>1.0346326599028965E10</v>
      </c>
      <c r="H108" s="3">
        <v>1.0172303393061218E10</v>
      </c>
      <c r="I108" s="3">
        <v>1.105451734571093E10</v>
      </c>
      <c r="J108" s="3">
        <v>1.3311487445068628E10</v>
      </c>
    </row>
    <row r="109" ht="14.25" customHeight="1">
      <c r="A109" s="1" t="s">
        <v>9</v>
      </c>
      <c r="B109" s="2" t="s">
        <v>10</v>
      </c>
      <c r="C109" s="2" t="s">
        <v>226</v>
      </c>
      <c r="D109" s="2" t="str">
        <f>IFERROR(__xludf.DUMMYFUNCTION("GOOGLETRANSLATE(C109,""en"",""pt"")"),"São Vicente e Granadinas")</f>
        <v>São Vicente e Granadinas</v>
      </c>
      <c r="E109" s="2" t="s">
        <v>227</v>
      </c>
      <c r="F109" s="3">
        <v>8.843296296296296E8</v>
      </c>
      <c r="G109" s="3">
        <v>9.107666666666666E8</v>
      </c>
      <c r="H109" s="3">
        <v>8.69111111111111E8</v>
      </c>
      <c r="I109" s="3">
        <v>8.722222222222222E8</v>
      </c>
      <c r="J109" s="3">
        <v>9.485592592592592E8</v>
      </c>
    </row>
    <row r="110" ht="14.25" customHeight="1">
      <c r="A110" s="1" t="s">
        <v>9</v>
      </c>
      <c r="B110" s="2" t="s">
        <v>10</v>
      </c>
      <c r="C110" s="2" t="s">
        <v>228</v>
      </c>
      <c r="D110" s="2" t="str">
        <f>IFERROR(__xludf.DUMMYFUNCTION("GOOGLETRANSLATE(C110,""en"",""pt"")"),"Arábia Saudita")</f>
        <v>Arábia Saudita</v>
      </c>
      <c r="E110" s="2" t="s">
        <v>229</v>
      </c>
      <c r="F110" s="3">
        <v>8.465837918426294E11</v>
      </c>
      <c r="G110" s="3">
        <v>8.385647052951387E11</v>
      </c>
      <c r="H110" s="3">
        <v>7.342711839449894E11</v>
      </c>
      <c r="I110" s="3">
        <v>8.741561159001307E11</v>
      </c>
      <c r="J110" s="3">
        <v>1.1085715172853813E12</v>
      </c>
    </row>
    <row r="111" ht="14.25" customHeight="1">
      <c r="A111" s="1" t="s">
        <v>9</v>
      </c>
      <c r="B111" s="2" t="s">
        <v>10</v>
      </c>
      <c r="C111" s="2" t="s">
        <v>230</v>
      </c>
      <c r="D111" s="2" t="str">
        <f>IFERROR(__xludf.DUMMYFUNCTION("GOOGLETRANSLATE(C111,""en"",""pt"")"),"Senegal")</f>
        <v>Senegal</v>
      </c>
      <c r="E111" s="2" t="s">
        <v>231</v>
      </c>
      <c r="F111" s="3">
        <v>2.3116701556138107E10</v>
      </c>
      <c r="G111" s="3">
        <v>2.3403995992135414E10</v>
      </c>
      <c r="H111" s="3">
        <v>2.4530513037751846E10</v>
      </c>
      <c r="I111" s="3">
        <v>2.7569136729902275E10</v>
      </c>
      <c r="J111" s="3">
        <v>2.7684264748232433E10</v>
      </c>
    </row>
    <row r="112" ht="14.25" customHeight="1">
      <c r="A112" s="1" t="s">
        <v>9</v>
      </c>
      <c r="B112" s="2" t="s">
        <v>10</v>
      </c>
      <c r="C112" s="2" t="s">
        <v>232</v>
      </c>
      <c r="D112" s="2" t="str">
        <f>IFERROR(__xludf.DUMMYFUNCTION("GOOGLETRANSLATE(C112,""en"",""pt"")"),"Serra Leoa")</f>
        <v>Serra Leoa</v>
      </c>
      <c r="E112" s="2" t="s">
        <v>233</v>
      </c>
      <c r="F112" s="3">
        <v>4.085114387556054E9</v>
      </c>
      <c r="G112" s="3">
        <v>4.0765786987910733E9</v>
      </c>
      <c r="H112" s="3">
        <v>4.0629062657332044E9</v>
      </c>
      <c r="I112" s="3">
        <v>4.24923470401866E9</v>
      </c>
      <c r="J112" s="3">
        <v>4.0945638594355636E9</v>
      </c>
    </row>
    <row r="113" ht="14.25" customHeight="1">
      <c r="A113" s="1" t="s">
        <v>9</v>
      </c>
      <c r="B113" s="2" t="s">
        <v>10</v>
      </c>
      <c r="C113" s="2" t="s">
        <v>234</v>
      </c>
      <c r="D113" s="2" t="str">
        <f>IFERROR(__xludf.DUMMYFUNCTION("GOOGLETRANSLATE(C113,""en"",""pt"")"),"Cingapura")</f>
        <v>Cingapura</v>
      </c>
      <c r="E113" s="2" t="s">
        <v>235</v>
      </c>
      <c r="F113" s="3">
        <v>3.768694924980094E11</v>
      </c>
      <c r="G113" s="3">
        <v>3.768375803975786E11</v>
      </c>
      <c r="H113" s="3">
        <v>3.483920906952169E11</v>
      </c>
      <c r="I113" s="3">
        <v>4.237971005215548E11</v>
      </c>
      <c r="J113" s="3">
        <v>4.6678842679196643E11</v>
      </c>
    </row>
    <row r="114" ht="14.25" customHeight="1">
      <c r="A114" s="1" t="s">
        <v>9</v>
      </c>
      <c r="B114" s="2" t="s">
        <v>10</v>
      </c>
      <c r="C114" s="2" t="s">
        <v>236</v>
      </c>
      <c r="D114" s="2" t="str">
        <f>IFERROR(__xludf.DUMMYFUNCTION("GOOGLETRANSLATE(C114,""en"",""pt"")"),"República Eslovaca")</f>
        <v>República Eslovaca</v>
      </c>
      <c r="E114" s="2" t="s">
        <v>237</v>
      </c>
      <c r="F114" s="3">
        <v>1.0613792401559286E11</v>
      </c>
      <c r="G114" s="3">
        <v>1.0571168018056453E11</v>
      </c>
      <c r="H114" s="3">
        <v>1.0673148285549602E11</v>
      </c>
      <c r="I114" s="3">
        <v>1.1857648254258336E11</v>
      </c>
      <c r="J114" s="3">
        <v>1.1546171168896542E11</v>
      </c>
    </row>
    <row r="115" ht="14.25" customHeight="1">
      <c r="A115" s="1" t="s">
        <v>9</v>
      </c>
      <c r="B115" s="2" t="s">
        <v>10</v>
      </c>
      <c r="C115" s="2" t="s">
        <v>238</v>
      </c>
      <c r="D115" s="2" t="str">
        <f>IFERROR(__xludf.DUMMYFUNCTION("GOOGLETRANSLATE(C115,""en"",""pt"")"),"Eslovênia")</f>
        <v>Eslovênia</v>
      </c>
      <c r="E115" s="2" t="s">
        <v>239</v>
      </c>
      <c r="F115" s="3">
        <v>5.41778824258431E10</v>
      </c>
      <c r="G115" s="3">
        <v>5.438665431396854E10</v>
      </c>
      <c r="H115" s="3">
        <v>5.373452685422894E10</v>
      </c>
      <c r="I115" s="3">
        <v>6.183220154382846E10</v>
      </c>
      <c r="J115" s="3">
        <v>6.006347546634459E10</v>
      </c>
    </row>
    <row r="116" ht="14.25" customHeight="1">
      <c r="A116" s="1" t="s">
        <v>9</v>
      </c>
      <c r="B116" s="2" t="s">
        <v>10</v>
      </c>
      <c r="C116" s="2" t="s">
        <v>240</v>
      </c>
      <c r="D116" s="2" t="str">
        <f>IFERROR(__xludf.DUMMYFUNCTION("GOOGLETRANSLATE(C116,""en"",""pt"")"),"África do Sul")</f>
        <v>África do Sul</v>
      </c>
      <c r="E116" s="2" t="s">
        <v>241</v>
      </c>
      <c r="F116" s="3">
        <v>4.0526072389286816E11</v>
      </c>
      <c r="G116" s="3">
        <v>3.893300322210701E11</v>
      </c>
      <c r="H116" s="3">
        <v>3.382913960259558E11</v>
      </c>
      <c r="I116" s="3">
        <v>4.201178124638408E11</v>
      </c>
      <c r="J116" s="3">
        <v>4.052708500993871E11</v>
      </c>
    </row>
    <row r="117" ht="14.25" customHeight="1">
      <c r="A117" s="1" t="s">
        <v>9</v>
      </c>
      <c r="B117" s="2" t="s">
        <v>10</v>
      </c>
      <c r="C117" s="2" t="s">
        <v>242</v>
      </c>
      <c r="D117" s="2" t="str">
        <f>IFERROR(__xludf.DUMMYFUNCTION("GOOGLETRANSLATE(C117,""en"",""pt"")"),"Espanha")</f>
        <v>Espanha</v>
      </c>
      <c r="E117" s="2" t="s">
        <v>243</v>
      </c>
      <c r="F117" s="3">
        <v>1.421702715218038E12</v>
      </c>
      <c r="G117" s="3">
        <v>1.3943200551294094E12</v>
      </c>
      <c r="H117" s="3">
        <v>1.27812886787549E12</v>
      </c>
      <c r="I117" s="3">
        <v>1.445651653604628E12</v>
      </c>
      <c r="J117" s="3">
        <v>1.4178004662626514E12</v>
      </c>
    </row>
    <row r="118" ht="14.25" customHeight="1">
      <c r="A118" s="1" t="s">
        <v>9</v>
      </c>
      <c r="B118" s="2" t="s">
        <v>10</v>
      </c>
      <c r="C118" s="2" t="s">
        <v>244</v>
      </c>
      <c r="D118" s="2" t="str">
        <f>IFERROR(__xludf.DUMMYFUNCTION("GOOGLETRANSLATE(C118,""en"",""pt"")"),"Sri Lanka")</f>
        <v>Sri Lanka</v>
      </c>
      <c r="E118" s="2" t="s">
        <v>245</v>
      </c>
      <c r="F118" s="3">
        <v>9.449387120078688E10</v>
      </c>
      <c r="G118" s="3">
        <v>8.90149783441404E10</v>
      </c>
      <c r="H118" s="3">
        <v>8.44405164861099E10</v>
      </c>
      <c r="I118" s="3">
        <v>8.854804912149718E10</v>
      </c>
      <c r="J118" s="3">
        <v>7.440357836343547E10</v>
      </c>
    </row>
    <row r="119" ht="14.25" customHeight="1">
      <c r="A119" s="1" t="s">
        <v>9</v>
      </c>
      <c r="B119" s="2" t="s">
        <v>10</v>
      </c>
      <c r="C119" s="2" t="s">
        <v>246</v>
      </c>
      <c r="D119" s="2" t="str">
        <f>IFERROR(__xludf.DUMMYFUNCTION("GOOGLETRANSLATE(C119,""en"",""pt"")"),"Sudão")</f>
        <v>Sudão</v>
      </c>
      <c r="E119" s="2" t="s">
        <v>247</v>
      </c>
      <c r="F119" s="3">
        <v>3.233378038329238E10</v>
      </c>
      <c r="G119" s="3">
        <v>3.2338079165289257E10</v>
      </c>
      <c r="H119" s="3">
        <v>2.703459375E10</v>
      </c>
      <c r="I119" s="3">
        <v>3.4229513773970848E10</v>
      </c>
      <c r="J119" s="3">
        <v>5.166224177506288E10</v>
      </c>
    </row>
    <row r="120" ht="14.25" customHeight="1">
      <c r="A120" s="1" t="s">
        <v>9</v>
      </c>
      <c r="B120" s="2" t="s">
        <v>10</v>
      </c>
      <c r="C120" s="2" t="s">
        <v>248</v>
      </c>
      <c r="D120" s="2" t="str">
        <f>IFERROR(__xludf.DUMMYFUNCTION("GOOGLETRANSLATE(C120,""en"",""pt"")"),"Suriname")</f>
        <v>Suriname</v>
      </c>
      <c r="E120" s="2" t="s">
        <v>249</v>
      </c>
      <c r="F120" s="3">
        <v>3.996198866574535E9</v>
      </c>
      <c r="G120" s="3">
        <v>4.0160405750879593E9</v>
      </c>
      <c r="H120" s="3">
        <v>2.9118074962022653E9</v>
      </c>
      <c r="I120" s="3">
        <v>3.081401725888325E9</v>
      </c>
      <c r="J120" s="3">
        <v>3.620987993326366E9</v>
      </c>
    </row>
    <row r="121" ht="14.25" customHeight="1">
      <c r="A121" s="1" t="s">
        <v>9</v>
      </c>
      <c r="B121" s="2" t="s">
        <v>10</v>
      </c>
      <c r="C121" s="2" t="s">
        <v>250</v>
      </c>
      <c r="D121" s="2" t="str">
        <f>IFERROR(__xludf.DUMMYFUNCTION("GOOGLETRANSLATE(C121,""en"",""pt"")"),"Suécia")</f>
        <v>Suécia</v>
      </c>
      <c r="E121" s="2" t="s">
        <v>251</v>
      </c>
      <c r="F121" s="3">
        <v>5.554553714870894E11</v>
      </c>
      <c r="G121" s="3">
        <v>5.3387952918845374E11</v>
      </c>
      <c r="H121" s="3">
        <v>5.4705417423587585E11</v>
      </c>
      <c r="I121" s="3">
        <v>6.397149560694681E11</v>
      </c>
      <c r="J121" s="3">
        <v>5.917181446021406E11</v>
      </c>
    </row>
    <row r="122" ht="14.25" customHeight="1">
      <c r="A122" s="1" t="s">
        <v>9</v>
      </c>
      <c r="B122" s="2" t="s">
        <v>10</v>
      </c>
      <c r="C122" s="2" t="s">
        <v>252</v>
      </c>
      <c r="D122" s="2" t="str">
        <f>IFERROR(__xludf.DUMMYFUNCTION("GOOGLETRANSLATE(C122,""en"",""pt"")"),"Suíça")</f>
        <v>Suíça</v>
      </c>
      <c r="E122" s="2" t="s">
        <v>253</v>
      </c>
      <c r="F122" s="3">
        <v>7.255687174680009E11</v>
      </c>
      <c r="G122" s="3">
        <v>7.213691127267239E11</v>
      </c>
      <c r="H122" s="3">
        <v>7.419994060056272E11</v>
      </c>
      <c r="I122" s="3">
        <v>8.134087872224987E11</v>
      </c>
      <c r="J122" s="3">
        <v>8.184265502064498E11</v>
      </c>
    </row>
    <row r="123" ht="14.25" customHeight="1">
      <c r="A123" s="1" t="s">
        <v>9</v>
      </c>
      <c r="B123" s="2" t="s">
        <v>10</v>
      </c>
      <c r="C123" s="2" t="s">
        <v>254</v>
      </c>
      <c r="D123" s="2" t="str">
        <f>IFERROR(__xludf.DUMMYFUNCTION("GOOGLETRANSLATE(C123,""en"",""pt"")"),"Tailândia")</f>
        <v>Tailândia</v>
      </c>
      <c r="E123" s="2" t="s">
        <v>255</v>
      </c>
      <c r="F123" s="3">
        <v>5.067542084044847E11</v>
      </c>
      <c r="G123" s="3">
        <v>5.4397669179388586E11</v>
      </c>
      <c r="H123" s="3">
        <v>5.004572649557628E11</v>
      </c>
      <c r="I123" s="3">
        <v>5.0556806398880597E11</v>
      </c>
      <c r="J123" s="3">
        <v>4.954233430496215E11</v>
      </c>
    </row>
    <row r="124" ht="14.25" customHeight="1">
      <c r="A124" s="1" t="s">
        <v>9</v>
      </c>
      <c r="B124" s="2" t="s">
        <v>10</v>
      </c>
      <c r="C124" s="2" t="s">
        <v>256</v>
      </c>
      <c r="D124" s="2" t="str">
        <f>IFERROR(__xludf.DUMMYFUNCTION("GOOGLETRANSLATE(C124,""en"",""pt"")"),"Tonga")</f>
        <v>Tonga</v>
      </c>
      <c r="E124" s="2" t="s">
        <v>257</v>
      </c>
      <c r="F124" s="3">
        <v>4.889068385948662E8</v>
      </c>
      <c r="G124" s="3">
        <v>5.120536920786754E8</v>
      </c>
      <c r="H124" s="3">
        <v>4.847968549187562E8</v>
      </c>
      <c r="I124" s="3">
        <v>4.692282196657909E8</v>
      </c>
      <c r="J124" s="3" t="s">
        <v>13</v>
      </c>
    </row>
    <row r="125" ht="14.25" customHeight="1">
      <c r="A125" s="1" t="s">
        <v>9</v>
      </c>
      <c r="B125" s="2" t="s">
        <v>10</v>
      </c>
      <c r="C125" s="2" t="s">
        <v>258</v>
      </c>
      <c r="D125" s="2" t="str">
        <f>IFERROR(__xludf.DUMMYFUNCTION("GOOGLETRANSLATE(C125,""en"",""pt"")"),"Tunísia")</f>
        <v>Tunísia</v>
      </c>
      <c r="E125" s="2" t="s">
        <v>259</v>
      </c>
      <c r="F125" s="3">
        <v>4.268658002083218E10</v>
      </c>
      <c r="G125" s="3">
        <v>4.190554018442405E10</v>
      </c>
      <c r="H125" s="3">
        <v>4.253828993321618E10</v>
      </c>
      <c r="I125" s="3">
        <v>4.668729314033768E10</v>
      </c>
      <c r="J125" s="3">
        <v>4.630355244935424E10</v>
      </c>
    </row>
    <row r="126" ht="14.25" customHeight="1">
      <c r="A126" s="1" t="s">
        <v>9</v>
      </c>
      <c r="B126" s="2" t="s">
        <v>10</v>
      </c>
      <c r="C126" s="2" t="s">
        <v>260</v>
      </c>
      <c r="D126" s="2" t="str">
        <f>IFERROR(__xludf.DUMMYFUNCTION("GOOGLETRANSLATE(C126,""en"",""pt"")"),"Turquia")</f>
        <v>Turquia</v>
      </c>
      <c r="E126" s="2" t="s">
        <v>261</v>
      </c>
      <c r="F126" s="3">
        <v>7.789721997278585E11</v>
      </c>
      <c r="G126" s="3">
        <v>7.610059467882214E11</v>
      </c>
      <c r="H126" s="3">
        <v>7.203384981747438E11</v>
      </c>
      <c r="I126" s="3">
        <v>8.198652536696614E11</v>
      </c>
      <c r="J126" s="3">
        <v>9.071184359526879E11</v>
      </c>
    </row>
    <row r="127" ht="14.25" customHeight="1">
      <c r="A127" s="1" t="s">
        <v>9</v>
      </c>
      <c r="B127" s="2" t="s">
        <v>10</v>
      </c>
      <c r="C127" s="2" t="s">
        <v>262</v>
      </c>
      <c r="D127" s="2" t="str">
        <f>IFERROR(__xludf.DUMMYFUNCTION("GOOGLETRANSLATE(C127,""en"",""pt"")"),"Ilhas Turcas e Caicos")</f>
        <v>Ilhas Turcas e Caicos</v>
      </c>
      <c r="E127" s="2" t="s">
        <v>263</v>
      </c>
      <c r="F127" s="3">
        <v>1.113178E9</v>
      </c>
      <c r="G127" s="3">
        <v>1.197415E9</v>
      </c>
      <c r="H127" s="3">
        <v>9.24583E8</v>
      </c>
      <c r="I127" s="3">
        <v>1.0447787900000001E9</v>
      </c>
      <c r="J127" s="3">
        <v>1.1388088811E9</v>
      </c>
    </row>
    <row r="128" ht="14.25" customHeight="1">
      <c r="A128" s="1" t="s">
        <v>9</v>
      </c>
      <c r="B128" s="2" t="s">
        <v>10</v>
      </c>
      <c r="C128" s="2" t="s">
        <v>264</v>
      </c>
      <c r="D128" s="2" t="str">
        <f>IFERROR(__xludf.DUMMYFUNCTION("GOOGLETRANSLATE(C128,""en"",""pt"")"),"Tuvalu")</f>
        <v>Tuvalu</v>
      </c>
      <c r="E128" s="2" t="s">
        <v>265</v>
      </c>
      <c r="F128" s="3">
        <v>4.801525987513561E7</v>
      </c>
      <c r="G128" s="3">
        <v>5.41231985662913E7</v>
      </c>
      <c r="H128" s="3">
        <v>5.174659431485426E7</v>
      </c>
      <c r="I128" s="3">
        <v>6.019640571383929E7</v>
      </c>
      <c r="J128" s="3">
        <v>5.906597902276793E7</v>
      </c>
    </row>
    <row r="129" ht="14.25" customHeight="1">
      <c r="A129" s="1" t="s">
        <v>9</v>
      </c>
      <c r="B129" s="2" t="s">
        <v>10</v>
      </c>
      <c r="C129" s="2" t="s">
        <v>266</v>
      </c>
      <c r="D129" s="2" t="str">
        <f>IFERROR(__xludf.DUMMYFUNCTION("GOOGLETRANSLATE(C129,""en"",""pt"")"),"Reino Unido")</f>
        <v>Reino Unido</v>
      </c>
      <c r="E129" s="2" t="s">
        <v>267</v>
      </c>
      <c r="F129" s="3">
        <v>2.8713403475817856E12</v>
      </c>
      <c r="G129" s="3">
        <v>2.851407164907808E12</v>
      </c>
      <c r="H129" s="3">
        <v>2.6978065922938604E12</v>
      </c>
      <c r="I129" s="3">
        <v>3.1415061566187026E12</v>
      </c>
      <c r="J129" s="3">
        <v>3.0890727224001357E12</v>
      </c>
    </row>
    <row r="130" ht="14.25" customHeight="1">
      <c r="A130" s="1" t="s">
        <v>9</v>
      </c>
      <c r="B130" s="2" t="s">
        <v>10</v>
      </c>
      <c r="C130" s="2" t="s">
        <v>268</v>
      </c>
      <c r="D130" s="2" t="str">
        <f>IFERROR(__xludf.DUMMYFUNCTION("GOOGLETRANSLATE(C130,""en"",""pt"")"),"Ucrânia")</f>
        <v>Ucrânia</v>
      </c>
      <c r="E130" s="2" t="s">
        <v>269</v>
      </c>
      <c r="F130" s="3">
        <v>1.3089108829354999E11</v>
      </c>
      <c r="G130" s="3">
        <v>1.5388304750957697E11</v>
      </c>
      <c r="H130" s="3">
        <v>1.566177220133422E11</v>
      </c>
      <c r="I130" s="3">
        <v>1.997658595709353E11</v>
      </c>
      <c r="J130" s="3">
        <v>1.6050273725104666E11</v>
      </c>
    </row>
    <row r="131" ht="14.25" customHeight="1">
      <c r="A131" s="1" t="s">
        <v>9</v>
      </c>
      <c r="B131" s="2" t="s">
        <v>10</v>
      </c>
      <c r="C131" s="2" t="s">
        <v>270</v>
      </c>
      <c r="D131" s="2" t="str">
        <f>IFERROR(__xludf.DUMMYFUNCTION("GOOGLETRANSLATE(C131,""en"",""pt"")"),"Emirados Árabes Unidos")</f>
        <v>Emirados Árabes Unidos</v>
      </c>
      <c r="E131" s="2" t="s">
        <v>271</v>
      </c>
      <c r="F131" s="3">
        <v>4.2704943214934515E11</v>
      </c>
      <c r="G131" s="3">
        <v>4.179897217344942E11</v>
      </c>
      <c r="H131" s="3">
        <v>3.494730153369394E11</v>
      </c>
      <c r="I131" s="3">
        <v>4.1517879276988434E11</v>
      </c>
      <c r="J131" s="3">
        <v>5.070639682733125E11</v>
      </c>
    </row>
    <row r="132" ht="14.25" customHeight="1">
      <c r="A132" s="1" t="s">
        <v>9</v>
      </c>
      <c r="B132" s="2" t="s">
        <v>10</v>
      </c>
      <c r="C132" s="2" t="s">
        <v>272</v>
      </c>
      <c r="D132" s="2" t="str">
        <f>IFERROR(__xludf.DUMMYFUNCTION("GOOGLETRANSLATE(C132,""en"",""pt"")"),"Uruguai")</f>
        <v>Uruguai</v>
      </c>
      <c r="E132" s="2" t="s">
        <v>273</v>
      </c>
      <c r="F132" s="3">
        <v>6.5203071817981155E10</v>
      </c>
      <c r="G132" s="3">
        <v>6.204858561850498E10</v>
      </c>
      <c r="H132" s="3">
        <v>5.366690805376546E10</v>
      </c>
      <c r="I132" s="3">
        <v>6.141226824894612E10</v>
      </c>
      <c r="J132" s="3">
        <v>7.117714619749512E10</v>
      </c>
    </row>
    <row r="133" ht="14.25" customHeight="1">
      <c r="A133" s="1" t="s">
        <v>9</v>
      </c>
      <c r="B133" s="2" t="s">
        <v>10</v>
      </c>
      <c r="C133" s="2" t="s">
        <v>274</v>
      </c>
      <c r="D133" s="2" t="str">
        <f>IFERROR(__xludf.DUMMYFUNCTION("GOOGLETRANSLATE(C133,""en"",""pt"")"),"Vanuatu")</f>
        <v>Vanuatu</v>
      </c>
      <c r="E133" s="2" t="s">
        <v>275</v>
      </c>
      <c r="F133" s="3">
        <v>9.147369854309444E8</v>
      </c>
      <c r="G133" s="3">
        <v>9.365262676225132E8</v>
      </c>
      <c r="H133" s="3">
        <v>9.09421043508407E8</v>
      </c>
      <c r="I133" s="3">
        <v>9.716360978506658E8</v>
      </c>
      <c r="J133" s="3">
        <v>1.0558117237475283E9</v>
      </c>
    </row>
    <row r="134" ht="14.25" customHeight="1">
      <c r="A134" s="1" t="s">
        <v>9</v>
      </c>
      <c r="B134" s="2" t="s">
        <v>10</v>
      </c>
      <c r="C134" s="2" t="s">
        <v>276</v>
      </c>
      <c r="D134" s="2" t="str">
        <f>IFERROR(__xludf.DUMMYFUNCTION("GOOGLETRANSLATE(C134,""en"",""pt"")"),"Vietnã")</f>
        <v>Vietnã</v>
      </c>
      <c r="E134" s="2" t="s">
        <v>277</v>
      </c>
      <c r="F134" s="3">
        <v>3.101064783946589E11</v>
      </c>
      <c r="G134" s="3">
        <v>3.3436527049666705E11</v>
      </c>
      <c r="H134" s="3">
        <v>3.466157385377963E11</v>
      </c>
      <c r="I134" s="3">
        <v>3.661375691222146E11</v>
      </c>
      <c r="J134" s="3">
        <v>4.088023789048379E11</v>
      </c>
    </row>
    <row r="135" ht="14.25" customHeight="1">
      <c r="A135" s="1" t="s">
        <v>9</v>
      </c>
      <c r="B135" s="2" t="s">
        <v>10</v>
      </c>
      <c r="C135" s="2" t="s">
        <v>278</v>
      </c>
      <c r="D135" s="2" t="str">
        <f>IFERROR(__xludf.DUMMYFUNCTION("GOOGLETRANSLATE(C135,""en"",""pt"")"),"Ilhas Virgens (EUA)")</f>
        <v>Ilhas Virgens (EUA)</v>
      </c>
      <c r="E135" s="2" t="s">
        <v>279</v>
      </c>
      <c r="F135" s="3">
        <v>3.923E9</v>
      </c>
      <c r="G135" s="3">
        <v>4.121E9</v>
      </c>
      <c r="H135" s="3">
        <v>4.189E9</v>
      </c>
      <c r="I135" s="3">
        <v>4.444E9</v>
      </c>
      <c r="J135" s="3" t="s">
        <v>13</v>
      </c>
    </row>
    <row r="136" ht="14.25" customHeight="1">
      <c r="B136" s="2"/>
      <c r="C136" s="2"/>
      <c r="D136" s="2"/>
      <c r="E136" s="2"/>
      <c r="F136" s="3"/>
      <c r="G136" s="3"/>
      <c r="H136" s="3"/>
      <c r="I136" s="3"/>
      <c r="J136" s="3"/>
    </row>
    <row r="137" ht="14.25" customHeight="1">
      <c r="B137" s="2"/>
      <c r="C137" s="2"/>
      <c r="D137" s="2"/>
      <c r="E137" s="2"/>
      <c r="F137" s="3"/>
      <c r="G137" s="3"/>
      <c r="H137" s="3"/>
      <c r="I137" s="3"/>
      <c r="J137" s="3"/>
    </row>
    <row r="138" ht="14.25" customHeight="1">
      <c r="B138" s="2"/>
      <c r="C138" s="2"/>
      <c r="D138" s="2"/>
      <c r="E138" s="2"/>
      <c r="F138" s="3"/>
      <c r="G138" s="3"/>
      <c r="H138" s="3"/>
      <c r="I138" s="3"/>
      <c r="J138" s="3"/>
    </row>
    <row r="139" ht="14.25" customHeight="1">
      <c r="A139" s="1" t="s">
        <v>280</v>
      </c>
      <c r="B139" s="2"/>
      <c r="C139" s="2"/>
      <c r="D139" s="2"/>
      <c r="E139" s="2"/>
      <c r="F139" s="3"/>
      <c r="G139" s="3"/>
      <c r="H139" s="3"/>
      <c r="I139" s="3"/>
      <c r="J139" s="3"/>
    </row>
    <row r="140" ht="14.25" customHeight="1">
      <c r="A140" s="1" t="s">
        <v>281</v>
      </c>
      <c r="F140" s="3"/>
      <c r="G140" s="3"/>
      <c r="H140" s="3"/>
      <c r="I140" s="3"/>
      <c r="J140" s="3"/>
    </row>
    <row r="141" ht="14.25" customHeight="1">
      <c r="F141" s="3"/>
      <c r="G141" s="3"/>
      <c r="H141" s="3"/>
      <c r="I141" s="3"/>
      <c r="J141" s="3"/>
    </row>
    <row r="142" ht="14.25" customHeight="1">
      <c r="F142" s="3"/>
      <c r="G142" s="3"/>
      <c r="H142" s="3"/>
      <c r="I142" s="3"/>
      <c r="J142" s="3"/>
    </row>
    <row r="143" ht="14.25" customHeight="1">
      <c r="F143" s="3"/>
      <c r="G143" s="3"/>
      <c r="H143" s="3"/>
      <c r="I143" s="3"/>
      <c r="J143" s="3"/>
    </row>
    <row r="144" ht="14.25" customHeight="1">
      <c r="F144" s="3"/>
      <c r="G144" s="3"/>
      <c r="H144" s="3"/>
      <c r="I144" s="3"/>
      <c r="J144" s="3"/>
    </row>
    <row r="145" ht="14.25" customHeight="1">
      <c r="F145" s="3"/>
      <c r="G145" s="3"/>
      <c r="H145" s="3"/>
      <c r="I145" s="3"/>
      <c r="J145" s="3"/>
    </row>
    <row r="146" ht="14.25" customHeight="1">
      <c r="F146" s="3"/>
      <c r="G146" s="3"/>
      <c r="H146" s="3"/>
      <c r="I146" s="3"/>
      <c r="J146" s="3"/>
    </row>
    <row r="147" ht="14.25" customHeight="1">
      <c r="F147" s="3"/>
      <c r="G147" s="3"/>
      <c r="H147" s="3"/>
      <c r="I147" s="3"/>
      <c r="J147" s="3"/>
    </row>
    <row r="148" ht="14.25" customHeight="1">
      <c r="F148" s="3"/>
      <c r="G148" s="3"/>
      <c r="H148" s="3"/>
      <c r="I148" s="3"/>
      <c r="J148" s="3"/>
    </row>
    <row r="149" ht="14.25" customHeight="1">
      <c r="F149" s="3"/>
      <c r="G149" s="3"/>
      <c r="H149" s="3"/>
      <c r="I149" s="3"/>
      <c r="J149" s="3"/>
    </row>
    <row r="150" ht="14.25" customHeight="1">
      <c r="F150" s="3"/>
      <c r="G150" s="3"/>
      <c r="H150" s="3"/>
      <c r="I150" s="3"/>
      <c r="J150" s="3"/>
    </row>
    <row r="151" ht="14.25" customHeight="1">
      <c r="F151" s="3"/>
      <c r="G151" s="3"/>
      <c r="H151" s="3"/>
      <c r="I151" s="3"/>
      <c r="J151" s="3"/>
    </row>
    <row r="152" ht="14.25" customHeight="1">
      <c r="F152" s="3"/>
      <c r="G152" s="3"/>
      <c r="H152" s="3"/>
      <c r="I152" s="3"/>
      <c r="J152" s="3"/>
    </row>
    <row r="153" ht="14.25" customHeight="1">
      <c r="F153" s="3"/>
      <c r="G153" s="3"/>
      <c r="H153" s="3"/>
      <c r="I153" s="3"/>
      <c r="J153" s="3"/>
    </row>
    <row r="154" ht="14.25" customHeight="1">
      <c r="F154" s="3"/>
      <c r="G154" s="3"/>
      <c r="H154" s="3"/>
      <c r="I154" s="3"/>
      <c r="J154" s="3"/>
    </row>
    <row r="155" ht="14.25" customHeight="1">
      <c r="F155" s="3"/>
      <c r="G155" s="3"/>
      <c r="H155" s="3"/>
      <c r="I155" s="3"/>
      <c r="J155" s="3"/>
    </row>
    <row r="156" ht="14.25" customHeight="1">
      <c r="F156" s="3"/>
      <c r="G156" s="3"/>
      <c r="H156" s="3"/>
      <c r="I156" s="3"/>
      <c r="J156" s="3"/>
    </row>
    <row r="157" ht="14.25" customHeight="1">
      <c r="F157" s="3"/>
      <c r="G157" s="3"/>
      <c r="H157" s="3"/>
      <c r="I157" s="3"/>
      <c r="J157" s="3"/>
    </row>
    <row r="158" ht="14.25" customHeight="1">
      <c r="F158" s="3"/>
      <c r="G158" s="3"/>
      <c r="H158" s="3"/>
      <c r="I158" s="3"/>
      <c r="J158" s="3"/>
    </row>
    <row r="159" ht="14.25" customHeight="1">
      <c r="F159" s="3"/>
      <c r="G159" s="3"/>
      <c r="H159" s="3"/>
      <c r="I159" s="3"/>
      <c r="J159" s="3"/>
    </row>
    <row r="160" ht="14.25" customHeight="1">
      <c r="F160" s="3"/>
      <c r="G160" s="3"/>
      <c r="H160" s="3"/>
      <c r="I160" s="3"/>
      <c r="J160" s="3"/>
    </row>
    <row r="161" ht="14.25" customHeight="1">
      <c r="F161" s="3"/>
      <c r="G161" s="3"/>
      <c r="H161" s="3"/>
      <c r="I161" s="3"/>
      <c r="J161" s="3"/>
    </row>
    <row r="162" ht="14.25" customHeight="1">
      <c r="F162" s="3"/>
      <c r="G162" s="3"/>
      <c r="H162" s="3"/>
      <c r="I162" s="3"/>
      <c r="J162" s="3"/>
    </row>
    <row r="163" ht="14.25" customHeight="1">
      <c r="F163" s="3"/>
      <c r="G163" s="3"/>
      <c r="H163" s="3"/>
      <c r="I163" s="3"/>
      <c r="J163" s="3"/>
    </row>
    <row r="164" ht="14.25" customHeight="1">
      <c r="F164" s="3"/>
      <c r="G164" s="3"/>
      <c r="H164" s="3"/>
      <c r="I164" s="3"/>
      <c r="J164" s="3"/>
    </row>
    <row r="165" ht="14.25" customHeight="1">
      <c r="F165" s="3"/>
      <c r="G165" s="3"/>
      <c r="H165" s="3"/>
      <c r="I165" s="3"/>
      <c r="J165" s="3"/>
    </row>
    <row r="166" ht="14.25" customHeight="1">
      <c r="F166" s="3"/>
      <c r="G166" s="3"/>
      <c r="H166" s="3"/>
      <c r="I166" s="3"/>
      <c r="J166" s="3"/>
    </row>
    <row r="167" ht="14.25" customHeight="1">
      <c r="F167" s="3"/>
      <c r="G167" s="3"/>
      <c r="H167" s="3"/>
      <c r="I167" s="3"/>
      <c r="J167" s="3"/>
    </row>
    <row r="168" ht="14.25" customHeight="1">
      <c r="F168" s="3"/>
      <c r="G168" s="3"/>
      <c r="H168" s="3"/>
      <c r="I168" s="3"/>
      <c r="J168" s="3"/>
    </row>
    <row r="169" ht="14.25" customHeight="1">
      <c r="F169" s="3"/>
      <c r="G169" s="3"/>
      <c r="H169" s="3"/>
      <c r="I169" s="3"/>
      <c r="J169" s="3"/>
    </row>
    <row r="170" ht="14.25" customHeight="1">
      <c r="F170" s="3"/>
      <c r="G170" s="3"/>
      <c r="H170" s="3"/>
      <c r="I170" s="3"/>
      <c r="J170" s="3"/>
    </row>
    <row r="171" ht="14.25" customHeight="1">
      <c r="F171" s="3"/>
      <c r="G171" s="3"/>
      <c r="H171" s="3"/>
      <c r="I171" s="3"/>
      <c r="J171" s="3"/>
    </row>
    <row r="172" ht="14.25" customHeight="1">
      <c r="F172" s="3"/>
      <c r="G172" s="3"/>
      <c r="H172" s="3"/>
      <c r="I172" s="3"/>
      <c r="J172" s="3"/>
    </row>
    <row r="173" ht="14.25" customHeight="1">
      <c r="F173" s="3"/>
      <c r="G173" s="3"/>
      <c r="H173" s="3"/>
      <c r="I173" s="3"/>
      <c r="J173" s="3"/>
    </row>
    <row r="174" ht="14.25" customHeight="1">
      <c r="F174" s="3"/>
      <c r="G174" s="3"/>
      <c r="H174" s="3"/>
      <c r="I174" s="3"/>
      <c r="J174" s="3"/>
    </row>
    <row r="175" ht="14.25" customHeight="1">
      <c r="F175" s="3"/>
      <c r="G175" s="3"/>
      <c r="H175" s="3"/>
      <c r="I175" s="3"/>
      <c r="J175" s="3"/>
    </row>
    <row r="176" ht="14.25" customHeight="1">
      <c r="F176" s="3"/>
      <c r="G176" s="3"/>
      <c r="H176" s="3"/>
      <c r="I176" s="3"/>
      <c r="J176" s="3"/>
    </row>
    <row r="177" ht="14.25" customHeight="1">
      <c r="F177" s="3"/>
      <c r="G177" s="3"/>
      <c r="H177" s="3"/>
      <c r="I177" s="3"/>
      <c r="J177" s="3"/>
    </row>
    <row r="178" ht="14.25" customHeight="1">
      <c r="F178" s="3"/>
      <c r="G178" s="3"/>
      <c r="H178" s="3"/>
      <c r="I178" s="3"/>
      <c r="J178" s="3"/>
    </row>
    <row r="179" ht="14.25" customHeight="1">
      <c r="F179" s="3"/>
      <c r="G179" s="3"/>
      <c r="H179" s="3"/>
      <c r="I179" s="3"/>
      <c r="J179" s="3"/>
    </row>
    <row r="180" ht="14.25" customHeight="1">
      <c r="F180" s="3"/>
      <c r="G180" s="3"/>
      <c r="H180" s="3"/>
      <c r="I180" s="3"/>
      <c r="J180" s="3"/>
    </row>
    <row r="181" ht="14.25" customHeight="1">
      <c r="F181" s="3"/>
      <c r="G181" s="3"/>
      <c r="H181" s="3"/>
      <c r="I181" s="3"/>
      <c r="J181" s="3"/>
    </row>
    <row r="182" ht="14.25" customHeight="1">
      <c r="F182" s="3"/>
      <c r="G182" s="3"/>
      <c r="H182" s="3"/>
      <c r="I182" s="3"/>
      <c r="J182" s="3"/>
    </row>
    <row r="183" ht="14.25" customHeight="1">
      <c r="F183" s="3"/>
      <c r="G183" s="3"/>
      <c r="H183" s="3"/>
      <c r="I183" s="3"/>
      <c r="J183" s="3"/>
    </row>
    <row r="184" ht="14.25" customHeight="1">
      <c r="F184" s="3"/>
      <c r="G184" s="3"/>
      <c r="H184" s="3"/>
      <c r="I184" s="3"/>
      <c r="J184" s="3"/>
    </row>
    <row r="185" ht="14.25" customHeight="1">
      <c r="F185" s="3"/>
      <c r="G185" s="3"/>
      <c r="H185" s="3"/>
      <c r="I185" s="3"/>
      <c r="J185" s="3"/>
    </row>
    <row r="186" ht="14.25" customHeight="1">
      <c r="F186" s="3"/>
      <c r="G186" s="3"/>
      <c r="H186" s="3"/>
      <c r="I186" s="3"/>
      <c r="J186" s="3"/>
    </row>
    <row r="187" ht="14.25" customHeight="1">
      <c r="F187" s="3"/>
      <c r="G187" s="3"/>
      <c r="H187" s="3"/>
      <c r="I187" s="3"/>
      <c r="J187" s="3"/>
    </row>
    <row r="188" ht="14.25" customHeight="1">
      <c r="F188" s="3"/>
      <c r="G188" s="3"/>
      <c r="H188" s="3"/>
      <c r="I188" s="3"/>
      <c r="J188" s="3"/>
    </row>
    <row r="189" ht="14.25" customHeight="1">
      <c r="F189" s="3"/>
      <c r="G189" s="3"/>
      <c r="H189" s="3"/>
      <c r="I189" s="3"/>
      <c r="J189" s="3"/>
    </row>
    <row r="190" ht="14.25" customHeight="1">
      <c r="F190" s="3"/>
      <c r="G190" s="3"/>
      <c r="H190" s="3"/>
      <c r="I190" s="3"/>
      <c r="J190" s="3"/>
    </row>
    <row r="191" ht="14.25" customHeight="1">
      <c r="F191" s="3"/>
      <c r="G191" s="3"/>
      <c r="H191" s="3"/>
      <c r="I191" s="3"/>
      <c r="J191" s="3"/>
    </row>
    <row r="192" ht="14.25" customHeight="1">
      <c r="F192" s="3"/>
      <c r="G192" s="3"/>
      <c r="H192" s="3"/>
      <c r="I192" s="3"/>
      <c r="J192" s="3"/>
    </row>
    <row r="193" ht="14.25" customHeight="1">
      <c r="F193" s="3"/>
      <c r="G193" s="3"/>
      <c r="H193" s="3"/>
      <c r="I193" s="3"/>
      <c r="J193" s="3"/>
    </row>
    <row r="194" ht="14.25" customHeight="1">
      <c r="F194" s="3"/>
      <c r="G194" s="3"/>
      <c r="H194" s="3"/>
      <c r="I194" s="3"/>
      <c r="J194" s="3"/>
    </row>
    <row r="195" ht="14.25" customHeight="1">
      <c r="F195" s="3"/>
      <c r="G195" s="3"/>
      <c r="H195" s="3"/>
      <c r="I195" s="3"/>
      <c r="J195" s="3"/>
    </row>
    <row r="196" ht="14.25" customHeight="1">
      <c r="F196" s="3"/>
      <c r="G196" s="3"/>
      <c r="H196" s="3"/>
      <c r="I196" s="3"/>
      <c r="J196" s="3"/>
    </row>
    <row r="197" ht="14.25" customHeight="1">
      <c r="F197" s="3"/>
      <c r="G197" s="3"/>
      <c r="H197" s="3"/>
      <c r="I197" s="3"/>
      <c r="J197" s="3"/>
    </row>
    <row r="198" ht="14.25" customHeight="1">
      <c r="F198" s="3"/>
      <c r="G198" s="3"/>
      <c r="H198" s="3"/>
      <c r="I198" s="3"/>
      <c r="J198" s="3"/>
    </row>
    <row r="199" ht="14.25" customHeight="1">
      <c r="F199" s="3"/>
      <c r="G199" s="3"/>
      <c r="H199" s="3"/>
      <c r="I199" s="3"/>
      <c r="J199" s="3"/>
    </row>
    <row r="200" ht="14.25" customHeight="1">
      <c r="F200" s="3"/>
      <c r="G200" s="3"/>
      <c r="H200" s="3"/>
      <c r="I200" s="3"/>
      <c r="J200" s="3"/>
    </row>
    <row r="201" ht="14.25" customHeight="1">
      <c r="F201" s="3"/>
      <c r="G201" s="3"/>
      <c r="H201" s="3"/>
      <c r="I201" s="3"/>
      <c r="J201" s="3"/>
    </row>
    <row r="202" ht="14.25" customHeight="1">
      <c r="F202" s="3"/>
      <c r="G202" s="3"/>
      <c r="H202" s="3"/>
      <c r="I202" s="3"/>
      <c r="J202" s="3"/>
    </row>
    <row r="203" ht="14.25" customHeight="1">
      <c r="F203" s="3"/>
      <c r="G203" s="3"/>
      <c r="H203" s="3"/>
      <c r="I203" s="3"/>
      <c r="J203" s="3"/>
    </row>
    <row r="204" ht="14.25" customHeight="1">
      <c r="F204" s="3"/>
      <c r="G204" s="3"/>
      <c r="H204" s="3"/>
      <c r="I204" s="3"/>
      <c r="J204" s="3"/>
    </row>
    <row r="205" ht="14.25" customHeight="1">
      <c r="F205" s="3"/>
      <c r="G205" s="3"/>
      <c r="H205" s="3"/>
      <c r="I205" s="3"/>
      <c r="J205" s="3"/>
    </row>
    <row r="206" ht="14.25" customHeight="1">
      <c r="F206" s="3"/>
      <c r="G206" s="3"/>
      <c r="H206" s="3"/>
      <c r="I206" s="3"/>
      <c r="J206" s="3"/>
    </row>
    <row r="207" ht="14.25" customHeight="1">
      <c r="F207" s="3"/>
      <c r="G207" s="3"/>
      <c r="H207" s="3"/>
      <c r="I207" s="3"/>
      <c r="J207" s="3"/>
    </row>
    <row r="208" ht="14.25" customHeight="1">
      <c r="F208" s="3"/>
      <c r="G208" s="3"/>
      <c r="H208" s="3"/>
      <c r="I208" s="3"/>
      <c r="J208" s="3"/>
    </row>
    <row r="209" ht="14.25" customHeight="1">
      <c r="F209" s="3"/>
      <c r="G209" s="3"/>
      <c r="H209" s="3"/>
      <c r="I209" s="3"/>
      <c r="J209" s="3"/>
    </row>
    <row r="210" ht="14.25" customHeight="1">
      <c r="F210" s="3"/>
      <c r="G210" s="3"/>
      <c r="H210" s="3"/>
      <c r="I210" s="3"/>
      <c r="J210" s="3"/>
    </row>
    <row r="211" ht="14.25" customHeight="1">
      <c r="F211" s="3"/>
      <c r="G211" s="3"/>
      <c r="H211" s="3"/>
      <c r="I211" s="3"/>
      <c r="J211" s="3"/>
    </row>
    <row r="212" ht="14.25" customHeight="1">
      <c r="F212" s="3"/>
      <c r="G212" s="3"/>
      <c r="H212" s="3"/>
      <c r="I212" s="3"/>
      <c r="J212" s="3"/>
    </row>
    <row r="213" ht="14.25" customHeight="1">
      <c r="F213" s="3"/>
      <c r="G213" s="3"/>
      <c r="H213" s="3"/>
      <c r="I213" s="3"/>
      <c r="J213" s="3"/>
    </row>
    <row r="214" ht="14.25" customHeight="1">
      <c r="F214" s="3"/>
      <c r="G214" s="3"/>
      <c r="H214" s="3"/>
      <c r="I214" s="3"/>
      <c r="J214" s="3"/>
    </row>
    <row r="215" ht="14.25" customHeight="1">
      <c r="F215" s="3"/>
      <c r="G215" s="3"/>
      <c r="H215" s="3"/>
      <c r="I215" s="3"/>
      <c r="J215" s="3"/>
    </row>
    <row r="216" ht="14.25" customHeight="1">
      <c r="F216" s="3"/>
      <c r="G216" s="3"/>
      <c r="H216" s="3"/>
      <c r="I216" s="3"/>
      <c r="J216" s="3"/>
    </row>
    <row r="217" ht="14.25" customHeight="1">
      <c r="F217" s="3"/>
      <c r="G217" s="3"/>
      <c r="H217" s="3"/>
      <c r="I217" s="3"/>
      <c r="J217" s="3"/>
    </row>
    <row r="218" ht="14.25" customHeight="1">
      <c r="F218" s="3"/>
      <c r="G218" s="3"/>
      <c r="H218" s="3"/>
      <c r="I218" s="3"/>
      <c r="J218" s="3"/>
    </row>
    <row r="219" ht="14.25" customHeight="1">
      <c r="F219" s="3"/>
      <c r="G219" s="3"/>
      <c r="H219" s="3"/>
      <c r="I219" s="3"/>
      <c r="J219" s="3"/>
    </row>
    <row r="220" ht="14.25" customHeight="1">
      <c r="F220" s="3"/>
      <c r="G220" s="3"/>
      <c r="H220" s="3"/>
      <c r="I220" s="3"/>
      <c r="J220" s="3"/>
    </row>
    <row r="221" ht="14.25" customHeight="1">
      <c r="F221" s="3"/>
      <c r="G221" s="3"/>
      <c r="H221" s="3"/>
      <c r="I221" s="3"/>
      <c r="J221" s="3"/>
    </row>
    <row r="222" ht="14.25" customHeight="1">
      <c r="F222" s="3"/>
      <c r="G222" s="3"/>
      <c r="H222" s="3"/>
      <c r="I222" s="3"/>
      <c r="J222" s="3"/>
    </row>
    <row r="223" ht="14.25" customHeight="1">
      <c r="F223" s="3"/>
      <c r="G223" s="3"/>
      <c r="H223" s="3"/>
      <c r="I223" s="3"/>
      <c r="J223" s="3"/>
    </row>
    <row r="224" ht="14.25" customHeight="1">
      <c r="F224" s="3"/>
      <c r="G224" s="3"/>
      <c r="H224" s="3"/>
      <c r="I224" s="3"/>
      <c r="J224" s="3"/>
    </row>
    <row r="225" ht="14.25" customHeight="1">
      <c r="F225" s="3"/>
      <c r="G225" s="3"/>
      <c r="H225" s="3"/>
      <c r="I225" s="3"/>
      <c r="J225" s="3"/>
    </row>
    <row r="226" ht="14.25" customHeight="1">
      <c r="F226" s="3"/>
      <c r="G226" s="3"/>
      <c r="H226" s="3"/>
      <c r="I226" s="3"/>
      <c r="J226" s="3"/>
    </row>
    <row r="227" ht="14.25" customHeight="1">
      <c r="F227" s="3"/>
      <c r="G227" s="3"/>
      <c r="H227" s="3"/>
      <c r="I227" s="3"/>
      <c r="J227" s="3"/>
    </row>
    <row r="228" ht="14.25" customHeight="1">
      <c r="F228" s="3"/>
      <c r="G228" s="3"/>
      <c r="H228" s="3"/>
      <c r="I228" s="3"/>
      <c r="J228" s="3"/>
    </row>
    <row r="229" ht="14.25" customHeight="1">
      <c r="F229" s="3"/>
      <c r="G229" s="3"/>
      <c r="H229" s="3"/>
      <c r="I229" s="3"/>
      <c r="J229" s="3"/>
    </row>
    <row r="230" ht="14.25" customHeight="1">
      <c r="F230" s="3"/>
      <c r="G230" s="3"/>
      <c r="H230" s="3"/>
      <c r="I230" s="3"/>
      <c r="J230" s="3"/>
    </row>
    <row r="231" ht="14.25" customHeight="1">
      <c r="F231" s="3"/>
      <c r="G231" s="3"/>
      <c r="H231" s="3"/>
      <c r="I231" s="3"/>
      <c r="J231" s="3"/>
    </row>
    <row r="232" ht="14.25" customHeight="1">
      <c r="F232" s="3"/>
      <c r="G232" s="3"/>
      <c r="H232" s="3"/>
      <c r="I232" s="3"/>
      <c r="J232" s="3"/>
    </row>
    <row r="233" ht="14.25" customHeight="1">
      <c r="F233" s="3"/>
      <c r="G233" s="3"/>
      <c r="H233" s="3"/>
      <c r="I233" s="3"/>
      <c r="J233" s="3"/>
    </row>
    <row r="234" ht="14.25" customHeight="1">
      <c r="F234" s="3"/>
      <c r="G234" s="3"/>
      <c r="H234" s="3"/>
      <c r="I234" s="3"/>
      <c r="J234" s="3"/>
    </row>
    <row r="235" ht="14.25" customHeight="1">
      <c r="F235" s="3"/>
      <c r="G235" s="3"/>
      <c r="H235" s="3"/>
      <c r="I235" s="3"/>
      <c r="J235" s="3"/>
    </row>
    <row r="236" ht="14.25" customHeight="1">
      <c r="F236" s="3"/>
      <c r="G236" s="3"/>
      <c r="H236" s="3"/>
      <c r="I236" s="3"/>
      <c r="J236" s="3"/>
    </row>
    <row r="237" ht="14.25" customHeight="1">
      <c r="F237" s="3"/>
      <c r="G237" s="3"/>
      <c r="H237" s="3"/>
      <c r="I237" s="3"/>
      <c r="J237" s="3"/>
    </row>
    <row r="238" ht="14.25" customHeight="1">
      <c r="F238" s="3"/>
      <c r="G238" s="3"/>
      <c r="H238" s="3"/>
      <c r="I238" s="3"/>
      <c r="J238" s="3"/>
    </row>
    <row r="239" ht="14.25" customHeight="1">
      <c r="F239" s="3"/>
      <c r="G239" s="3"/>
      <c r="H239" s="3"/>
      <c r="I239" s="3"/>
      <c r="J239" s="3"/>
    </row>
    <row r="240" ht="14.25" customHeight="1">
      <c r="F240" s="3"/>
      <c r="G240" s="3"/>
      <c r="H240" s="3"/>
      <c r="I240" s="3"/>
      <c r="J240" s="3"/>
    </row>
    <row r="241" ht="14.25" customHeight="1">
      <c r="F241" s="3"/>
      <c r="G241" s="3"/>
      <c r="H241" s="3"/>
      <c r="I241" s="3"/>
      <c r="J241" s="3"/>
    </row>
    <row r="242" ht="14.25" customHeight="1">
      <c r="F242" s="3"/>
      <c r="G242" s="3"/>
      <c r="H242" s="3"/>
      <c r="I242" s="3"/>
      <c r="J242" s="3"/>
    </row>
    <row r="243" ht="14.25" customHeight="1">
      <c r="F243" s="3"/>
      <c r="G243" s="3"/>
      <c r="H243" s="3"/>
      <c r="I243" s="3"/>
      <c r="J243" s="3"/>
    </row>
    <row r="244" ht="14.25" customHeight="1">
      <c r="F244" s="3"/>
      <c r="G244" s="3"/>
      <c r="H244" s="3"/>
      <c r="I244" s="3"/>
      <c r="J244" s="3"/>
    </row>
    <row r="245" ht="14.25" customHeight="1">
      <c r="F245" s="3"/>
      <c r="G245" s="3"/>
      <c r="H245" s="3"/>
      <c r="I245" s="3"/>
      <c r="J245" s="3"/>
    </row>
    <row r="246" ht="14.25" customHeight="1">
      <c r="F246" s="3"/>
      <c r="G246" s="3"/>
      <c r="H246" s="3"/>
      <c r="I246" s="3"/>
      <c r="J246" s="3"/>
    </row>
    <row r="247" ht="14.25" customHeight="1">
      <c r="F247" s="3"/>
      <c r="G247" s="3"/>
      <c r="H247" s="3"/>
      <c r="I247" s="3"/>
      <c r="J247" s="3"/>
    </row>
    <row r="248" ht="14.25" customHeight="1">
      <c r="F248" s="3"/>
      <c r="G248" s="3"/>
      <c r="H248" s="3"/>
      <c r="I248" s="3"/>
      <c r="J248" s="3"/>
    </row>
    <row r="249" ht="14.25" customHeight="1">
      <c r="F249" s="3"/>
      <c r="G249" s="3"/>
      <c r="H249" s="3"/>
      <c r="I249" s="3"/>
      <c r="J249" s="3"/>
    </row>
    <row r="250" ht="14.25" customHeight="1">
      <c r="F250" s="3"/>
      <c r="G250" s="3"/>
      <c r="H250" s="3"/>
      <c r="I250" s="3"/>
      <c r="J250" s="3"/>
    </row>
    <row r="251" ht="14.25" customHeight="1">
      <c r="F251" s="3"/>
      <c r="G251" s="3"/>
      <c r="H251" s="3"/>
      <c r="I251" s="3"/>
      <c r="J251" s="3"/>
    </row>
    <row r="252" ht="14.25" customHeight="1">
      <c r="F252" s="3"/>
      <c r="G252" s="3"/>
      <c r="H252" s="3"/>
      <c r="I252" s="3"/>
      <c r="J252" s="3"/>
    </row>
    <row r="253" ht="14.25" customHeight="1">
      <c r="F253" s="3"/>
      <c r="G253" s="3"/>
      <c r="H253" s="3"/>
      <c r="I253" s="3"/>
      <c r="J253" s="3"/>
    </row>
    <row r="254" ht="14.25" customHeight="1">
      <c r="F254" s="3"/>
      <c r="G254" s="3"/>
      <c r="H254" s="3"/>
      <c r="I254" s="3"/>
      <c r="J254" s="3"/>
    </row>
    <row r="255" ht="14.25" customHeight="1">
      <c r="F255" s="3"/>
      <c r="G255" s="3"/>
      <c r="H255" s="3"/>
      <c r="I255" s="3"/>
      <c r="J255" s="3"/>
    </row>
    <row r="256" ht="14.25" customHeight="1">
      <c r="F256" s="3"/>
      <c r="G256" s="3"/>
      <c r="H256" s="3"/>
      <c r="I256" s="3"/>
      <c r="J256" s="3"/>
    </row>
    <row r="257" ht="14.25" customHeight="1">
      <c r="F257" s="3"/>
      <c r="G257" s="3"/>
      <c r="H257" s="3"/>
      <c r="I257" s="3"/>
      <c r="J257" s="3"/>
    </row>
    <row r="258" ht="14.25" customHeight="1">
      <c r="F258" s="3"/>
      <c r="G258" s="3"/>
      <c r="H258" s="3"/>
      <c r="I258" s="3"/>
      <c r="J258" s="3"/>
    </row>
    <row r="259" ht="14.25" customHeight="1">
      <c r="F259" s="3"/>
      <c r="G259" s="3"/>
      <c r="H259" s="3"/>
      <c r="I259" s="3"/>
      <c r="J259" s="3"/>
    </row>
    <row r="260" ht="14.25" customHeight="1">
      <c r="F260" s="3"/>
      <c r="G260" s="3"/>
      <c r="H260" s="3"/>
      <c r="I260" s="3"/>
      <c r="J260" s="3"/>
    </row>
    <row r="261" ht="14.25" customHeight="1">
      <c r="F261" s="3"/>
      <c r="G261" s="3"/>
      <c r="H261" s="3"/>
      <c r="I261" s="3"/>
      <c r="J261" s="3"/>
    </row>
    <row r="262" ht="14.25" customHeight="1">
      <c r="F262" s="3"/>
      <c r="G262" s="3"/>
      <c r="H262" s="3"/>
      <c r="I262" s="3"/>
      <c r="J262" s="3"/>
    </row>
    <row r="263" ht="14.25" customHeight="1">
      <c r="F263" s="3"/>
      <c r="G263" s="3"/>
      <c r="H263" s="3"/>
      <c r="I263" s="3"/>
      <c r="J263" s="3"/>
    </row>
    <row r="264" ht="14.25" customHeight="1">
      <c r="F264" s="3"/>
      <c r="G264" s="3"/>
      <c r="H264" s="3"/>
      <c r="I264" s="3"/>
      <c r="J264" s="3"/>
    </row>
    <row r="265" ht="14.25" customHeight="1">
      <c r="F265" s="3"/>
      <c r="G265" s="3"/>
      <c r="H265" s="3"/>
      <c r="I265" s="3"/>
      <c r="J265" s="3"/>
    </row>
    <row r="266" ht="14.25" customHeight="1">
      <c r="F266" s="3"/>
      <c r="G266" s="3"/>
      <c r="H266" s="3"/>
      <c r="I266" s="3"/>
      <c r="J266" s="3"/>
    </row>
    <row r="267" ht="14.25" customHeight="1">
      <c r="F267" s="3"/>
      <c r="G267" s="3"/>
      <c r="H267" s="3"/>
      <c r="I267" s="3"/>
      <c r="J267" s="3"/>
    </row>
    <row r="268" ht="14.25" customHeight="1">
      <c r="F268" s="3"/>
      <c r="G268" s="3"/>
      <c r="H268" s="3"/>
      <c r="I268" s="3"/>
      <c r="J268" s="3"/>
    </row>
    <row r="269" ht="14.25" customHeight="1">
      <c r="F269" s="3"/>
      <c r="G269" s="3"/>
      <c r="H269" s="3"/>
      <c r="I269" s="3"/>
      <c r="J269" s="3"/>
    </row>
    <row r="270" ht="14.25" customHeight="1">
      <c r="F270" s="3"/>
      <c r="G270" s="3"/>
      <c r="H270" s="3"/>
      <c r="I270" s="3"/>
      <c r="J270" s="3"/>
    </row>
    <row r="271" ht="14.25" customHeight="1">
      <c r="F271" s="3"/>
      <c r="G271" s="3"/>
      <c r="H271" s="3"/>
      <c r="I271" s="3"/>
      <c r="J271" s="3"/>
    </row>
    <row r="272" ht="14.25" customHeight="1">
      <c r="F272" s="3"/>
      <c r="G272" s="3"/>
      <c r="H272" s="3"/>
      <c r="I272" s="3"/>
      <c r="J272" s="3"/>
    </row>
    <row r="273" ht="14.25" customHeight="1">
      <c r="F273" s="3"/>
      <c r="G273" s="3"/>
      <c r="H273" s="3"/>
      <c r="I273" s="3"/>
      <c r="J273" s="3"/>
    </row>
    <row r="274" ht="14.25" customHeight="1">
      <c r="F274" s="3"/>
      <c r="G274" s="3"/>
      <c r="H274" s="3"/>
      <c r="I274" s="3"/>
      <c r="J274" s="3"/>
    </row>
    <row r="275" ht="14.25" customHeight="1">
      <c r="F275" s="3"/>
      <c r="G275" s="3"/>
      <c r="H275" s="3"/>
      <c r="I275" s="3"/>
      <c r="J275" s="3"/>
    </row>
    <row r="276" ht="14.25" customHeight="1">
      <c r="F276" s="3"/>
      <c r="G276" s="3"/>
      <c r="H276" s="3"/>
      <c r="I276" s="3"/>
      <c r="J276" s="3"/>
    </row>
    <row r="277" ht="14.25" customHeight="1">
      <c r="F277" s="3"/>
      <c r="G277" s="3"/>
      <c r="H277" s="3"/>
      <c r="I277" s="3"/>
      <c r="J277" s="3"/>
    </row>
    <row r="278" ht="14.25" customHeight="1">
      <c r="F278" s="3"/>
      <c r="G278" s="3"/>
      <c r="H278" s="3"/>
      <c r="I278" s="3"/>
      <c r="J278" s="3"/>
    </row>
    <row r="279" ht="14.25" customHeight="1">
      <c r="F279" s="3"/>
      <c r="G279" s="3"/>
      <c r="H279" s="3"/>
      <c r="I279" s="3"/>
      <c r="J279" s="3"/>
    </row>
    <row r="280" ht="14.25" customHeight="1">
      <c r="F280" s="3"/>
      <c r="G280" s="3"/>
      <c r="H280" s="3"/>
      <c r="I280" s="3"/>
      <c r="J280" s="3"/>
    </row>
    <row r="281" ht="14.25" customHeight="1">
      <c r="F281" s="3"/>
      <c r="G281" s="3"/>
      <c r="H281" s="3"/>
      <c r="I281" s="3"/>
      <c r="J281" s="3"/>
    </row>
    <row r="282" ht="14.25" customHeight="1">
      <c r="F282" s="3"/>
      <c r="G282" s="3"/>
      <c r="H282" s="3"/>
      <c r="I282" s="3"/>
      <c r="J282" s="3"/>
    </row>
    <row r="283" ht="14.25" customHeight="1">
      <c r="F283" s="3"/>
      <c r="G283" s="3"/>
      <c r="H283" s="3"/>
      <c r="I283" s="3"/>
      <c r="J283" s="3"/>
    </row>
    <row r="284" ht="14.25" customHeight="1">
      <c r="F284" s="3"/>
      <c r="G284" s="3"/>
      <c r="H284" s="3"/>
      <c r="I284" s="3"/>
      <c r="J284" s="3"/>
    </row>
    <row r="285" ht="14.25" customHeight="1">
      <c r="F285" s="3"/>
      <c r="G285" s="3"/>
      <c r="H285" s="3"/>
      <c r="I285" s="3"/>
      <c r="J285" s="3"/>
    </row>
    <row r="286" ht="14.25" customHeight="1">
      <c r="F286" s="3"/>
      <c r="G286" s="3"/>
      <c r="H286" s="3"/>
      <c r="I286" s="3"/>
      <c r="J286" s="3"/>
    </row>
    <row r="287" ht="14.25" customHeight="1">
      <c r="F287" s="3"/>
      <c r="G287" s="3"/>
      <c r="H287" s="3"/>
      <c r="I287" s="3"/>
      <c r="J287" s="3"/>
    </row>
    <row r="288" ht="14.25" customHeight="1">
      <c r="F288" s="3"/>
      <c r="G288" s="3"/>
      <c r="H288" s="3"/>
      <c r="I288" s="3"/>
      <c r="J288" s="3"/>
    </row>
    <row r="289" ht="14.25" customHeight="1">
      <c r="F289" s="3"/>
      <c r="G289" s="3"/>
      <c r="H289" s="3"/>
      <c r="I289" s="3"/>
      <c r="J289" s="3"/>
    </row>
    <row r="290" ht="14.25" customHeight="1">
      <c r="F290" s="3"/>
      <c r="G290" s="3"/>
      <c r="H290" s="3"/>
      <c r="I290" s="3"/>
      <c r="J290" s="3"/>
    </row>
    <row r="291" ht="14.25" customHeight="1">
      <c r="F291" s="3"/>
      <c r="G291" s="3"/>
      <c r="H291" s="3"/>
      <c r="I291" s="3"/>
      <c r="J291" s="3"/>
    </row>
    <row r="292" ht="14.25" customHeight="1">
      <c r="F292" s="3"/>
      <c r="G292" s="3"/>
      <c r="H292" s="3"/>
      <c r="I292" s="3"/>
      <c r="J292" s="3"/>
    </row>
    <row r="293" ht="14.25" customHeight="1">
      <c r="F293" s="3"/>
      <c r="G293" s="3"/>
      <c r="H293" s="3"/>
      <c r="I293" s="3"/>
      <c r="J293" s="3"/>
    </row>
    <row r="294" ht="14.25" customHeight="1">
      <c r="F294" s="3"/>
      <c r="G294" s="3"/>
      <c r="H294" s="3"/>
      <c r="I294" s="3"/>
      <c r="J294" s="3"/>
    </row>
    <row r="295" ht="14.25" customHeight="1">
      <c r="F295" s="3"/>
      <c r="G295" s="3"/>
      <c r="H295" s="3"/>
      <c r="I295" s="3"/>
      <c r="J295" s="3"/>
    </row>
    <row r="296" ht="14.25" customHeight="1">
      <c r="F296" s="3"/>
      <c r="G296" s="3"/>
      <c r="H296" s="3"/>
      <c r="I296" s="3"/>
      <c r="J296" s="3"/>
    </row>
    <row r="297" ht="14.25" customHeight="1">
      <c r="F297" s="3"/>
      <c r="G297" s="3"/>
      <c r="H297" s="3"/>
      <c r="I297" s="3"/>
      <c r="J297" s="3"/>
    </row>
    <row r="298" ht="14.25" customHeight="1">
      <c r="F298" s="3"/>
      <c r="G298" s="3"/>
      <c r="H298" s="3"/>
      <c r="I298" s="3"/>
      <c r="J298" s="3"/>
    </row>
    <row r="299" ht="14.25" customHeight="1">
      <c r="F299" s="3"/>
      <c r="G299" s="3"/>
      <c r="H299" s="3"/>
      <c r="I299" s="3"/>
      <c r="J299" s="3"/>
    </row>
    <row r="300" ht="14.25" customHeight="1">
      <c r="F300" s="3"/>
      <c r="G300" s="3"/>
      <c r="H300" s="3"/>
      <c r="I300" s="3"/>
      <c r="J300" s="3"/>
    </row>
    <row r="301" ht="14.25" customHeight="1">
      <c r="F301" s="3"/>
      <c r="G301" s="3"/>
      <c r="H301" s="3"/>
      <c r="I301" s="3"/>
      <c r="J301" s="3"/>
    </row>
    <row r="302" ht="14.25" customHeight="1">
      <c r="F302" s="3"/>
      <c r="G302" s="3"/>
      <c r="H302" s="3"/>
      <c r="I302" s="3"/>
      <c r="J302" s="3"/>
    </row>
    <row r="303" ht="14.25" customHeight="1">
      <c r="F303" s="3"/>
      <c r="G303" s="3"/>
      <c r="H303" s="3"/>
      <c r="I303" s="3"/>
      <c r="J303" s="3"/>
    </row>
    <row r="304" ht="14.25" customHeight="1">
      <c r="F304" s="3"/>
      <c r="G304" s="3"/>
      <c r="H304" s="3"/>
      <c r="I304" s="3"/>
      <c r="J304" s="3"/>
    </row>
    <row r="305" ht="14.25" customHeight="1">
      <c r="F305" s="3"/>
      <c r="G305" s="3"/>
      <c r="H305" s="3"/>
      <c r="I305" s="3"/>
      <c r="J305" s="3"/>
    </row>
    <row r="306" ht="14.25" customHeight="1">
      <c r="F306" s="3"/>
      <c r="G306" s="3"/>
      <c r="H306" s="3"/>
      <c r="I306" s="3"/>
      <c r="J306" s="3"/>
    </row>
    <row r="307" ht="14.25" customHeight="1">
      <c r="F307" s="3"/>
      <c r="G307" s="3"/>
      <c r="H307" s="3"/>
      <c r="I307" s="3"/>
      <c r="J307" s="3"/>
    </row>
    <row r="308" ht="14.25" customHeight="1">
      <c r="F308" s="3"/>
      <c r="G308" s="3"/>
      <c r="H308" s="3"/>
      <c r="I308" s="3"/>
      <c r="J308" s="3"/>
    </row>
    <row r="309" ht="14.25" customHeight="1">
      <c r="F309" s="3"/>
      <c r="G309" s="3"/>
      <c r="H309" s="3"/>
      <c r="I309" s="3"/>
      <c r="J309" s="3"/>
    </row>
    <row r="310" ht="14.25" customHeight="1">
      <c r="F310" s="3"/>
      <c r="G310" s="3"/>
      <c r="H310" s="3"/>
      <c r="I310" s="3"/>
      <c r="J310" s="3"/>
    </row>
    <row r="311" ht="14.25" customHeight="1">
      <c r="F311" s="3"/>
      <c r="G311" s="3"/>
      <c r="H311" s="3"/>
      <c r="I311" s="3"/>
      <c r="J311" s="3"/>
    </row>
    <row r="312" ht="14.25" customHeight="1">
      <c r="F312" s="3"/>
      <c r="G312" s="3"/>
      <c r="H312" s="3"/>
      <c r="I312" s="3"/>
      <c r="J312" s="3"/>
    </row>
    <row r="313" ht="14.25" customHeight="1">
      <c r="F313" s="3"/>
      <c r="G313" s="3"/>
      <c r="H313" s="3"/>
      <c r="I313" s="3"/>
      <c r="J313" s="3"/>
    </row>
    <row r="314" ht="14.25" customHeight="1">
      <c r="F314" s="3"/>
      <c r="G314" s="3"/>
      <c r="H314" s="3"/>
      <c r="I314" s="3"/>
      <c r="J314" s="3"/>
    </row>
    <row r="315" ht="14.25" customHeight="1">
      <c r="F315" s="3"/>
      <c r="G315" s="3"/>
      <c r="H315" s="3"/>
      <c r="I315" s="3"/>
      <c r="J315" s="3"/>
    </row>
    <row r="316" ht="14.25" customHeight="1">
      <c r="F316" s="3"/>
      <c r="G316" s="3"/>
      <c r="H316" s="3"/>
      <c r="I316" s="3"/>
      <c r="J316" s="3"/>
    </row>
    <row r="317" ht="14.25" customHeight="1">
      <c r="F317" s="3"/>
      <c r="G317" s="3"/>
      <c r="H317" s="3"/>
      <c r="I317" s="3"/>
      <c r="J317" s="3"/>
    </row>
    <row r="318" ht="14.25" customHeight="1">
      <c r="F318" s="3"/>
      <c r="G318" s="3"/>
      <c r="H318" s="3"/>
      <c r="I318" s="3"/>
      <c r="J318" s="3"/>
    </row>
    <row r="319" ht="14.25" customHeight="1">
      <c r="F319" s="3"/>
      <c r="G319" s="3"/>
      <c r="H319" s="3"/>
      <c r="I319" s="3"/>
      <c r="J319" s="3"/>
    </row>
    <row r="320" ht="14.25" customHeight="1">
      <c r="F320" s="3"/>
      <c r="G320" s="3"/>
      <c r="H320" s="3"/>
      <c r="I320" s="3"/>
      <c r="J320" s="3"/>
    </row>
    <row r="321" ht="14.25" customHeight="1">
      <c r="F321" s="3"/>
      <c r="G321" s="3"/>
      <c r="H321" s="3"/>
      <c r="I321" s="3"/>
      <c r="J321" s="3"/>
    </row>
    <row r="322" ht="14.25" customHeight="1">
      <c r="F322" s="3"/>
      <c r="G322" s="3"/>
      <c r="H322" s="3"/>
      <c r="I322" s="3"/>
      <c r="J322" s="3"/>
    </row>
    <row r="323" ht="14.25" customHeight="1">
      <c r="F323" s="3"/>
      <c r="G323" s="3"/>
      <c r="H323" s="3"/>
      <c r="I323" s="3"/>
      <c r="J323" s="3"/>
    </row>
    <row r="324" ht="14.25" customHeight="1">
      <c r="F324" s="3"/>
      <c r="G324" s="3"/>
      <c r="H324" s="3"/>
      <c r="I324" s="3"/>
      <c r="J324" s="3"/>
    </row>
    <row r="325" ht="14.25" customHeight="1">
      <c r="F325" s="3"/>
      <c r="G325" s="3"/>
      <c r="H325" s="3"/>
      <c r="I325" s="3"/>
      <c r="J325" s="3"/>
    </row>
    <row r="326" ht="14.25" customHeight="1">
      <c r="F326" s="3"/>
      <c r="G326" s="3"/>
      <c r="H326" s="3"/>
      <c r="I326" s="3"/>
      <c r="J326" s="3"/>
    </row>
    <row r="327" ht="14.25" customHeight="1">
      <c r="F327" s="3"/>
      <c r="G327" s="3"/>
      <c r="H327" s="3"/>
      <c r="I327" s="3"/>
      <c r="J327" s="3"/>
    </row>
    <row r="328" ht="14.25" customHeight="1">
      <c r="F328" s="3"/>
      <c r="G328" s="3"/>
      <c r="H328" s="3"/>
      <c r="I328" s="3"/>
      <c r="J328" s="3"/>
    </row>
    <row r="329" ht="14.25" customHeight="1">
      <c r="F329" s="3"/>
      <c r="G329" s="3"/>
      <c r="H329" s="3"/>
      <c r="I329" s="3"/>
      <c r="J329" s="3"/>
    </row>
    <row r="330" ht="14.25" customHeight="1">
      <c r="F330" s="3"/>
      <c r="G330" s="3"/>
      <c r="H330" s="3"/>
      <c r="I330" s="3"/>
      <c r="J330" s="3"/>
    </row>
    <row r="331" ht="14.25" customHeight="1">
      <c r="F331" s="3"/>
      <c r="G331" s="3"/>
      <c r="H331" s="3"/>
      <c r="I331" s="3"/>
      <c r="J331" s="3"/>
    </row>
    <row r="332" ht="14.25" customHeight="1">
      <c r="F332" s="3"/>
      <c r="G332" s="3"/>
      <c r="H332" s="3"/>
      <c r="I332" s="3"/>
      <c r="J332" s="3"/>
    </row>
    <row r="333" ht="14.25" customHeight="1">
      <c r="F333" s="3"/>
      <c r="G333" s="3"/>
      <c r="H333" s="3"/>
      <c r="I333" s="3"/>
      <c r="J333" s="3"/>
    </row>
    <row r="334" ht="14.25" customHeight="1">
      <c r="F334" s="3"/>
      <c r="G334" s="3"/>
      <c r="H334" s="3"/>
      <c r="I334" s="3"/>
      <c r="J334" s="3"/>
    </row>
    <row r="335" ht="14.25" customHeight="1">
      <c r="F335" s="3"/>
      <c r="G335" s="3"/>
      <c r="H335" s="3"/>
      <c r="I335" s="3"/>
      <c r="J335" s="3"/>
    </row>
    <row r="336" ht="14.25" customHeight="1">
      <c r="F336" s="3"/>
      <c r="G336" s="3"/>
      <c r="H336" s="3"/>
      <c r="I336" s="3"/>
      <c r="J336" s="3"/>
    </row>
    <row r="337" ht="14.25" customHeight="1">
      <c r="F337" s="3"/>
      <c r="G337" s="3"/>
      <c r="H337" s="3"/>
      <c r="I337" s="3"/>
      <c r="J337" s="3"/>
    </row>
    <row r="338" ht="14.25" customHeight="1">
      <c r="F338" s="3"/>
      <c r="G338" s="3"/>
      <c r="H338" s="3"/>
      <c r="I338" s="3"/>
      <c r="J338" s="3"/>
    </row>
    <row r="339" ht="14.25" customHeight="1">
      <c r="F339" s="3"/>
      <c r="G339" s="3"/>
      <c r="H339" s="3"/>
      <c r="I339" s="3"/>
      <c r="J339" s="3"/>
    </row>
    <row r="340" ht="14.25" customHeight="1">
      <c r="F340" s="3"/>
      <c r="G340" s="3"/>
      <c r="H340" s="3"/>
      <c r="I340" s="3"/>
      <c r="J340" s="3"/>
    </row>
    <row r="341" ht="14.25" customHeight="1">
      <c r="F341" s="3"/>
      <c r="G341" s="3"/>
      <c r="H341" s="3"/>
      <c r="I341" s="3"/>
      <c r="J341" s="3"/>
    </row>
    <row r="342" ht="14.25" customHeight="1">
      <c r="F342" s="3"/>
      <c r="G342" s="3"/>
      <c r="H342" s="3"/>
      <c r="I342" s="3"/>
      <c r="J342" s="3"/>
    </row>
    <row r="343" ht="14.25" customHeight="1">
      <c r="F343" s="3"/>
      <c r="G343" s="3"/>
      <c r="H343" s="3"/>
      <c r="I343" s="3"/>
      <c r="J343" s="3"/>
    </row>
    <row r="344" ht="14.25" customHeight="1">
      <c r="F344" s="3"/>
      <c r="G344" s="3"/>
      <c r="H344" s="3"/>
      <c r="I344" s="3"/>
      <c r="J344" s="3"/>
    </row>
    <row r="345" ht="14.25" customHeight="1">
      <c r="F345" s="3"/>
      <c r="G345" s="3"/>
      <c r="H345" s="3"/>
      <c r="I345" s="3"/>
      <c r="J345" s="3"/>
    </row>
    <row r="346" ht="14.25" customHeight="1">
      <c r="F346" s="3"/>
      <c r="G346" s="3"/>
      <c r="H346" s="3"/>
      <c r="I346" s="3"/>
      <c r="J346" s="3"/>
    </row>
    <row r="347" ht="14.25" customHeight="1">
      <c r="F347" s="3"/>
      <c r="G347" s="3"/>
      <c r="H347" s="3"/>
      <c r="I347" s="3"/>
      <c r="J347" s="3"/>
    </row>
    <row r="348" ht="14.25" customHeight="1">
      <c r="F348" s="3"/>
      <c r="G348" s="3"/>
      <c r="H348" s="3"/>
      <c r="I348" s="3"/>
      <c r="J348" s="3"/>
    </row>
    <row r="349" ht="14.25" customHeight="1">
      <c r="F349" s="3"/>
      <c r="G349" s="3"/>
      <c r="H349" s="3"/>
      <c r="I349" s="3"/>
      <c r="J349" s="3"/>
    </row>
    <row r="350" ht="14.25" customHeight="1">
      <c r="F350" s="3"/>
      <c r="G350" s="3"/>
      <c r="H350" s="3"/>
      <c r="I350" s="3"/>
      <c r="J350" s="3"/>
    </row>
    <row r="351" ht="14.25" customHeight="1">
      <c r="F351" s="3"/>
      <c r="G351" s="3"/>
      <c r="H351" s="3"/>
      <c r="I351" s="3"/>
      <c r="J351" s="3"/>
    </row>
    <row r="352" ht="14.25" customHeight="1">
      <c r="F352" s="3"/>
      <c r="G352" s="3"/>
      <c r="H352" s="3"/>
      <c r="I352" s="3"/>
      <c r="J352" s="3"/>
    </row>
    <row r="353" ht="14.25" customHeight="1">
      <c r="F353" s="3"/>
      <c r="G353" s="3"/>
      <c r="H353" s="3"/>
      <c r="I353" s="3"/>
      <c r="J353" s="3"/>
    </row>
    <row r="354" ht="14.25" customHeight="1">
      <c r="F354" s="3"/>
      <c r="G354" s="3"/>
      <c r="H354" s="3"/>
      <c r="I354" s="3"/>
      <c r="J354" s="3"/>
    </row>
    <row r="355" ht="14.25" customHeight="1">
      <c r="F355" s="3"/>
      <c r="G355" s="3"/>
      <c r="H355" s="3"/>
      <c r="I355" s="3"/>
      <c r="J355" s="3"/>
    </row>
    <row r="356" ht="14.25" customHeight="1">
      <c r="F356" s="3"/>
      <c r="G356" s="3"/>
      <c r="H356" s="3"/>
      <c r="I356" s="3"/>
      <c r="J356" s="3"/>
    </row>
    <row r="357" ht="14.25" customHeight="1">
      <c r="F357" s="3"/>
      <c r="G357" s="3"/>
      <c r="H357" s="3"/>
      <c r="I357" s="3"/>
      <c r="J357" s="3"/>
    </row>
    <row r="358" ht="14.25" customHeight="1">
      <c r="F358" s="3"/>
      <c r="G358" s="3"/>
      <c r="H358" s="3"/>
      <c r="I358" s="3"/>
      <c r="J358" s="3"/>
    </row>
    <row r="359" ht="14.25" customHeight="1">
      <c r="F359" s="3"/>
      <c r="G359" s="3"/>
      <c r="H359" s="3"/>
      <c r="I359" s="3"/>
      <c r="J359" s="3"/>
    </row>
    <row r="360" ht="14.25" customHeight="1">
      <c r="F360" s="3"/>
      <c r="G360" s="3"/>
      <c r="H360" s="3"/>
      <c r="I360" s="3"/>
      <c r="J360" s="3"/>
    </row>
    <row r="361" ht="14.25" customHeight="1">
      <c r="F361" s="3"/>
      <c r="G361" s="3"/>
      <c r="H361" s="3"/>
      <c r="I361" s="3"/>
      <c r="J361" s="3"/>
    </row>
    <row r="362" ht="14.25" customHeight="1">
      <c r="F362" s="3"/>
      <c r="G362" s="3"/>
      <c r="H362" s="3"/>
      <c r="I362" s="3"/>
      <c r="J362" s="3"/>
    </row>
    <row r="363" ht="14.25" customHeight="1">
      <c r="F363" s="3"/>
      <c r="G363" s="3"/>
      <c r="H363" s="3"/>
      <c r="I363" s="3"/>
      <c r="J363" s="3"/>
    </row>
    <row r="364" ht="14.25" customHeight="1">
      <c r="F364" s="3"/>
      <c r="G364" s="3"/>
      <c r="H364" s="3"/>
      <c r="I364" s="3"/>
      <c r="J364" s="3"/>
    </row>
    <row r="365" ht="14.25" customHeight="1">
      <c r="F365" s="3"/>
      <c r="G365" s="3"/>
      <c r="H365" s="3"/>
      <c r="I365" s="3"/>
      <c r="J365" s="3"/>
    </row>
    <row r="366" ht="14.25" customHeight="1">
      <c r="F366" s="3"/>
      <c r="G366" s="3"/>
      <c r="H366" s="3"/>
      <c r="I366" s="3"/>
      <c r="J366" s="3"/>
    </row>
    <row r="367" ht="14.25" customHeight="1">
      <c r="F367" s="3"/>
      <c r="G367" s="3"/>
      <c r="H367" s="3"/>
      <c r="I367" s="3"/>
      <c r="J367" s="3"/>
    </row>
    <row r="368" ht="14.25" customHeight="1">
      <c r="F368" s="3"/>
      <c r="G368" s="3"/>
      <c r="H368" s="3"/>
      <c r="I368" s="3"/>
      <c r="J368" s="3"/>
    </row>
    <row r="369" ht="14.25" customHeight="1">
      <c r="F369" s="3"/>
      <c r="G369" s="3"/>
      <c r="H369" s="3"/>
      <c r="I369" s="3"/>
      <c r="J369" s="3"/>
    </row>
    <row r="370" ht="14.25" customHeight="1">
      <c r="F370" s="3"/>
      <c r="G370" s="3"/>
      <c r="H370" s="3"/>
      <c r="I370" s="3"/>
      <c r="J370" s="3"/>
    </row>
    <row r="371" ht="14.25" customHeight="1">
      <c r="F371" s="3"/>
      <c r="G371" s="3"/>
      <c r="H371" s="3"/>
      <c r="I371" s="3"/>
      <c r="J371" s="3"/>
    </row>
    <row r="372" ht="14.25" customHeight="1">
      <c r="F372" s="3"/>
      <c r="G372" s="3"/>
      <c r="H372" s="3"/>
      <c r="I372" s="3"/>
      <c r="J372" s="3"/>
    </row>
    <row r="373" ht="14.25" customHeight="1">
      <c r="F373" s="3"/>
      <c r="G373" s="3"/>
      <c r="H373" s="3"/>
      <c r="I373" s="3"/>
      <c r="J373" s="3"/>
    </row>
    <row r="374" ht="14.25" customHeight="1">
      <c r="F374" s="3"/>
      <c r="G374" s="3"/>
      <c r="H374" s="3"/>
      <c r="I374" s="3"/>
      <c r="J374" s="3"/>
    </row>
    <row r="375" ht="14.25" customHeight="1">
      <c r="F375" s="3"/>
      <c r="G375" s="3"/>
      <c r="H375" s="3"/>
      <c r="I375" s="3"/>
      <c r="J375" s="3"/>
    </row>
    <row r="376" ht="14.25" customHeight="1">
      <c r="F376" s="3"/>
      <c r="G376" s="3"/>
      <c r="H376" s="3"/>
      <c r="I376" s="3"/>
      <c r="J376" s="3"/>
    </row>
    <row r="377" ht="14.25" customHeight="1">
      <c r="F377" s="3"/>
      <c r="G377" s="3"/>
      <c r="H377" s="3"/>
      <c r="I377" s="3"/>
      <c r="J377" s="3"/>
    </row>
    <row r="378" ht="14.25" customHeight="1">
      <c r="F378" s="3"/>
      <c r="G378" s="3"/>
      <c r="H378" s="3"/>
      <c r="I378" s="3"/>
      <c r="J378" s="3"/>
    </row>
    <row r="379" ht="14.25" customHeight="1">
      <c r="F379" s="3"/>
      <c r="G379" s="3"/>
      <c r="H379" s="3"/>
      <c r="I379" s="3"/>
      <c r="J379" s="3"/>
    </row>
    <row r="380" ht="14.25" customHeight="1">
      <c r="F380" s="3"/>
      <c r="G380" s="3"/>
      <c r="H380" s="3"/>
      <c r="I380" s="3"/>
      <c r="J380" s="3"/>
    </row>
    <row r="381" ht="14.25" customHeight="1">
      <c r="F381" s="3"/>
      <c r="G381" s="3"/>
      <c r="H381" s="3"/>
      <c r="I381" s="3"/>
      <c r="J381" s="3"/>
    </row>
    <row r="382" ht="14.25" customHeight="1">
      <c r="F382" s="3"/>
      <c r="G382" s="3"/>
      <c r="H382" s="3"/>
      <c r="I382" s="3"/>
      <c r="J382" s="3"/>
    </row>
    <row r="383" ht="14.25" customHeight="1">
      <c r="F383" s="3"/>
      <c r="G383" s="3"/>
      <c r="H383" s="3"/>
      <c r="I383" s="3"/>
      <c r="J383" s="3"/>
    </row>
    <row r="384" ht="14.25" customHeight="1">
      <c r="F384" s="3"/>
      <c r="G384" s="3"/>
      <c r="H384" s="3"/>
      <c r="I384" s="3"/>
      <c r="J384" s="3"/>
    </row>
    <row r="385" ht="14.25" customHeight="1">
      <c r="F385" s="3"/>
      <c r="G385" s="3"/>
      <c r="H385" s="3"/>
      <c r="I385" s="3"/>
      <c r="J385" s="3"/>
    </row>
    <row r="386" ht="14.25" customHeight="1">
      <c r="F386" s="3"/>
      <c r="G386" s="3"/>
      <c r="H386" s="3"/>
      <c r="I386" s="3"/>
      <c r="J386" s="3"/>
    </row>
    <row r="387" ht="14.25" customHeight="1">
      <c r="F387" s="3"/>
      <c r="G387" s="3"/>
      <c r="H387" s="3"/>
      <c r="I387" s="3"/>
      <c r="J387" s="3"/>
    </row>
    <row r="388" ht="14.25" customHeight="1">
      <c r="F388" s="3"/>
      <c r="G388" s="3"/>
      <c r="H388" s="3"/>
      <c r="I388" s="3"/>
      <c r="J388" s="3"/>
    </row>
    <row r="389" ht="14.25" customHeight="1">
      <c r="F389" s="3"/>
      <c r="G389" s="3"/>
      <c r="H389" s="3"/>
      <c r="I389" s="3"/>
      <c r="J389" s="3"/>
    </row>
    <row r="390" ht="14.25" customHeight="1">
      <c r="F390" s="3"/>
      <c r="G390" s="3"/>
      <c r="H390" s="3"/>
      <c r="I390" s="3"/>
      <c r="J390" s="3"/>
    </row>
    <row r="391" ht="14.25" customHeight="1">
      <c r="F391" s="3"/>
      <c r="G391" s="3"/>
      <c r="H391" s="3"/>
      <c r="I391" s="3"/>
      <c r="J391" s="3"/>
    </row>
    <row r="392" ht="14.25" customHeight="1">
      <c r="F392" s="3"/>
      <c r="G392" s="3"/>
      <c r="H392" s="3"/>
      <c r="I392" s="3"/>
      <c r="J392" s="3"/>
    </row>
    <row r="393" ht="14.25" customHeight="1">
      <c r="F393" s="3"/>
      <c r="G393" s="3"/>
      <c r="H393" s="3"/>
      <c r="I393" s="3"/>
      <c r="J393" s="3"/>
    </row>
    <row r="394" ht="14.25" customHeight="1">
      <c r="F394" s="3"/>
      <c r="G394" s="3"/>
      <c r="H394" s="3"/>
      <c r="I394" s="3"/>
      <c r="J394" s="3"/>
    </row>
    <row r="395" ht="14.25" customHeight="1">
      <c r="F395" s="3"/>
      <c r="G395" s="3"/>
      <c r="H395" s="3"/>
      <c r="I395" s="3"/>
      <c r="J395" s="3"/>
    </row>
    <row r="396" ht="14.25" customHeight="1">
      <c r="F396" s="3"/>
      <c r="G396" s="3"/>
      <c r="H396" s="3"/>
      <c r="I396" s="3"/>
      <c r="J396" s="3"/>
    </row>
    <row r="397" ht="14.25" customHeight="1">
      <c r="F397" s="3"/>
      <c r="G397" s="3"/>
      <c r="H397" s="3"/>
      <c r="I397" s="3"/>
      <c r="J397" s="3"/>
    </row>
    <row r="398" ht="14.25" customHeight="1">
      <c r="F398" s="3"/>
      <c r="G398" s="3"/>
      <c r="H398" s="3"/>
      <c r="I398" s="3"/>
      <c r="J398" s="3"/>
    </row>
    <row r="399" ht="14.25" customHeight="1">
      <c r="F399" s="3"/>
      <c r="G399" s="3"/>
      <c r="H399" s="3"/>
      <c r="I399" s="3"/>
      <c r="J399" s="3"/>
    </row>
    <row r="400" ht="14.25" customHeight="1">
      <c r="F400" s="3"/>
      <c r="G400" s="3"/>
      <c r="H400" s="3"/>
      <c r="I400" s="3"/>
      <c r="J400" s="3"/>
    </row>
    <row r="401" ht="14.25" customHeight="1">
      <c r="F401" s="3"/>
      <c r="G401" s="3"/>
      <c r="H401" s="3"/>
      <c r="I401" s="3"/>
      <c r="J401" s="3"/>
    </row>
    <row r="402" ht="14.25" customHeight="1">
      <c r="F402" s="3"/>
      <c r="G402" s="3"/>
      <c r="H402" s="3"/>
      <c r="I402" s="3"/>
      <c r="J402" s="3"/>
    </row>
    <row r="403" ht="14.25" customHeight="1">
      <c r="F403" s="3"/>
      <c r="G403" s="3"/>
      <c r="H403" s="3"/>
      <c r="I403" s="3"/>
      <c r="J403" s="3"/>
    </row>
    <row r="404" ht="14.25" customHeight="1">
      <c r="F404" s="3"/>
      <c r="G404" s="3"/>
      <c r="H404" s="3"/>
      <c r="I404" s="3"/>
      <c r="J404" s="3"/>
    </row>
    <row r="405" ht="14.25" customHeight="1">
      <c r="F405" s="3"/>
      <c r="G405" s="3"/>
      <c r="H405" s="3"/>
      <c r="I405" s="3"/>
      <c r="J405" s="3"/>
    </row>
    <row r="406" ht="14.25" customHeight="1">
      <c r="F406" s="3"/>
      <c r="G406" s="3"/>
      <c r="H406" s="3"/>
      <c r="I406" s="3"/>
      <c r="J406" s="3"/>
    </row>
    <row r="407" ht="14.25" customHeight="1">
      <c r="F407" s="3"/>
      <c r="G407" s="3"/>
      <c r="H407" s="3"/>
      <c r="I407" s="3"/>
      <c r="J407" s="3"/>
    </row>
    <row r="408" ht="14.25" customHeight="1">
      <c r="F408" s="3"/>
      <c r="G408" s="3"/>
      <c r="H408" s="3"/>
      <c r="I408" s="3"/>
      <c r="J408" s="3"/>
    </row>
    <row r="409" ht="14.25" customHeight="1">
      <c r="F409" s="3"/>
      <c r="G409" s="3"/>
      <c r="H409" s="3"/>
      <c r="I409" s="3"/>
      <c r="J409" s="3"/>
    </row>
    <row r="410" ht="14.25" customHeight="1">
      <c r="F410" s="3"/>
      <c r="G410" s="3"/>
      <c r="H410" s="3"/>
      <c r="I410" s="3"/>
      <c r="J410" s="3"/>
    </row>
    <row r="411" ht="14.25" customHeight="1">
      <c r="F411" s="3"/>
      <c r="G411" s="3"/>
      <c r="H411" s="3"/>
      <c r="I411" s="3"/>
      <c r="J411" s="3"/>
    </row>
    <row r="412" ht="14.25" customHeight="1">
      <c r="F412" s="3"/>
      <c r="G412" s="3"/>
      <c r="H412" s="3"/>
      <c r="I412" s="3"/>
      <c r="J412" s="3"/>
    </row>
    <row r="413" ht="14.25" customHeight="1">
      <c r="F413" s="3"/>
      <c r="G413" s="3"/>
      <c r="H413" s="3"/>
      <c r="I413" s="3"/>
      <c r="J413" s="3"/>
    </row>
    <row r="414" ht="14.25" customHeight="1">
      <c r="F414" s="3"/>
      <c r="G414" s="3"/>
      <c r="H414" s="3"/>
      <c r="I414" s="3"/>
      <c r="J414" s="3"/>
    </row>
    <row r="415" ht="14.25" customHeight="1">
      <c r="F415" s="3"/>
      <c r="G415" s="3"/>
      <c r="H415" s="3"/>
      <c r="I415" s="3"/>
      <c r="J415" s="3"/>
    </row>
    <row r="416" ht="14.25" customHeight="1">
      <c r="F416" s="3"/>
      <c r="G416" s="3"/>
      <c r="H416" s="3"/>
      <c r="I416" s="3"/>
      <c r="J416" s="3"/>
    </row>
    <row r="417" ht="14.25" customHeight="1">
      <c r="F417" s="3"/>
      <c r="G417" s="3"/>
      <c r="H417" s="3"/>
      <c r="I417" s="3"/>
      <c r="J417" s="3"/>
    </row>
    <row r="418" ht="14.25" customHeight="1">
      <c r="F418" s="3"/>
      <c r="G418" s="3"/>
      <c r="H418" s="3"/>
      <c r="I418" s="3"/>
      <c r="J418" s="3"/>
    </row>
    <row r="419" ht="14.25" customHeight="1">
      <c r="F419" s="3"/>
      <c r="G419" s="3"/>
      <c r="H419" s="3"/>
      <c r="I419" s="3"/>
      <c r="J419" s="3"/>
    </row>
    <row r="420" ht="14.25" customHeight="1">
      <c r="F420" s="3"/>
      <c r="G420" s="3"/>
      <c r="H420" s="3"/>
      <c r="I420" s="3"/>
      <c r="J420" s="3"/>
    </row>
    <row r="421" ht="14.25" customHeight="1">
      <c r="F421" s="3"/>
      <c r="G421" s="3"/>
      <c r="H421" s="3"/>
      <c r="I421" s="3"/>
      <c r="J421" s="3"/>
    </row>
    <row r="422" ht="14.25" customHeight="1">
      <c r="F422" s="3"/>
      <c r="G422" s="3"/>
      <c r="H422" s="3"/>
      <c r="I422" s="3"/>
      <c r="J422" s="3"/>
    </row>
    <row r="423" ht="14.25" customHeight="1">
      <c r="F423" s="3"/>
      <c r="G423" s="3"/>
      <c r="H423" s="3"/>
      <c r="I423" s="3"/>
      <c r="J423" s="3"/>
    </row>
    <row r="424" ht="14.25" customHeight="1">
      <c r="F424" s="3"/>
      <c r="G424" s="3"/>
      <c r="H424" s="3"/>
      <c r="I424" s="3"/>
      <c r="J424" s="3"/>
    </row>
    <row r="425" ht="14.25" customHeight="1">
      <c r="F425" s="3"/>
      <c r="G425" s="3"/>
      <c r="H425" s="3"/>
      <c r="I425" s="3"/>
      <c r="J425" s="3"/>
    </row>
    <row r="426" ht="14.25" customHeight="1">
      <c r="F426" s="3"/>
      <c r="G426" s="3"/>
      <c r="H426" s="3"/>
      <c r="I426" s="3"/>
      <c r="J426" s="3"/>
    </row>
    <row r="427" ht="14.25" customHeight="1">
      <c r="F427" s="3"/>
      <c r="G427" s="3"/>
      <c r="H427" s="3"/>
      <c r="I427" s="3"/>
      <c r="J427" s="3"/>
    </row>
    <row r="428" ht="14.25" customHeight="1">
      <c r="F428" s="3"/>
      <c r="G428" s="3"/>
      <c r="H428" s="3"/>
      <c r="I428" s="3"/>
      <c r="J428" s="3"/>
    </row>
    <row r="429" ht="14.25" customHeight="1">
      <c r="F429" s="3"/>
      <c r="G429" s="3"/>
      <c r="H429" s="3"/>
      <c r="I429" s="3"/>
      <c r="J429" s="3"/>
    </row>
    <row r="430" ht="14.25" customHeight="1">
      <c r="F430" s="3"/>
      <c r="G430" s="3"/>
      <c r="H430" s="3"/>
      <c r="I430" s="3"/>
      <c r="J430" s="3"/>
    </row>
    <row r="431" ht="14.25" customHeight="1">
      <c r="F431" s="3"/>
      <c r="G431" s="3"/>
      <c r="H431" s="3"/>
      <c r="I431" s="3"/>
      <c r="J431" s="3"/>
    </row>
    <row r="432" ht="14.25" customHeight="1">
      <c r="F432" s="3"/>
      <c r="G432" s="3"/>
      <c r="H432" s="3"/>
      <c r="I432" s="3"/>
      <c r="J432" s="3"/>
    </row>
    <row r="433" ht="14.25" customHeight="1">
      <c r="F433" s="3"/>
      <c r="G433" s="3"/>
      <c r="H433" s="3"/>
      <c r="I433" s="3"/>
      <c r="J433" s="3"/>
    </row>
    <row r="434" ht="14.25" customHeight="1">
      <c r="F434" s="3"/>
      <c r="G434" s="3"/>
      <c r="H434" s="3"/>
      <c r="I434" s="3"/>
      <c r="J434" s="3"/>
    </row>
    <row r="435" ht="14.25" customHeight="1">
      <c r="F435" s="3"/>
      <c r="G435" s="3"/>
      <c r="H435" s="3"/>
      <c r="I435" s="3"/>
      <c r="J435" s="3"/>
    </row>
    <row r="436" ht="14.25" customHeight="1">
      <c r="F436" s="3"/>
      <c r="G436" s="3"/>
      <c r="H436" s="3"/>
      <c r="I436" s="3"/>
      <c r="J436" s="3"/>
    </row>
    <row r="437" ht="14.25" customHeight="1">
      <c r="F437" s="3"/>
      <c r="G437" s="3"/>
      <c r="H437" s="3"/>
      <c r="I437" s="3"/>
      <c r="J437" s="3"/>
    </row>
    <row r="438" ht="14.25" customHeight="1">
      <c r="F438" s="3"/>
      <c r="G438" s="3"/>
      <c r="H438" s="3"/>
      <c r="I438" s="3"/>
      <c r="J438" s="3"/>
    </row>
    <row r="439" ht="14.25" customHeight="1">
      <c r="F439" s="3"/>
      <c r="G439" s="3"/>
      <c r="H439" s="3"/>
      <c r="I439" s="3"/>
      <c r="J439" s="3"/>
    </row>
    <row r="440" ht="14.25" customHeight="1">
      <c r="F440" s="3"/>
      <c r="G440" s="3"/>
      <c r="H440" s="3"/>
      <c r="I440" s="3"/>
      <c r="J440" s="3"/>
    </row>
    <row r="441" ht="14.25" customHeight="1">
      <c r="F441" s="3"/>
      <c r="G441" s="3"/>
      <c r="H441" s="3"/>
      <c r="I441" s="3"/>
      <c r="J441" s="3"/>
    </row>
    <row r="442" ht="14.25" customHeight="1">
      <c r="F442" s="3"/>
      <c r="G442" s="3"/>
      <c r="H442" s="3"/>
      <c r="I442" s="3"/>
      <c r="J442" s="3"/>
    </row>
    <row r="443" ht="14.25" customHeight="1">
      <c r="F443" s="3"/>
      <c r="G443" s="3"/>
      <c r="H443" s="3"/>
      <c r="I443" s="3"/>
      <c r="J443" s="3"/>
    </row>
    <row r="444" ht="14.25" customHeight="1">
      <c r="F444" s="3"/>
      <c r="G444" s="3"/>
      <c r="H444" s="3"/>
      <c r="I444" s="3"/>
      <c r="J444" s="3"/>
    </row>
    <row r="445" ht="14.25" customHeight="1">
      <c r="F445" s="3"/>
      <c r="G445" s="3"/>
      <c r="H445" s="3"/>
      <c r="I445" s="3"/>
      <c r="J445" s="3"/>
    </row>
    <row r="446" ht="14.25" customHeight="1">
      <c r="F446" s="3"/>
      <c r="G446" s="3"/>
      <c r="H446" s="3"/>
      <c r="I446" s="3"/>
      <c r="J446" s="3"/>
    </row>
    <row r="447" ht="14.25" customHeight="1">
      <c r="F447" s="3"/>
      <c r="G447" s="3"/>
      <c r="H447" s="3"/>
      <c r="I447" s="3"/>
      <c r="J447" s="3"/>
    </row>
    <row r="448" ht="14.25" customHeight="1">
      <c r="F448" s="3"/>
      <c r="G448" s="3"/>
      <c r="H448" s="3"/>
      <c r="I448" s="3"/>
      <c r="J448" s="3"/>
    </row>
    <row r="449" ht="14.25" customHeight="1">
      <c r="F449" s="3"/>
      <c r="G449" s="3"/>
      <c r="H449" s="3"/>
      <c r="I449" s="3"/>
      <c r="J449" s="3"/>
    </row>
    <row r="450" ht="14.25" customHeight="1">
      <c r="F450" s="3"/>
      <c r="G450" s="3"/>
      <c r="H450" s="3"/>
      <c r="I450" s="3"/>
      <c r="J450" s="3"/>
    </row>
    <row r="451" ht="14.25" customHeight="1">
      <c r="F451" s="3"/>
      <c r="G451" s="3"/>
      <c r="H451" s="3"/>
      <c r="I451" s="3"/>
      <c r="J451" s="3"/>
    </row>
    <row r="452" ht="14.25" customHeight="1">
      <c r="F452" s="3"/>
      <c r="G452" s="3"/>
      <c r="H452" s="3"/>
      <c r="I452" s="3"/>
      <c r="J452" s="3"/>
    </row>
    <row r="453" ht="14.25" customHeight="1">
      <c r="F453" s="3"/>
      <c r="G453" s="3"/>
      <c r="H453" s="3"/>
      <c r="I453" s="3"/>
      <c r="J453" s="3"/>
    </row>
    <row r="454" ht="14.25" customHeight="1">
      <c r="F454" s="3"/>
      <c r="G454" s="3"/>
      <c r="H454" s="3"/>
      <c r="I454" s="3"/>
      <c r="J454" s="3"/>
    </row>
    <row r="455" ht="14.25" customHeight="1">
      <c r="F455" s="3"/>
      <c r="G455" s="3"/>
      <c r="H455" s="3"/>
      <c r="I455" s="3"/>
      <c r="J455" s="3"/>
    </row>
    <row r="456" ht="14.25" customHeight="1">
      <c r="F456" s="3"/>
      <c r="G456" s="3"/>
      <c r="H456" s="3"/>
      <c r="I456" s="3"/>
      <c r="J456" s="3"/>
    </row>
    <row r="457" ht="14.25" customHeight="1">
      <c r="F457" s="3"/>
      <c r="G457" s="3"/>
      <c r="H457" s="3"/>
      <c r="I457" s="3"/>
      <c r="J457" s="3"/>
    </row>
    <row r="458" ht="14.25" customHeight="1">
      <c r="F458" s="3"/>
      <c r="G458" s="3"/>
      <c r="H458" s="3"/>
      <c r="I458" s="3"/>
      <c r="J458" s="3"/>
    </row>
    <row r="459" ht="14.25" customHeight="1">
      <c r="F459" s="3"/>
      <c r="G459" s="3"/>
      <c r="H459" s="3"/>
      <c r="I459" s="3"/>
      <c r="J459" s="3"/>
    </row>
    <row r="460" ht="14.25" customHeight="1">
      <c r="F460" s="3"/>
      <c r="G460" s="3"/>
      <c r="H460" s="3"/>
      <c r="I460" s="3"/>
      <c r="J460" s="3"/>
    </row>
    <row r="461" ht="14.25" customHeight="1">
      <c r="F461" s="3"/>
      <c r="G461" s="3"/>
      <c r="H461" s="3"/>
      <c r="I461" s="3"/>
      <c r="J461" s="3"/>
    </row>
    <row r="462" ht="14.25" customHeight="1">
      <c r="F462" s="3"/>
      <c r="G462" s="3"/>
      <c r="H462" s="3"/>
      <c r="I462" s="3"/>
      <c r="J462" s="3"/>
    </row>
    <row r="463" ht="14.25" customHeight="1">
      <c r="F463" s="3"/>
      <c r="G463" s="3"/>
      <c r="H463" s="3"/>
      <c r="I463" s="3"/>
      <c r="J463" s="3"/>
    </row>
    <row r="464" ht="14.25" customHeight="1">
      <c r="F464" s="3"/>
      <c r="G464" s="3"/>
      <c r="H464" s="3"/>
      <c r="I464" s="3"/>
      <c r="J464" s="3"/>
    </row>
    <row r="465" ht="14.25" customHeight="1">
      <c r="F465" s="3"/>
      <c r="G465" s="3"/>
      <c r="H465" s="3"/>
      <c r="I465" s="3"/>
      <c r="J465" s="3"/>
    </row>
    <row r="466" ht="14.25" customHeight="1">
      <c r="F466" s="3"/>
      <c r="G466" s="3"/>
      <c r="H466" s="3"/>
      <c r="I466" s="3"/>
      <c r="J466" s="3"/>
    </row>
    <row r="467" ht="14.25" customHeight="1">
      <c r="F467" s="3"/>
      <c r="G467" s="3"/>
      <c r="H467" s="3"/>
      <c r="I467" s="3"/>
      <c r="J467" s="3"/>
    </row>
    <row r="468" ht="14.25" customHeight="1">
      <c r="F468" s="3"/>
      <c r="G468" s="3"/>
      <c r="H468" s="3"/>
      <c r="I468" s="3"/>
      <c r="J468" s="3"/>
    </row>
    <row r="469" ht="14.25" customHeight="1">
      <c r="F469" s="3"/>
      <c r="G469" s="3"/>
      <c r="H469" s="3"/>
      <c r="I469" s="3"/>
      <c r="J469" s="3"/>
    </row>
    <row r="470" ht="14.25" customHeight="1">
      <c r="F470" s="3"/>
      <c r="G470" s="3"/>
      <c r="H470" s="3"/>
      <c r="I470" s="3"/>
      <c r="J470" s="3"/>
    </row>
    <row r="471" ht="14.25" customHeight="1">
      <c r="F471" s="3"/>
      <c r="G471" s="3"/>
      <c r="H471" s="3"/>
      <c r="I471" s="3"/>
      <c r="J471" s="3"/>
    </row>
    <row r="472" ht="14.25" customHeight="1">
      <c r="F472" s="3"/>
      <c r="G472" s="3"/>
      <c r="H472" s="3"/>
      <c r="I472" s="3"/>
      <c r="J472" s="3"/>
    </row>
    <row r="473" ht="14.25" customHeight="1">
      <c r="F473" s="3"/>
      <c r="G473" s="3"/>
      <c r="H473" s="3"/>
      <c r="I473" s="3"/>
      <c r="J473" s="3"/>
    </row>
    <row r="474" ht="14.25" customHeight="1">
      <c r="F474" s="3"/>
      <c r="G474" s="3"/>
      <c r="H474" s="3"/>
      <c r="I474" s="3"/>
      <c r="J474" s="3"/>
    </row>
    <row r="475" ht="14.25" customHeight="1">
      <c r="F475" s="3"/>
      <c r="G475" s="3"/>
      <c r="H475" s="3"/>
      <c r="I475" s="3"/>
      <c r="J475" s="3"/>
    </row>
    <row r="476" ht="14.25" customHeight="1">
      <c r="F476" s="3"/>
      <c r="G476" s="3"/>
      <c r="H476" s="3"/>
      <c r="I476" s="3"/>
      <c r="J476" s="3"/>
    </row>
    <row r="477" ht="14.25" customHeight="1">
      <c r="F477" s="3"/>
      <c r="G477" s="3"/>
      <c r="H477" s="3"/>
      <c r="I477" s="3"/>
      <c r="J477" s="3"/>
    </row>
    <row r="478" ht="14.25" customHeight="1">
      <c r="F478" s="3"/>
      <c r="G478" s="3"/>
      <c r="H478" s="3"/>
      <c r="I478" s="3"/>
      <c r="J478" s="3"/>
    </row>
    <row r="479" ht="14.25" customHeight="1">
      <c r="F479" s="3"/>
      <c r="G479" s="3"/>
      <c r="H479" s="3"/>
      <c r="I479" s="3"/>
      <c r="J479" s="3"/>
    </row>
    <row r="480" ht="14.25" customHeight="1">
      <c r="F480" s="3"/>
      <c r="G480" s="3"/>
      <c r="H480" s="3"/>
      <c r="I480" s="3"/>
      <c r="J480" s="3"/>
    </row>
    <row r="481" ht="14.25" customHeight="1">
      <c r="F481" s="3"/>
      <c r="G481" s="3"/>
      <c r="H481" s="3"/>
      <c r="I481" s="3"/>
      <c r="J481" s="3"/>
    </row>
    <row r="482" ht="14.25" customHeight="1">
      <c r="F482" s="3"/>
      <c r="G482" s="3"/>
      <c r="H482" s="3"/>
      <c r="I482" s="3"/>
      <c r="J482" s="3"/>
    </row>
    <row r="483" ht="14.25" customHeight="1">
      <c r="F483" s="3"/>
      <c r="G483" s="3"/>
      <c r="H483" s="3"/>
      <c r="I483" s="3"/>
      <c r="J483" s="3"/>
    </row>
    <row r="484" ht="14.25" customHeight="1">
      <c r="F484" s="3"/>
      <c r="G484" s="3"/>
      <c r="H484" s="3"/>
      <c r="I484" s="3"/>
      <c r="J484" s="3"/>
    </row>
    <row r="485" ht="14.25" customHeight="1">
      <c r="F485" s="3"/>
      <c r="G485" s="3"/>
      <c r="H485" s="3"/>
      <c r="I485" s="3"/>
      <c r="J485" s="3"/>
    </row>
    <row r="486" ht="14.25" customHeight="1">
      <c r="F486" s="3"/>
      <c r="G486" s="3"/>
      <c r="H486" s="3"/>
      <c r="I486" s="3"/>
      <c r="J486" s="3"/>
    </row>
    <row r="487" ht="14.25" customHeight="1">
      <c r="F487" s="3"/>
      <c r="G487" s="3"/>
      <c r="H487" s="3"/>
      <c r="I487" s="3"/>
      <c r="J487" s="3"/>
    </row>
    <row r="488" ht="14.25" customHeight="1">
      <c r="F488" s="3"/>
      <c r="G488" s="3"/>
      <c r="H488" s="3"/>
      <c r="I488" s="3"/>
      <c r="J488" s="3"/>
    </row>
    <row r="489" ht="14.25" customHeight="1">
      <c r="F489" s="3"/>
      <c r="G489" s="3"/>
      <c r="H489" s="3"/>
      <c r="I489" s="3"/>
      <c r="J489" s="3"/>
    </row>
    <row r="490" ht="14.25" customHeight="1">
      <c r="F490" s="3"/>
      <c r="G490" s="3"/>
      <c r="H490" s="3"/>
      <c r="I490" s="3"/>
      <c r="J490" s="3"/>
    </row>
    <row r="491" ht="14.25" customHeight="1">
      <c r="F491" s="3"/>
      <c r="G491" s="3"/>
      <c r="H491" s="3"/>
      <c r="I491" s="3"/>
      <c r="J491" s="3"/>
    </row>
    <row r="492" ht="14.25" customHeight="1">
      <c r="F492" s="3"/>
      <c r="G492" s="3"/>
      <c r="H492" s="3"/>
      <c r="I492" s="3"/>
      <c r="J492" s="3"/>
    </row>
    <row r="493" ht="14.25" customHeight="1">
      <c r="F493" s="3"/>
      <c r="G493" s="3"/>
      <c r="H493" s="3"/>
      <c r="I493" s="3"/>
      <c r="J493" s="3"/>
    </row>
    <row r="494" ht="14.25" customHeight="1">
      <c r="F494" s="3"/>
      <c r="G494" s="3"/>
      <c r="H494" s="3"/>
      <c r="I494" s="3"/>
      <c r="J494" s="3"/>
    </row>
    <row r="495" ht="14.25" customHeight="1">
      <c r="F495" s="3"/>
      <c r="G495" s="3"/>
      <c r="H495" s="3"/>
      <c r="I495" s="3"/>
      <c r="J495" s="3"/>
    </row>
    <row r="496" ht="14.25" customHeight="1">
      <c r="F496" s="3"/>
      <c r="G496" s="3"/>
      <c r="H496" s="3"/>
      <c r="I496" s="3"/>
      <c r="J496" s="3"/>
    </row>
    <row r="497" ht="14.25" customHeight="1">
      <c r="F497" s="3"/>
      <c r="G497" s="3"/>
      <c r="H497" s="3"/>
      <c r="I497" s="3"/>
      <c r="J497" s="3"/>
    </row>
    <row r="498" ht="14.25" customHeight="1">
      <c r="F498" s="3"/>
      <c r="G498" s="3"/>
      <c r="H498" s="3"/>
      <c r="I498" s="3"/>
      <c r="J498" s="3"/>
    </row>
    <row r="499" ht="14.25" customHeight="1">
      <c r="F499" s="3"/>
      <c r="G499" s="3"/>
      <c r="H499" s="3"/>
      <c r="I499" s="3"/>
      <c r="J499" s="3"/>
    </row>
    <row r="500" ht="14.25" customHeight="1">
      <c r="F500" s="3"/>
      <c r="G500" s="3"/>
      <c r="H500" s="3"/>
      <c r="I500" s="3"/>
      <c r="J500" s="3"/>
    </row>
    <row r="501" ht="14.25" customHeight="1">
      <c r="F501" s="3"/>
      <c r="G501" s="3"/>
      <c r="H501" s="3"/>
      <c r="I501" s="3"/>
      <c r="J501" s="3"/>
    </row>
    <row r="502" ht="14.25" customHeight="1">
      <c r="F502" s="3"/>
      <c r="G502" s="3"/>
      <c r="H502" s="3"/>
      <c r="I502" s="3"/>
      <c r="J502" s="3"/>
    </row>
    <row r="503" ht="14.25" customHeight="1">
      <c r="F503" s="3"/>
      <c r="G503" s="3"/>
      <c r="H503" s="3"/>
      <c r="I503" s="3"/>
      <c r="J503" s="3"/>
    </row>
    <row r="504" ht="14.25" customHeight="1">
      <c r="F504" s="3"/>
      <c r="G504" s="3"/>
      <c r="H504" s="3"/>
      <c r="I504" s="3"/>
      <c r="J504" s="3"/>
    </row>
    <row r="505" ht="14.25" customHeight="1">
      <c r="F505" s="3"/>
      <c r="G505" s="3"/>
      <c r="H505" s="3"/>
      <c r="I505" s="3"/>
      <c r="J505" s="3"/>
    </row>
    <row r="506" ht="14.25" customHeight="1">
      <c r="F506" s="3"/>
      <c r="G506" s="3"/>
      <c r="H506" s="3"/>
      <c r="I506" s="3"/>
      <c r="J506" s="3"/>
    </row>
    <row r="507" ht="14.25" customHeight="1">
      <c r="F507" s="3"/>
      <c r="G507" s="3"/>
      <c r="H507" s="3"/>
      <c r="I507" s="3"/>
      <c r="J507" s="3"/>
    </row>
    <row r="508" ht="14.25" customHeight="1">
      <c r="F508" s="3"/>
      <c r="G508" s="3"/>
      <c r="H508" s="3"/>
      <c r="I508" s="3"/>
      <c r="J508" s="3"/>
    </row>
    <row r="509" ht="14.25" customHeight="1">
      <c r="F509" s="3"/>
      <c r="G509" s="3"/>
      <c r="H509" s="3"/>
      <c r="I509" s="3"/>
      <c r="J509" s="3"/>
    </row>
    <row r="510" ht="14.25" customHeight="1">
      <c r="F510" s="3"/>
      <c r="G510" s="3"/>
      <c r="H510" s="3"/>
      <c r="I510" s="3"/>
      <c r="J510" s="3"/>
    </row>
    <row r="511" ht="14.25" customHeight="1">
      <c r="F511" s="3"/>
      <c r="G511" s="3"/>
      <c r="H511" s="3"/>
      <c r="I511" s="3"/>
      <c r="J511" s="3"/>
    </row>
    <row r="512" ht="14.25" customHeight="1">
      <c r="F512" s="3"/>
      <c r="G512" s="3"/>
      <c r="H512" s="3"/>
      <c r="I512" s="3"/>
      <c r="J512" s="3"/>
    </row>
    <row r="513" ht="14.25" customHeight="1">
      <c r="F513" s="3"/>
      <c r="G513" s="3"/>
      <c r="H513" s="3"/>
      <c r="I513" s="3"/>
      <c r="J513" s="3"/>
    </row>
    <row r="514" ht="14.25" customHeight="1">
      <c r="F514" s="3"/>
      <c r="G514" s="3"/>
      <c r="H514" s="3"/>
      <c r="I514" s="3"/>
      <c r="J514" s="3"/>
    </row>
    <row r="515" ht="14.25" customHeight="1">
      <c r="F515" s="3"/>
      <c r="G515" s="3"/>
      <c r="H515" s="3"/>
      <c r="I515" s="3"/>
      <c r="J515" s="3"/>
    </row>
    <row r="516" ht="14.25" customHeight="1">
      <c r="F516" s="3"/>
      <c r="G516" s="3"/>
      <c r="H516" s="3"/>
      <c r="I516" s="3"/>
      <c r="J516" s="3"/>
    </row>
    <row r="517" ht="14.25" customHeight="1">
      <c r="F517" s="3"/>
      <c r="G517" s="3"/>
      <c r="H517" s="3"/>
      <c r="I517" s="3"/>
      <c r="J517" s="3"/>
    </row>
    <row r="518" ht="14.25" customHeight="1">
      <c r="F518" s="3"/>
      <c r="G518" s="3"/>
      <c r="H518" s="3"/>
      <c r="I518" s="3"/>
      <c r="J518" s="3"/>
    </row>
    <row r="519" ht="14.25" customHeight="1">
      <c r="F519" s="3"/>
      <c r="G519" s="3"/>
      <c r="H519" s="3"/>
      <c r="I519" s="3"/>
      <c r="J519" s="3"/>
    </row>
    <row r="520" ht="14.25" customHeight="1">
      <c r="F520" s="3"/>
      <c r="G520" s="3"/>
      <c r="H520" s="3"/>
      <c r="I520" s="3"/>
      <c r="J520" s="3"/>
    </row>
    <row r="521" ht="14.25" customHeight="1">
      <c r="F521" s="3"/>
      <c r="G521" s="3"/>
      <c r="H521" s="3"/>
      <c r="I521" s="3"/>
      <c r="J521" s="3"/>
    </row>
    <row r="522" ht="14.25" customHeight="1">
      <c r="F522" s="3"/>
      <c r="G522" s="3"/>
      <c r="H522" s="3"/>
      <c r="I522" s="3"/>
      <c r="J522" s="3"/>
    </row>
    <row r="523" ht="14.25" customHeight="1">
      <c r="F523" s="3"/>
      <c r="G523" s="3"/>
      <c r="H523" s="3"/>
      <c r="I523" s="3"/>
      <c r="J523" s="3"/>
    </row>
    <row r="524" ht="14.25" customHeight="1">
      <c r="F524" s="3"/>
      <c r="G524" s="3"/>
      <c r="H524" s="3"/>
      <c r="I524" s="3"/>
      <c r="J524" s="3"/>
    </row>
    <row r="525" ht="14.25" customHeight="1">
      <c r="F525" s="3"/>
      <c r="G525" s="3"/>
      <c r="H525" s="3"/>
      <c r="I525" s="3"/>
      <c r="J525" s="3"/>
    </row>
    <row r="526" ht="14.25" customHeight="1">
      <c r="F526" s="3"/>
      <c r="G526" s="3"/>
      <c r="H526" s="3"/>
      <c r="I526" s="3"/>
      <c r="J526" s="3"/>
    </row>
    <row r="527" ht="14.25" customHeight="1">
      <c r="F527" s="3"/>
      <c r="G527" s="3"/>
      <c r="H527" s="3"/>
      <c r="I527" s="3"/>
      <c r="J527" s="3"/>
    </row>
    <row r="528" ht="14.25" customHeight="1">
      <c r="F528" s="3"/>
      <c r="G528" s="3"/>
      <c r="H528" s="3"/>
      <c r="I528" s="3"/>
      <c r="J528" s="3"/>
    </row>
    <row r="529" ht="14.25" customHeight="1">
      <c r="F529" s="3"/>
      <c r="G529" s="3"/>
      <c r="H529" s="3"/>
      <c r="I529" s="3"/>
      <c r="J529" s="3"/>
    </row>
    <row r="530" ht="14.25" customHeight="1">
      <c r="F530" s="3"/>
      <c r="G530" s="3"/>
      <c r="H530" s="3"/>
      <c r="I530" s="3"/>
      <c r="J530" s="3"/>
    </row>
    <row r="531" ht="14.25" customHeight="1">
      <c r="F531" s="3"/>
      <c r="G531" s="3"/>
      <c r="H531" s="3"/>
      <c r="I531" s="3"/>
      <c r="J531" s="3"/>
    </row>
    <row r="532" ht="14.25" customHeight="1">
      <c r="F532" s="3"/>
      <c r="G532" s="3"/>
      <c r="H532" s="3"/>
      <c r="I532" s="3"/>
      <c r="J532" s="3"/>
    </row>
    <row r="533" ht="14.25" customHeight="1">
      <c r="F533" s="3"/>
      <c r="G533" s="3"/>
      <c r="H533" s="3"/>
      <c r="I533" s="3"/>
      <c r="J533" s="3"/>
    </row>
    <row r="534" ht="14.25" customHeight="1">
      <c r="F534" s="3"/>
      <c r="G534" s="3"/>
      <c r="H534" s="3"/>
      <c r="I534" s="3"/>
      <c r="J534" s="3"/>
    </row>
    <row r="535" ht="14.25" customHeight="1">
      <c r="F535" s="3"/>
      <c r="G535" s="3"/>
      <c r="H535" s="3"/>
      <c r="I535" s="3"/>
      <c r="J535" s="3"/>
    </row>
    <row r="536" ht="14.25" customHeight="1">
      <c r="F536" s="3"/>
      <c r="G536" s="3"/>
      <c r="H536" s="3"/>
      <c r="I536" s="3"/>
      <c r="J536" s="3"/>
    </row>
    <row r="537" ht="14.25" customHeight="1">
      <c r="F537" s="3"/>
      <c r="G537" s="3"/>
      <c r="H537" s="3"/>
      <c r="I537" s="3"/>
      <c r="J537" s="3"/>
    </row>
    <row r="538" ht="14.25" customHeight="1">
      <c r="F538" s="3"/>
      <c r="G538" s="3"/>
      <c r="H538" s="3"/>
      <c r="I538" s="3"/>
      <c r="J538" s="3"/>
    </row>
    <row r="539" ht="14.25" customHeight="1">
      <c r="F539" s="3"/>
      <c r="G539" s="3"/>
      <c r="H539" s="3"/>
      <c r="I539" s="3"/>
      <c r="J539" s="3"/>
    </row>
    <row r="540" ht="14.25" customHeight="1">
      <c r="F540" s="3"/>
      <c r="G540" s="3"/>
      <c r="H540" s="3"/>
      <c r="I540" s="3"/>
      <c r="J540" s="3"/>
    </row>
    <row r="541" ht="14.25" customHeight="1">
      <c r="F541" s="3"/>
      <c r="G541" s="3"/>
      <c r="H541" s="3"/>
      <c r="I541" s="3"/>
      <c r="J541" s="3"/>
    </row>
    <row r="542" ht="14.25" customHeight="1">
      <c r="F542" s="3"/>
      <c r="G542" s="3"/>
      <c r="H542" s="3"/>
      <c r="I542" s="3"/>
      <c r="J542" s="3"/>
    </row>
    <row r="543" ht="14.25" customHeight="1">
      <c r="F543" s="3"/>
      <c r="G543" s="3"/>
      <c r="H543" s="3"/>
      <c r="I543" s="3"/>
      <c r="J543" s="3"/>
    </row>
    <row r="544" ht="14.25" customHeight="1">
      <c r="F544" s="3"/>
      <c r="G544" s="3"/>
      <c r="H544" s="3"/>
      <c r="I544" s="3"/>
      <c r="J544" s="3"/>
    </row>
    <row r="545" ht="14.25" customHeight="1">
      <c r="F545" s="3"/>
      <c r="G545" s="3"/>
      <c r="H545" s="3"/>
      <c r="I545" s="3"/>
      <c r="J545" s="3"/>
    </row>
    <row r="546" ht="14.25" customHeight="1">
      <c r="F546" s="3"/>
      <c r="G546" s="3"/>
      <c r="H546" s="3"/>
      <c r="I546" s="3"/>
      <c r="J546" s="3"/>
    </row>
    <row r="547" ht="14.25" customHeight="1">
      <c r="F547" s="3"/>
      <c r="G547" s="3"/>
      <c r="H547" s="3"/>
      <c r="I547" s="3"/>
      <c r="J547" s="3"/>
    </row>
    <row r="548" ht="14.25" customHeight="1">
      <c r="F548" s="3"/>
      <c r="G548" s="3"/>
      <c r="H548" s="3"/>
      <c r="I548" s="3"/>
      <c r="J548" s="3"/>
    </row>
    <row r="549" ht="14.25" customHeight="1">
      <c r="F549" s="3"/>
      <c r="G549" s="3"/>
      <c r="H549" s="3"/>
      <c r="I549" s="3"/>
      <c r="J549" s="3"/>
    </row>
    <row r="550" ht="14.25" customHeight="1">
      <c r="F550" s="3"/>
      <c r="G550" s="3"/>
      <c r="H550" s="3"/>
      <c r="I550" s="3"/>
      <c r="J550" s="3"/>
    </row>
    <row r="551" ht="14.25" customHeight="1">
      <c r="F551" s="3"/>
      <c r="G551" s="3"/>
      <c r="H551" s="3"/>
      <c r="I551" s="3"/>
      <c r="J551" s="3"/>
    </row>
    <row r="552" ht="14.25" customHeight="1">
      <c r="F552" s="3"/>
      <c r="G552" s="3"/>
      <c r="H552" s="3"/>
      <c r="I552" s="3"/>
      <c r="J552" s="3"/>
    </row>
    <row r="553" ht="14.25" customHeight="1">
      <c r="F553" s="3"/>
      <c r="G553" s="3"/>
      <c r="H553" s="3"/>
      <c r="I553" s="3"/>
      <c r="J553" s="3"/>
    </row>
    <row r="554" ht="14.25" customHeight="1">
      <c r="F554" s="3"/>
      <c r="G554" s="3"/>
      <c r="H554" s="3"/>
      <c r="I554" s="3"/>
      <c r="J554" s="3"/>
    </row>
    <row r="555" ht="14.25" customHeight="1">
      <c r="F555" s="3"/>
      <c r="G555" s="3"/>
      <c r="H555" s="3"/>
      <c r="I555" s="3"/>
      <c r="J555" s="3"/>
    </row>
    <row r="556" ht="14.25" customHeight="1">
      <c r="F556" s="3"/>
      <c r="G556" s="3"/>
      <c r="H556" s="3"/>
      <c r="I556" s="3"/>
      <c r="J556" s="3"/>
    </row>
    <row r="557" ht="14.25" customHeight="1">
      <c r="F557" s="3"/>
      <c r="G557" s="3"/>
      <c r="H557" s="3"/>
      <c r="I557" s="3"/>
      <c r="J557" s="3"/>
    </row>
    <row r="558" ht="14.25" customHeight="1">
      <c r="F558" s="3"/>
      <c r="G558" s="3"/>
      <c r="H558" s="3"/>
      <c r="I558" s="3"/>
      <c r="J558" s="3"/>
    </row>
    <row r="559" ht="14.25" customHeight="1">
      <c r="F559" s="3"/>
      <c r="G559" s="3"/>
      <c r="H559" s="3"/>
      <c r="I559" s="3"/>
      <c r="J559" s="3"/>
    </row>
    <row r="560" ht="14.25" customHeight="1">
      <c r="F560" s="3"/>
      <c r="G560" s="3"/>
      <c r="H560" s="3"/>
      <c r="I560" s="3"/>
      <c r="J560" s="3"/>
    </row>
    <row r="561" ht="14.25" customHeight="1">
      <c r="F561" s="3"/>
      <c r="G561" s="3"/>
      <c r="H561" s="3"/>
      <c r="I561" s="3"/>
      <c r="J561" s="3"/>
    </row>
    <row r="562" ht="14.25" customHeight="1">
      <c r="F562" s="3"/>
      <c r="G562" s="3"/>
      <c r="H562" s="3"/>
      <c r="I562" s="3"/>
      <c r="J562" s="3"/>
    </row>
    <row r="563" ht="14.25" customHeight="1">
      <c r="F563" s="3"/>
      <c r="G563" s="3"/>
      <c r="H563" s="3"/>
      <c r="I563" s="3"/>
      <c r="J563" s="3"/>
    </row>
    <row r="564" ht="14.25" customHeight="1">
      <c r="F564" s="3"/>
      <c r="G564" s="3"/>
      <c r="H564" s="3"/>
      <c r="I564" s="3"/>
      <c r="J564" s="3"/>
    </row>
    <row r="565" ht="14.25" customHeight="1">
      <c r="F565" s="3"/>
      <c r="G565" s="3"/>
      <c r="H565" s="3"/>
      <c r="I565" s="3"/>
      <c r="J565" s="3"/>
    </row>
    <row r="566" ht="14.25" customHeight="1">
      <c r="F566" s="3"/>
      <c r="G566" s="3"/>
      <c r="H566" s="3"/>
      <c r="I566" s="3"/>
      <c r="J566" s="3"/>
    </row>
    <row r="567" ht="14.25" customHeight="1">
      <c r="F567" s="3"/>
      <c r="G567" s="3"/>
      <c r="H567" s="3"/>
      <c r="I567" s="3"/>
      <c r="J567" s="3"/>
    </row>
    <row r="568" ht="14.25" customHeight="1">
      <c r="F568" s="3"/>
      <c r="G568" s="3"/>
      <c r="H568" s="3"/>
      <c r="I568" s="3"/>
      <c r="J568" s="3"/>
    </row>
    <row r="569" ht="14.25" customHeight="1">
      <c r="F569" s="3"/>
      <c r="G569" s="3"/>
      <c r="H569" s="3"/>
      <c r="I569" s="3"/>
      <c r="J569" s="3"/>
    </row>
    <row r="570" ht="14.25" customHeight="1">
      <c r="F570" s="3"/>
      <c r="G570" s="3"/>
      <c r="H570" s="3"/>
      <c r="I570" s="3"/>
      <c r="J570" s="3"/>
    </row>
    <row r="571" ht="14.25" customHeight="1">
      <c r="F571" s="3"/>
      <c r="G571" s="3"/>
      <c r="H571" s="3"/>
      <c r="I571" s="3"/>
      <c r="J571" s="3"/>
    </row>
    <row r="572" ht="14.25" customHeight="1">
      <c r="F572" s="3"/>
      <c r="G572" s="3"/>
      <c r="H572" s="3"/>
      <c r="I572" s="3"/>
      <c r="J572" s="3"/>
    </row>
    <row r="573" ht="14.25" customHeight="1">
      <c r="F573" s="3"/>
      <c r="G573" s="3"/>
      <c r="H573" s="3"/>
      <c r="I573" s="3"/>
      <c r="J573" s="3"/>
    </row>
    <row r="574" ht="14.25" customHeight="1">
      <c r="F574" s="3"/>
      <c r="G574" s="3"/>
      <c r="H574" s="3"/>
      <c r="I574" s="3"/>
      <c r="J574" s="3"/>
    </row>
    <row r="575" ht="14.25" customHeight="1">
      <c r="F575" s="3"/>
      <c r="G575" s="3"/>
      <c r="H575" s="3"/>
      <c r="I575" s="3"/>
      <c r="J575" s="3"/>
    </row>
    <row r="576" ht="14.25" customHeight="1">
      <c r="F576" s="3"/>
      <c r="G576" s="3"/>
      <c r="H576" s="3"/>
      <c r="I576" s="3"/>
      <c r="J576" s="3"/>
    </row>
    <row r="577" ht="14.25" customHeight="1">
      <c r="F577" s="3"/>
      <c r="G577" s="3"/>
      <c r="H577" s="3"/>
      <c r="I577" s="3"/>
      <c r="J577" s="3"/>
    </row>
    <row r="578" ht="14.25" customHeight="1">
      <c r="F578" s="3"/>
      <c r="G578" s="3"/>
      <c r="H578" s="3"/>
      <c r="I578" s="3"/>
      <c r="J578" s="3"/>
    </row>
    <row r="579" ht="14.25" customHeight="1">
      <c r="F579" s="3"/>
      <c r="G579" s="3"/>
      <c r="H579" s="3"/>
      <c r="I579" s="3"/>
      <c r="J579" s="3"/>
    </row>
    <row r="580" ht="14.25" customHeight="1">
      <c r="F580" s="3"/>
      <c r="G580" s="3"/>
      <c r="H580" s="3"/>
      <c r="I580" s="3"/>
      <c r="J580" s="3"/>
    </row>
    <row r="581" ht="14.25" customHeight="1">
      <c r="F581" s="3"/>
      <c r="G581" s="3"/>
      <c r="H581" s="3"/>
      <c r="I581" s="3"/>
      <c r="J581" s="3"/>
    </row>
    <row r="582" ht="14.25" customHeight="1">
      <c r="F582" s="3"/>
      <c r="G582" s="3"/>
      <c r="H582" s="3"/>
      <c r="I582" s="3"/>
      <c r="J582" s="3"/>
    </row>
    <row r="583" ht="14.25" customHeight="1">
      <c r="F583" s="3"/>
      <c r="G583" s="3"/>
      <c r="H583" s="3"/>
      <c r="I583" s="3"/>
      <c r="J583" s="3"/>
    </row>
    <row r="584" ht="14.25" customHeight="1">
      <c r="F584" s="3"/>
      <c r="G584" s="3"/>
      <c r="H584" s="3"/>
      <c r="I584" s="3"/>
      <c r="J584" s="3"/>
    </row>
    <row r="585" ht="14.25" customHeight="1">
      <c r="F585" s="3"/>
      <c r="G585" s="3"/>
      <c r="H585" s="3"/>
      <c r="I585" s="3"/>
      <c r="J585" s="3"/>
    </row>
    <row r="586" ht="14.25" customHeight="1">
      <c r="F586" s="3"/>
      <c r="G586" s="3"/>
      <c r="H586" s="3"/>
      <c r="I586" s="3"/>
      <c r="J586" s="3"/>
    </row>
    <row r="587" ht="14.25" customHeight="1">
      <c r="F587" s="3"/>
      <c r="G587" s="3"/>
      <c r="H587" s="3"/>
      <c r="I587" s="3"/>
      <c r="J587" s="3"/>
    </row>
    <row r="588" ht="14.25" customHeight="1">
      <c r="F588" s="3"/>
      <c r="G588" s="3"/>
      <c r="H588" s="3"/>
      <c r="I588" s="3"/>
      <c r="J588" s="3"/>
    </row>
    <row r="589" ht="14.25" customHeight="1">
      <c r="F589" s="3"/>
      <c r="G589" s="3"/>
      <c r="H589" s="3"/>
      <c r="I589" s="3"/>
      <c r="J589" s="3"/>
    </row>
    <row r="590" ht="14.25" customHeight="1">
      <c r="F590" s="3"/>
      <c r="G590" s="3"/>
      <c r="H590" s="3"/>
      <c r="I590" s="3"/>
      <c r="J590" s="3"/>
    </row>
    <row r="591" ht="14.25" customHeight="1">
      <c r="F591" s="3"/>
      <c r="G591" s="3"/>
      <c r="H591" s="3"/>
      <c r="I591" s="3"/>
      <c r="J591" s="3"/>
    </row>
    <row r="592" ht="14.25" customHeight="1">
      <c r="F592" s="3"/>
      <c r="G592" s="3"/>
      <c r="H592" s="3"/>
      <c r="I592" s="3"/>
      <c r="J592" s="3"/>
    </row>
    <row r="593" ht="14.25" customHeight="1">
      <c r="F593" s="3"/>
      <c r="G593" s="3"/>
      <c r="H593" s="3"/>
      <c r="I593" s="3"/>
      <c r="J593" s="3"/>
    </row>
    <row r="594" ht="14.25" customHeight="1">
      <c r="F594" s="3"/>
      <c r="G594" s="3"/>
      <c r="H594" s="3"/>
      <c r="I594" s="3"/>
      <c r="J594" s="3"/>
    </row>
    <row r="595" ht="14.25" customHeight="1">
      <c r="F595" s="3"/>
      <c r="G595" s="3"/>
      <c r="H595" s="3"/>
      <c r="I595" s="3"/>
      <c r="J595" s="3"/>
    </row>
    <row r="596" ht="14.25" customHeight="1">
      <c r="F596" s="3"/>
      <c r="G596" s="3"/>
      <c r="H596" s="3"/>
      <c r="I596" s="3"/>
      <c r="J596" s="3"/>
    </row>
    <row r="597" ht="14.25" customHeight="1">
      <c r="F597" s="3"/>
      <c r="G597" s="3"/>
      <c r="H597" s="3"/>
      <c r="I597" s="3"/>
      <c r="J597" s="3"/>
    </row>
    <row r="598" ht="14.25" customHeight="1">
      <c r="F598" s="3"/>
      <c r="G598" s="3"/>
      <c r="H598" s="3"/>
      <c r="I598" s="3"/>
      <c r="J598" s="3"/>
    </row>
    <row r="599" ht="14.25" customHeight="1">
      <c r="F599" s="3"/>
      <c r="G599" s="3"/>
      <c r="H599" s="3"/>
      <c r="I599" s="3"/>
      <c r="J599" s="3"/>
    </row>
    <row r="600" ht="14.25" customHeight="1">
      <c r="F600" s="3"/>
      <c r="G600" s="3"/>
      <c r="H600" s="3"/>
      <c r="I600" s="3"/>
      <c r="J600" s="3"/>
    </row>
    <row r="601" ht="14.25" customHeight="1">
      <c r="F601" s="3"/>
      <c r="G601" s="3"/>
      <c r="H601" s="3"/>
      <c r="I601" s="3"/>
      <c r="J601" s="3"/>
    </row>
    <row r="602" ht="14.25" customHeight="1">
      <c r="F602" s="3"/>
      <c r="G602" s="3"/>
      <c r="H602" s="3"/>
      <c r="I602" s="3"/>
      <c r="J602" s="3"/>
    </row>
    <row r="603" ht="14.25" customHeight="1">
      <c r="F603" s="3"/>
      <c r="G603" s="3"/>
      <c r="H603" s="3"/>
      <c r="I603" s="3"/>
      <c r="J603" s="3"/>
    </row>
    <row r="604" ht="14.25" customHeight="1">
      <c r="F604" s="3"/>
      <c r="G604" s="3"/>
      <c r="H604" s="3"/>
      <c r="I604" s="3"/>
      <c r="J604" s="3"/>
    </row>
    <row r="605" ht="14.25" customHeight="1">
      <c r="F605" s="3"/>
      <c r="G605" s="3"/>
      <c r="H605" s="3"/>
      <c r="I605" s="3"/>
      <c r="J605" s="3"/>
    </row>
    <row r="606" ht="14.25" customHeight="1">
      <c r="F606" s="3"/>
      <c r="G606" s="3"/>
      <c r="H606" s="3"/>
      <c r="I606" s="3"/>
      <c r="J606" s="3"/>
    </row>
    <row r="607" ht="14.25" customHeight="1">
      <c r="F607" s="3"/>
      <c r="G607" s="3"/>
      <c r="H607" s="3"/>
      <c r="I607" s="3"/>
      <c r="J607" s="3"/>
    </row>
    <row r="608" ht="14.25" customHeight="1">
      <c r="F608" s="3"/>
      <c r="G608" s="3"/>
      <c r="H608" s="3"/>
      <c r="I608" s="3"/>
      <c r="J608" s="3"/>
    </row>
    <row r="609" ht="14.25" customHeight="1">
      <c r="F609" s="3"/>
      <c r="G609" s="3"/>
      <c r="H609" s="3"/>
      <c r="I609" s="3"/>
      <c r="J609" s="3"/>
    </row>
    <row r="610" ht="14.25" customHeight="1">
      <c r="F610" s="3"/>
      <c r="G610" s="3"/>
      <c r="H610" s="3"/>
      <c r="I610" s="3"/>
      <c r="J610" s="3"/>
    </row>
    <row r="611" ht="14.25" customHeight="1">
      <c r="F611" s="3"/>
      <c r="G611" s="3"/>
      <c r="H611" s="3"/>
      <c r="I611" s="3"/>
      <c r="J611" s="3"/>
    </row>
    <row r="612" ht="14.25" customHeight="1">
      <c r="F612" s="3"/>
      <c r="G612" s="3"/>
      <c r="H612" s="3"/>
      <c r="I612" s="3"/>
      <c r="J612" s="3"/>
    </row>
    <row r="613" ht="14.25" customHeight="1">
      <c r="F613" s="3"/>
      <c r="G613" s="3"/>
      <c r="H613" s="3"/>
      <c r="I613" s="3"/>
      <c r="J613" s="3"/>
    </row>
    <row r="614" ht="14.25" customHeight="1">
      <c r="F614" s="3"/>
      <c r="G614" s="3"/>
      <c r="H614" s="3"/>
      <c r="I614" s="3"/>
      <c r="J614" s="3"/>
    </row>
    <row r="615" ht="14.25" customHeight="1">
      <c r="F615" s="3"/>
      <c r="G615" s="3"/>
      <c r="H615" s="3"/>
      <c r="I615" s="3"/>
      <c r="J615" s="3"/>
    </row>
    <row r="616" ht="14.25" customHeight="1">
      <c r="F616" s="3"/>
      <c r="G616" s="3"/>
      <c r="H616" s="3"/>
      <c r="I616" s="3"/>
      <c r="J616" s="3"/>
    </row>
    <row r="617" ht="14.25" customHeight="1">
      <c r="F617" s="3"/>
      <c r="G617" s="3"/>
      <c r="H617" s="3"/>
      <c r="I617" s="3"/>
      <c r="J617" s="3"/>
    </row>
    <row r="618" ht="14.25" customHeight="1">
      <c r="F618" s="3"/>
      <c r="G618" s="3"/>
      <c r="H618" s="3"/>
      <c r="I618" s="3"/>
      <c r="J618" s="3"/>
    </row>
    <row r="619" ht="14.25" customHeight="1">
      <c r="F619" s="3"/>
      <c r="G619" s="3"/>
      <c r="H619" s="3"/>
      <c r="I619" s="3"/>
      <c r="J619" s="3"/>
    </row>
    <row r="620" ht="14.25" customHeight="1">
      <c r="F620" s="3"/>
      <c r="G620" s="3"/>
      <c r="H620" s="3"/>
      <c r="I620" s="3"/>
      <c r="J620" s="3"/>
    </row>
    <row r="621" ht="14.25" customHeight="1">
      <c r="F621" s="3"/>
      <c r="G621" s="3"/>
      <c r="H621" s="3"/>
      <c r="I621" s="3"/>
      <c r="J621" s="3"/>
    </row>
    <row r="622" ht="14.25" customHeight="1">
      <c r="F622" s="3"/>
      <c r="G622" s="3"/>
      <c r="H622" s="3"/>
      <c r="I622" s="3"/>
      <c r="J622" s="3"/>
    </row>
    <row r="623" ht="14.25" customHeight="1">
      <c r="F623" s="3"/>
      <c r="G623" s="3"/>
      <c r="H623" s="3"/>
      <c r="I623" s="3"/>
      <c r="J623" s="3"/>
    </row>
    <row r="624" ht="14.25" customHeight="1">
      <c r="F624" s="3"/>
      <c r="G624" s="3"/>
      <c r="H624" s="3"/>
      <c r="I624" s="3"/>
      <c r="J624" s="3"/>
    </row>
    <row r="625" ht="14.25" customHeight="1">
      <c r="F625" s="3"/>
      <c r="G625" s="3"/>
      <c r="H625" s="3"/>
      <c r="I625" s="3"/>
      <c r="J625" s="3"/>
    </row>
    <row r="626" ht="14.25" customHeight="1">
      <c r="F626" s="3"/>
      <c r="G626" s="3"/>
      <c r="H626" s="3"/>
      <c r="I626" s="3"/>
      <c r="J626" s="3"/>
    </row>
    <row r="627" ht="14.25" customHeight="1">
      <c r="F627" s="3"/>
      <c r="G627" s="3"/>
      <c r="H627" s="3"/>
      <c r="I627" s="3"/>
      <c r="J627" s="3"/>
    </row>
    <row r="628" ht="14.25" customHeight="1">
      <c r="F628" s="3"/>
      <c r="G628" s="3"/>
      <c r="H628" s="3"/>
      <c r="I628" s="3"/>
      <c r="J628" s="3"/>
    </row>
    <row r="629" ht="14.25" customHeight="1">
      <c r="F629" s="3"/>
      <c r="G629" s="3"/>
      <c r="H629" s="3"/>
      <c r="I629" s="3"/>
      <c r="J629" s="3"/>
    </row>
    <row r="630" ht="14.25" customHeight="1">
      <c r="F630" s="3"/>
      <c r="G630" s="3"/>
      <c r="H630" s="3"/>
      <c r="I630" s="3"/>
      <c r="J630" s="3"/>
    </row>
    <row r="631" ht="14.25" customHeight="1">
      <c r="F631" s="3"/>
      <c r="G631" s="3"/>
      <c r="H631" s="3"/>
      <c r="I631" s="3"/>
      <c r="J631" s="3"/>
    </row>
    <row r="632" ht="14.25" customHeight="1">
      <c r="F632" s="3"/>
      <c r="G632" s="3"/>
      <c r="H632" s="3"/>
      <c r="I632" s="3"/>
      <c r="J632" s="3"/>
    </row>
    <row r="633" ht="14.25" customHeight="1">
      <c r="F633" s="3"/>
      <c r="G633" s="3"/>
      <c r="H633" s="3"/>
      <c r="I633" s="3"/>
      <c r="J633" s="3"/>
    </row>
    <row r="634" ht="14.25" customHeight="1">
      <c r="F634" s="3"/>
      <c r="G634" s="3"/>
      <c r="H634" s="3"/>
      <c r="I634" s="3"/>
      <c r="J634" s="3"/>
    </row>
    <row r="635" ht="14.25" customHeight="1">
      <c r="F635" s="3"/>
      <c r="G635" s="3"/>
      <c r="H635" s="3"/>
      <c r="I635" s="3"/>
      <c r="J635" s="3"/>
    </row>
    <row r="636" ht="14.25" customHeight="1">
      <c r="F636" s="3"/>
      <c r="G636" s="3"/>
      <c r="H636" s="3"/>
      <c r="I636" s="3"/>
      <c r="J636" s="3"/>
    </row>
    <row r="637" ht="14.25" customHeight="1">
      <c r="F637" s="3"/>
      <c r="G637" s="3"/>
      <c r="H637" s="3"/>
      <c r="I637" s="3"/>
      <c r="J637" s="3"/>
    </row>
    <row r="638" ht="14.25" customHeight="1">
      <c r="F638" s="3"/>
      <c r="G638" s="3"/>
      <c r="H638" s="3"/>
      <c r="I638" s="3"/>
      <c r="J638" s="3"/>
    </row>
    <row r="639" ht="14.25" customHeight="1">
      <c r="F639" s="3"/>
      <c r="G639" s="3"/>
      <c r="H639" s="3"/>
      <c r="I639" s="3"/>
      <c r="J639" s="3"/>
    </row>
    <row r="640" ht="14.25" customHeight="1">
      <c r="F640" s="3"/>
      <c r="G640" s="3"/>
      <c r="H640" s="3"/>
      <c r="I640" s="3"/>
      <c r="J640" s="3"/>
    </row>
    <row r="641" ht="14.25" customHeight="1">
      <c r="F641" s="3"/>
      <c r="G641" s="3"/>
      <c r="H641" s="3"/>
      <c r="I641" s="3"/>
      <c r="J641" s="3"/>
    </row>
    <row r="642" ht="14.25" customHeight="1">
      <c r="F642" s="3"/>
      <c r="G642" s="3"/>
      <c r="H642" s="3"/>
      <c r="I642" s="3"/>
      <c r="J642" s="3"/>
    </row>
    <row r="643" ht="14.25" customHeight="1">
      <c r="F643" s="3"/>
      <c r="G643" s="3"/>
      <c r="H643" s="3"/>
      <c r="I643" s="3"/>
      <c r="J643" s="3"/>
    </row>
    <row r="644" ht="14.25" customHeight="1">
      <c r="F644" s="3"/>
      <c r="G644" s="3"/>
      <c r="H644" s="3"/>
      <c r="I644" s="3"/>
      <c r="J644" s="3"/>
    </row>
    <row r="645" ht="14.25" customHeight="1">
      <c r="F645" s="3"/>
      <c r="G645" s="3"/>
      <c r="H645" s="3"/>
      <c r="I645" s="3"/>
      <c r="J645" s="3"/>
    </row>
    <row r="646" ht="14.25" customHeight="1">
      <c r="F646" s="3"/>
      <c r="G646" s="3"/>
      <c r="H646" s="3"/>
      <c r="I646" s="3"/>
      <c r="J646" s="3"/>
    </row>
    <row r="647" ht="14.25" customHeight="1">
      <c r="F647" s="3"/>
      <c r="G647" s="3"/>
      <c r="H647" s="3"/>
      <c r="I647" s="3"/>
      <c r="J647" s="3"/>
    </row>
    <row r="648" ht="14.25" customHeight="1">
      <c r="F648" s="3"/>
      <c r="G648" s="3"/>
      <c r="H648" s="3"/>
      <c r="I648" s="3"/>
      <c r="J648" s="3"/>
    </row>
    <row r="649" ht="14.25" customHeight="1">
      <c r="F649" s="3"/>
      <c r="G649" s="3"/>
      <c r="H649" s="3"/>
      <c r="I649" s="3"/>
      <c r="J649" s="3"/>
    </row>
    <row r="650" ht="14.25" customHeight="1">
      <c r="F650" s="3"/>
      <c r="G650" s="3"/>
      <c r="H650" s="3"/>
      <c r="I650" s="3"/>
      <c r="J650" s="3"/>
    </row>
    <row r="651" ht="14.25" customHeight="1">
      <c r="F651" s="3"/>
      <c r="G651" s="3"/>
      <c r="H651" s="3"/>
      <c r="I651" s="3"/>
      <c r="J651" s="3"/>
    </row>
    <row r="652" ht="14.25" customHeight="1">
      <c r="F652" s="3"/>
      <c r="G652" s="3"/>
      <c r="H652" s="3"/>
      <c r="I652" s="3"/>
      <c r="J652" s="3"/>
    </row>
    <row r="653" ht="14.25" customHeight="1">
      <c r="F653" s="3"/>
      <c r="G653" s="3"/>
      <c r="H653" s="3"/>
      <c r="I653" s="3"/>
      <c r="J653" s="3"/>
    </row>
    <row r="654" ht="14.25" customHeight="1">
      <c r="F654" s="3"/>
      <c r="G654" s="3"/>
      <c r="H654" s="3"/>
      <c r="I654" s="3"/>
      <c r="J654" s="3"/>
    </row>
    <row r="655" ht="14.25" customHeight="1">
      <c r="F655" s="3"/>
      <c r="G655" s="3"/>
      <c r="H655" s="3"/>
      <c r="I655" s="3"/>
      <c r="J655" s="3"/>
    </row>
    <row r="656" ht="14.25" customHeight="1">
      <c r="F656" s="3"/>
      <c r="G656" s="3"/>
      <c r="H656" s="3"/>
      <c r="I656" s="3"/>
      <c r="J656" s="3"/>
    </row>
    <row r="657" ht="14.25" customHeight="1">
      <c r="F657" s="3"/>
      <c r="G657" s="3"/>
      <c r="H657" s="3"/>
      <c r="I657" s="3"/>
      <c r="J657" s="3"/>
    </row>
    <row r="658" ht="14.25" customHeight="1">
      <c r="F658" s="3"/>
      <c r="G658" s="3"/>
      <c r="H658" s="3"/>
      <c r="I658" s="3"/>
      <c r="J658" s="3"/>
    </row>
    <row r="659" ht="14.25" customHeight="1">
      <c r="F659" s="3"/>
      <c r="G659" s="3"/>
      <c r="H659" s="3"/>
      <c r="I659" s="3"/>
      <c r="J659" s="3"/>
    </row>
    <row r="660" ht="14.25" customHeight="1">
      <c r="F660" s="3"/>
      <c r="G660" s="3"/>
      <c r="H660" s="3"/>
      <c r="I660" s="3"/>
      <c r="J660" s="3"/>
    </row>
    <row r="661" ht="14.25" customHeight="1">
      <c r="F661" s="3"/>
      <c r="G661" s="3"/>
      <c r="H661" s="3"/>
      <c r="I661" s="3"/>
      <c r="J661" s="3"/>
    </row>
    <row r="662" ht="14.25" customHeight="1">
      <c r="F662" s="3"/>
      <c r="G662" s="3"/>
      <c r="H662" s="3"/>
      <c r="I662" s="3"/>
      <c r="J662" s="3"/>
    </row>
    <row r="663" ht="14.25" customHeight="1">
      <c r="F663" s="3"/>
      <c r="G663" s="3"/>
      <c r="H663" s="3"/>
      <c r="I663" s="3"/>
      <c r="J663" s="3"/>
    </row>
    <row r="664" ht="14.25" customHeight="1">
      <c r="F664" s="3"/>
      <c r="G664" s="3"/>
      <c r="H664" s="3"/>
      <c r="I664" s="3"/>
      <c r="J664" s="3"/>
    </row>
    <row r="665" ht="14.25" customHeight="1">
      <c r="F665" s="3"/>
      <c r="G665" s="3"/>
      <c r="H665" s="3"/>
      <c r="I665" s="3"/>
      <c r="J665" s="3"/>
    </row>
    <row r="666" ht="14.25" customHeight="1">
      <c r="F666" s="3"/>
      <c r="G666" s="3"/>
      <c r="H666" s="3"/>
      <c r="I666" s="3"/>
      <c r="J666" s="3"/>
    </row>
    <row r="667" ht="14.25" customHeight="1">
      <c r="F667" s="3"/>
      <c r="G667" s="3"/>
      <c r="H667" s="3"/>
      <c r="I667" s="3"/>
      <c r="J667" s="3"/>
    </row>
    <row r="668" ht="14.25" customHeight="1">
      <c r="F668" s="3"/>
      <c r="G668" s="3"/>
      <c r="H668" s="3"/>
      <c r="I668" s="3"/>
      <c r="J668" s="3"/>
    </row>
    <row r="669" ht="14.25" customHeight="1">
      <c r="F669" s="3"/>
      <c r="G669" s="3"/>
      <c r="H669" s="3"/>
      <c r="I669" s="3"/>
      <c r="J669" s="3"/>
    </row>
    <row r="670" ht="14.25" customHeight="1">
      <c r="F670" s="3"/>
      <c r="G670" s="3"/>
      <c r="H670" s="3"/>
      <c r="I670" s="3"/>
      <c r="J670" s="3"/>
    </row>
    <row r="671" ht="14.25" customHeight="1">
      <c r="F671" s="3"/>
      <c r="G671" s="3"/>
      <c r="H671" s="3"/>
      <c r="I671" s="3"/>
      <c r="J671" s="3"/>
    </row>
    <row r="672" ht="14.25" customHeight="1">
      <c r="F672" s="3"/>
      <c r="G672" s="3"/>
      <c r="H672" s="3"/>
      <c r="I672" s="3"/>
      <c r="J672" s="3"/>
    </row>
    <row r="673" ht="14.25" customHeight="1">
      <c r="F673" s="3"/>
      <c r="G673" s="3"/>
      <c r="H673" s="3"/>
      <c r="I673" s="3"/>
      <c r="J673" s="3"/>
    </row>
    <row r="674" ht="14.25" customHeight="1">
      <c r="F674" s="3"/>
      <c r="G674" s="3"/>
      <c r="H674" s="3"/>
      <c r="I674" s="3"/>
      <c r="J674" s="3"/>
    </row>
    <row r="675" ht="14.25" customHeight="1">
      <c r="F675" s="3"/>
      <c r="G675" s="3"/>
      <c r="H675" s="3"/>
      <c r="I675" s="3"/>
      <c r="J675" s="3"/>
    </row>
    <row r="676" ht="14.25" customHeight="1">
      <c r="F676" s="3"/>
      <c r="G676" s="3"/>
      <c r="H676" s="3"/>
      <c r="I676" s="3"/>
      <c r="J676" s="3"/>
    </row>
    <row r="677" ht="14.25" customHeight="1">
      <c r="F677" s="3"/>
      <c r="G677" s="3"/>
      <c r="H677" s="3"/>
      <c r="I677" s="3"/>
      <c r="J677" s="3"/>
    </row>
    <row r="678" ht="14.25" customHeight="1">
      <c r="F678" s="3"/>
      <c r="G678" s="3"/>
      <c r="H678" s="3"/>
      <c r="I678" s="3"/>
      <c r="J678" s="3"/>
    </row>
    <row r="679" ht="14.25" customHeight="1">
      <c r="F679" s="3"/>
      <c r="G679" s="3"/>
      <c r="H679" s="3"/>
      <c r="I679" s="3"/>
      <c r="J679" s="3"/>
    </row>
    <row r="680" ht="14.25" customHeight="1">
      <c r="F680" s="3"/>
      <c r="G680" s="3"/>
      <c r="H680" s="3"/>
      <c r="I680" s="3"/>
      <c r="J680" s="3"/>
    </row>
    <row r="681" ht="14.25" customHeight="1">
      <c r="F681" s="3"/>
      <c r="G681" s="3"/>
      <c r="H681" s="3"/>
      <c r="I681" s="3"/>
      <c r="J681" s="3"/>
    </row>
    <row r="682" ht="14.25" customHeight="1">
      <c r="F682" s="3"/>
      <c r="G682" s="3"/>
      <c r="H682" s="3"/>
      <c r="I682" s="3"/>
      <c r="J682" s="3"/>
    </row>
    <row r="683" ht="14.25" customHeight="1">
      <c r="F683" s="3"/>
      <c r="G683" s="3"/>
      <c r="H683" s="3"/>
      <c r="I683" s="3"/>
      <c r="J683" s="3"/>
    </row>
    <row r="684" ht="14.25" customHeight="1">
      <c r="F684" s="3"/>
      <c r="G684" s="3"/>
      <c r="H684" s="3"/>
      <c r="I684" s="3"/>
      <c r="J684" s="3"/>
    </row>
    <row r="685" ht="14.25" customHeight="1">
      <c r="F685" s="3"/>
      <c r="G685" s="3"/>
      <c r="H685" s="3"/>
      <c r="I685" s="3"/>
      <c r="J685" s="3"/>
    </row>
    <row r="686" ht="14.25" customHeight="1">
      <c r="F686" s="3"/>
      <c r="G686" s="3"/>
      <c r="H686" s="3"/>
      <c r="I686" s="3"/>
      <c r="J686" s="3"/>
    </row>
    <row r="687" ht="14.25" customHeight="1">
      <c r="F687" s="3"/>
      <c r="G687" s="3"/>
      <c r="H687" s="3"/>
      <c r="I687" s="3"/>
      <c r="J687" s="3"/>
    </row>
    <row r="688" ht="14.25" customHeight="1">
      <c r="F688" s="3"/>
      <c r="G688" s="3"/>
      <c r="H688" s="3"/>
      <c r="I688" s="3"/>
      <c r="J688" s="3"/>
    </row>
    <row r="689" ht="14.25" customHeight="1">
      <c r="F689" s="3"/>
      <c r="G689" s="3"/>
      <c r="H689" s="3"/>
      <c r="I689" s="3"/>
      <c r="J689" s="3"/>
    </row>
    <row r="690" ht="14.25" customHeight="1">
      <c r="F690" s="3"/>
      <c r="G690" s="3"/>
      <c r="H690" s="3"/>
      <c r="I690" s="3"/>
      <c r="J690" s="3"/>
    </row>
    <row r="691" ht="14.25" customHeight="1">
      <c r="F691" s="3"/>
      <c r="G691" s="3"/>
      <c r="H691" s="3"/>
      <c r="I691" s="3"/>
      <c r="J691" s="3"/>
    </row>
    <row r="692" ht="14.25" customHeight="1">
      <c r="F692" s="3"/>
      <c r="G692" s="3"/>
      <c r="H692" s="3"/>
      <c r="I692" s="3"/>
      <c r="J692" s="3"/>
    </row>
    <row r="693" ht="14.25" customHeight="1">
      <c r="F693" s="3"/>
      <c r="G693" s="3"/>
      <c r="H693" s="3"/>
      <c r="I693" s="3"/>
      <c r="J693" s="3"/>
    </row>
    <row r="694" ht="14.25" customHeight="1">
      <c r="F694" s="3"/>
      <c r="G694" s="3"/>
      <c r="H694" s="3"/>
      <c r="I694" s="3"/>
      <c r="J694" s="3"/>
    </row>
    <row r="695" ht="14.25" customHeight="1">
      <c r="F695" s="3"/>
      <c r="G695" s="3"/>
      <c r="H695" s="3"/>
      <c r="I695" s="3"/>
      <c r="J695" s="3"/>
    </row>
    <row r="696" ht="14.25" customHeight="1">
      <c r="F696" s="3"/>
      <c r="G696" s="3"/>
      <c r="H696" s="3"/>
      <c r="I696" s="3"/>
      <c r="J696" s="3"/>
    </row>
    <row r="697" ht="14.25" customHeight="1">
      <c r="F697" s="3"/>
      <c r="G697" s="3"/>
      <c r="H697" s="3"/>
      <c r="I697" s="3"/>
      <c r="J697" s="3"/>
    </row>
    <row r="698" ht="14.25" customHeight="1">
      <c r="F698" s="3"/>
      <c r="G698" s="3"/>
      <c r="H698" s="3"/>
      <c r="I698" s="3"/>
      <c r="J698" s="3"/>
    </row>
    <row r="699" ht="14.25" customHeight="1">
      <c r="F699" s="3"/>
      <c r="G699" s="3"/>
      <c r="H699" s="3"/>
      <c r="I699" s="3"/>
      <c r="J699" s="3"/>
    </row>
    <row r="700" ht="14.25" customHeight="1">
      <c r="F700" s="3"/>
      <c r="G700" s="3"/>
      <c r="H700" s="3"/>
      <c r="I700" s="3"/>
      <c r="J700" s="3"/>
    </row>
    <row r="701" ht="14.25" customHeight="1">
      <c r="F701" s="3"/>
      <c r="G701" s="3"/>
      <c r="H701" s="3"/>
      <c r="I701" s="3"/>
      <c r="J701" s="3"/>
    </row>
    <row r="702" ht="14.25" customHeight="1">
      <c r="F702" s="3"/>
      <c r="G702" s="3"/>
      <c r="H702" s="3"/>
      <c r="I702" s="3"/>
      <c r="J702" s="3"/>
    </row>
    <row r="703" ht="14.25" customHeight="1">
      <c r="F703" s="3"/>
      <c r="G703" s="3"/>
      <c r="H703" s="3"/>
      <c r="I703" s="3"/>
      <c r="J703" s="3"/>
    </row>
    <row r="704" ht="14.25" customHeight="1">
      <c r="F704" s="3"/>
      <c r="G704" s="3"/>
      <c r="H704" s="3"/>
      <c r="I704" s="3"/>
      <c r="J704" s="3"/>
    </row>
    <row r="705" ht="14.25" customHeight="1">
      <c r="F705" s="3"/>
      <c r="G705" s="3"/>
      <c r="H705" s="3"/>
      <c r="I705" s="3"/>
      <c r="J705" s="3"/>
    </row>
    <row r="706" ht="14.25" customHeight="1">
      <c r="F706" s="3"/>
      <c r="G706" s="3"/>
      <c r="H706" s="3"/>
      <c r="I706" s="3"/>
      <c r="J706" s="3"/>
    </row>
    <row r="707" ht="14.25" customHeight="1">
      <c r="F707" s="3"/>
      <c r="G707" s="3"/>
      <c r="H707" s="3"/>
      <c r="I707" s="3"/>
      <c r="J707" s="3"/>
    </row>
    <row r="708" ht="14.25" customHeight="1">
      <c r="F708" s="3"/>
      <c r="G708" s="3"/>
      <c r="H708" s="3"/>
      <c r="I708" s="3"/>
      <c r="J708" s="3"/>
    </row>
    <row r="709" ht="14.25" customHeight="1">
      <c r="F709" s="3"/>
      <c r="G709" s="3"/>
      <c r="H709" s="3"/>
      <c r="I709" s="3"/>
      <c r="J709" s="3"/>
    </row>
    <row r="710" ht="14.25" customHeight="1">
      <c r="F710" s="3"/>
      <c r="G710" s="3"/>
      <c r="H710" s="3"/>
      <c r="I710" s="3"/>
      <c r="J710" s="3"/>
    </row>
    <row r="711" ht="14.25" customHeight="1">
      <c r="F711" s="3"/>
      <c r="G711" s="3"/>
      <c r="H711" s="3"/>
      <c r="I711" s="3"/>
      <c r="J711" s="3"/>
    </row>
    <row r="712" ht="14.25" customHeight="1">
      <c r="F712" s="3"/>
      <c r="G712" s="3"/>
      <c r="H712" s="3"/>
      <c r="I712" s="3"/>
      <c r="J712" s="3"/>
    </row>
    <row r="713" ht="14.25" customHeight="1">
      <c r="F713" s="3"/>
      <c r="G713" s="3"/>
      <c r="H713" s="3"/>
      <c r="I713" s="3"/>
      <c r="J713" s="3"/>
    </row>
    <row r="714" ht="14.25" customHeight="1">
      <c r="F714" s="3"/>
      <c r="G714" s="3"/>
      <c r="H714" s="3"/>
      <c r="I714" s="3"/>
      <c r="J714" s="3"/>
    </row>
    <row r="715" ht="14.25" customHeight="1">
      <c r="F715" s="3"/>
      <c r="G715" s="3"/>
      <c r="H715" s="3"/>
      <c r="I715" s="3"/>
      <c r="J715" s="3"/>
    </row>
    <row r="716" ht="14.25" customHeight="1">
      <c r="F716" s="3"/>
      <c r="G716" s="3"/>
      <c r="H716" s="3"/>
      <c r="I716" s="3"/>
      <c r="J716" s="3"/>
    </row>
    <row r="717" ht="14.25" customHeight="1">
      <c r="F717" s="3"/>
      <c r="G717" s="3"/>
      <c r="H717" s="3"/>
      <c r="I717" s="3"/>
      <c r="J717" s="3"/>
    </row>
    <row r="718" ht="14.25" customHeight="1">
      <c r="F718" s="3"/>
      <c r="G718" s="3"/>
      <c r="H718" s="3"/>
      <c r="I718" s="3"/>
      <c r="J718" s="3"/>
    </row>
    <row r="719" ht="14.25" customHeight="1">
      <c r="F719" s="3"/>
      <c r="G719" s="3"/>
      <c r="H719" s="3"/>
      <c r="I719" s="3"/>
      <c r="J719" s="3"/>
    </row>
    <row r="720" ht="14.25" customHeight="1">
      <c r="F720" s="3"/>
      <c r="G720" s="3"/>
      <c r="H720" s="3"/>
      <c r="I720" s="3"/>
      <c r="J720" s="3"/>
    </row>
    <row r="721" ht="14.25" customHeight="1">
      <c r="F721" s="3"/>
      <c r="G721" s="3"/>
      <c r="H721" s="3"/>
      <c r="I721" s="3"/>
      <c r="J721" s="3"/>
    </row>
    <row r="722" ht="14.25" customHeight="1">
      <c r="F722" s="3"/>
      <c r="G722" s="3"/>
      <c r="H722" s="3"/>
      <c r="I722" s="3"/>
      <c r="J722" s="3"/>
    </row>
    <row r="723" ht="14.25" customHeight="1">
      <c r="F723" s="3"/>
      <c r="G723" s="3"/>
      <c r="H723" s="3"/>
      <c r="I723" s="3"/>
      <c r="J723" s="3"/>
    </row>
    <row r="724" ht="14.25" customHeight="1">
      <c r="F724" s="3"/>
      <c r="G724" s="3"/>
      <c r="H724" s="3"/>
      <c r="I724" s="3"/>
      <c r="J724" s="3"/>
    </row>
    <row r="725" ht="14.25" customHeight="1">
      <c r="F725" s="3"/>
      <c r="G725" s="3"/>
      <c r="H725" s="3"/>
      <c r="I725" s="3"/>
      <c r="J725" s="3"/>
    </row>
    <row r="726" ht="14.25" customHeight="1">
      <c r="F726" s="3"/>
      <c r="G726" s="3"/>
      <c r="H726" s="3"/>
      <c r="I726" s="3"/>
      <c r="J726" s="3"/>
    </row>
    <row r="727" ht="14.25" customHeight="1">
      <c r="F727" s="3"/>
      <c r="G727" s="3"/>
      <c r="H727" s="3"/>
      <c r="I727" s="3"/>
      <c r="J727" s="3"/>
    </row>
    <row r="728" ht="14.25" customHeight="1">
      <c r="F728" s="3"/>
      <c r="G728" s="3"/>
      <c r="H728" s="3"/>
      <c r="I728" s="3"/>
      <c r="J728" s="3"/>
    </row>
    <row r="729" ht="14.25" customHeight="1">
      <c r="F729" s="3"/>
      <c r="G729" s="3"/>
      <c r="H729" s="3"/>
      <c r="I729" s="3"/>
      <c r="J729" s="3"/>
    </row>
    <row r="730" ht="14.25" customHeight="1">
      <c r="F730" s="3"/>
      <c r="G730" s="3"/>
      <c r="H730" s="3"/>
      <c r="I730" s="3"/>
      <c r="J730" s="3"/>
    </row>
    <row r="731" ht="14.25" customHeight="1">
      <c r="F731" s="3"/>
      <c r="G731" s="3"/>
      <c r="H731" s="3"/>
      <c r="I731" s="3"/>
      <c r="J731" s="3"/>
    </row>
    <row r="732" ht="14.25" customHeight="1">
      <c r="F732" s="3"/>
      <c r="G732" s="3"/>
      <c r="H732" s="3"/>
      <c r="I732" s="3"/>
      <c r="J732" s="3"/>
    </row>
    <row r="733" ht="14.25" customHeight="1">
      <c r="F733" s="3"/>
      <c r="G733" s="3"/>
      <c r="H733" s="3"/>
      <c r="I733" s="3"/>
      <c r="J733" s="3"/>
    </row>
    <row r="734" ht="14.25" customHeight="1">
      <c r="F734" s="3"/>
      <c r="G734" s="3"/>
      <c r="H734" s="3"/>
      <c r="I734" s="3"/>
      <c r="J734" s="3"/>
    </row>
    <row r="735" ht="14.25" customHeight="1">
      <c r="F735" s="3"/>
      <c r="G735" s="3"/>
      <c r="H735" s="3"/>
      <c r="I735" s="3"/>
      <c r="J735" s="3"/>
    </row>
    <row r="736" ht="14.25" customHeight="1">
      <c r="F736" s="3"/>
      <c r="G736" s="3"/>
      <c r="H736" s="3"/>
      <c r="I736" s="3"/>
      <c r="J736" s="3"/>
    </row>
    <row r="737" ht="14.25" customHeight="1">
      <c r="F737" s="3"/>
      <c r="G737" s="3"/>
      <c r="H737" s="3"/>
      <c r="I737" s="3"/>
      <c r="J737" s="3"/>
    </row>
    <row r="738" ht="14.25" customHeight="1">
      <c r="F738" s="3"/>
      <c r="G738" s="3"/>
      <c r="H738" s="3"/>
      <c r="I738" s="3"/>
      <c r="J738" s="3"/>
    </row>
    <row r="739" ht="14.25" customHeight="1">
      <c r="F739" s="3"/>
      <c r="G739" s="3"/>
      <c r="H739" s="3"/>
      <c r="I739" s="3"/>
      <c r="J739" s="3"/>
    </row>
    <row r="740" ht="14.25" customHeight="1">
      <c r="F740" s="3"/>
      <c r="G740" s="3"/>
      <c r="H740" s="3"/>
      <c r="I740" s="3"/>
      <c r="J740" s="3"/>
    </row>
    <row r="741" ht="14.25" customHeight="1">
      <c r="F741" s="3"/>
      <c r="G741" s="3"/>
      <c r="H741" s="3"/>
      <c r="I741" s="3"/>
      <c r="J741" s="3"/>
    </row>
    <row r="742" ht="14.25" customHeight="1">
      <c r="F742" s="3"/>
      <c r="G742" s="3"/>
      <c r="H742" s="3"/>
      <c r="I742" s="3"/>
      <c r="J742" s="3"/>
    </row>
    <row r="743" ht="14.25" customHeight="1">
      <c r="F743" s="3"/>
      <c r="G743" s="3"/>
      <c r="H743" s="3"/>
      <c r="I743" s="3"/>
      <c r="J743" s="3"/>
    </row>
    <row r="744" ht="14.25" customHeight="1">
      <c r="F744" s="3"/>
      <c r="G744" s="3"/>
      <c r="H744" s="3"/>
      <c r="I744" s="3"/>
      <c r="J744" s="3"/>
    </row>
    <row r="745" ht="14.25" customHeight="1">
      <c r="F745" s="3"/>
      <c r="G745" s="3"/>
      <c r="H745" s="3"/>
      <c r="I745" s="3"/>
      <c r="J745" s="3"/>
    </row>
    <row r="746" ht="14.25" customHeight="1">
      <c r="F746" s="3"/>
      <c r="G746" s="3"/>
      <c r="H746" s="3"/>
      <c r="I746" s="3"/>
      <c r="J746" s="3"/>
    </row>
    <row r="747" ht="14.25" customHeight="1">
      <c r="F747" s="3"/>
      <c r="G747" s="3"/>
      <c r="H747" s="3"/>
      <c r="I747" s="3"/>
      <c r="J747" s="3"/>
    </row>
    <row r="748" ht="14.25" customHeight="1">
      <c r="F748" s="3"/>
      <c r="G748" s="3"/>
      <c r="H748" s="3"/>
      <c r="I748" s="3"/>
      <c r="J748" s="3"/>
    </row>
    <row r="749" ht="14.25" customHeight="1">
      <c r="F749" s="3"/>
      <c r="G749" s="3"/>
      <c r="H749" s="3"/>
      <c r="I749" s="3"/>
      <c r="J749" s="3"/>
    </row>
    <row r="750" ht="14.25" customHeight="1">
      <c r="F750" s="3"/>
      <c r="G750" s="3"/>
      <c r="H750" s="3"/>
      <c r="I750" s="3"/>
      <c r="J750" s="3"/>
    </row>
    <row r="751" ht="14.25" customHeight="1">
      <c r="F751" s="3"/>
      <c r="G751" s="3"/>
      <c r="H751" s="3"/>
      <c r="I751" s="3"/>
      <c r="J751" s="3"/>
    </row>
    <row r="752" ht="14.25" customHeight="1">
      <c r="F752" s="3"/>
      <c r="G752" s="3"/>
      <c r="H752" s="3"/>
      <c r="I752" s="3"/>
      <c r="J752" s="3"/>
    </row>
    <row r="753" ht="14.25" customHeight="1">
      <c r="F753" s="3"/>
      <c r="G753" s="3"/>
      <c r="H753" s="3"/>
      <c r="I753" s="3"/>
      <c r="J753" s="3"/>
    </row>
    <row r="754" ht="14.25" customHeight="1">
      <c r="F754" s="3"/>
      <c r="G754" s="3"/>
      <c r="H754" s="3"/>
      <c r="I754" s="3"/>
      <c r="J754" s="3"/>
    </row>
    <row r="755" ht="14.25" customHeight="1">
      <c r="F755" s="3"/>
      <c r="G755" s="3"/>
      <c r="H755" s="3"/>
      <c r="I755" s="3"/>
      <c r="J755" s="3"/>
    </row>
    <row r="756" ht="14.25" customHeight="1">
      <c r="F756" s="3"/>
      <c r="G756" s="3"/>
      <c r="H756" s="3"/>
      <c r="I756" s="3"/>
      <c r="J756" s="3"/>
    </row>
    <row r="757" ht="14.25" customHeight="1">
      <c r="F757" s="3"/>
      <c r="G757" s="3"/>
      <c r="H757" s="3"/>
      <c r="I757" s="3"/>
      <c r="J757" s="3"/>
    </row>
    <row r="758" ht="14.25" customHeight="1">
      <c r="F758" s="3"/>
      <c r="G758" s="3"/>
      <c r="H758" s="3"/>
      <c r="I758" s="3"/>
      <c r="J758" s="3"/>
    </row>
    <row r="759" ht="14.25" customHeight="1">
      <c r="F759" s="3"/>
      <c r="G759" s="3"/>
      <c r="H759" s="3"/>
      <c r="I759" s="3"/>
      <c r="J759" s="3"/>
    </row>
    <row r="760" ht="14.25" customHeight="1">
      <c r="F760" s="3"/>
      <c r="G760" s="3"/>
      <c r="H760" s="3"/>
      <c r="I760" s="3"/>
      <c r="J760" s="3"/>
    </row>
    <row r="761" ht="14.25" customHeight="1">
      <c r="F761" s="3"/>
      <c r="G761" s="3"/>
      <c r="H761" s="3"/>
      <c r="I761" s="3"/>
      <c r="J761" s="3"/>
    </row>
    <row r="762" ht="14.25" customHeight="1">
      <c r="F762" s="3"/>
      <c r="G762" s="3"/>
      <c r="H762" s="3"/>
      <c r="I762" s="3"/>
      <c r="J762" s="3"/>
    </row>
    <row r="763" ht="14.25" customHeight="1">
      <c r="F763" s="3"/>
      <c r="G763" s="3"/>
      <c r="H763" s="3"/>
      <c r="I763" s="3"/>
      <c r="J763" s="3"/>
    </row>
    <row r="764" ht="14.25" customHeight="1">
      <c r="F764" s="3"/>
      <c r="G764" s="3"/>
      <c r="H764" s="3"/>
      <c r="I764" s="3"/>
      <c r="J764" s="3"/>
    </row>
    <row r="765" ht="14.25" customHeight="1">
      <c r="F765" s="3"/>
      <c r="G765" s="3"/>
      <c r="H765" s="3"/>
      <c r="I765" s="3"/>
      <c r="J765" s="3"/>
    </row>
    <row r="766" ht="14.25" customHeight="1">
      <c r="F766" s="3"/>
      <c r="G766" s="3"/>
      <c r="H766" s="3"/>
      <c r="I766" s="3"/>
      <c r="J766" s="3"/>
    </row>
    <row r="767" ht="14.25" customHeight="1">
      <c r="F767" s="3"/>
      <c r="G767" s="3"/>
      <c r="H767" s="3"/>
      <c r="I767" s="3"/>
      <c r="J767" s="3"/>
    </row>
    <row r="768" ht="14.25" customHeight="1">
      <c r="F768" s="3"/>
      <c r="G768" s="3"/>
      <c r="H768" s="3"/>
      <c r="I768" s="3"/>
      <c r="J768" s="3"/>
    </row>
    <row r="769" ht="14.25" customHeight="1">
      <c r="F769" s="3"/>
      <c r="G769" s="3"/>
      <c r="H769" s="3"/>
      <c r="I769" s="3"/>
      <c r="J769" s="3"/>
    </row>
    <row r="770" ht="14.25" customHeight="1">
      <c r="F770" s="3"/>
      <c r="G770" s="3"/>
      <c r="H770" s="3"/>
      <c r="I770" s="3"/>
      <c r="J770" s="3"/>
    </row>
    <row r="771" ht="14.25" customHeight="1">
      <c r="F771" s="3"/>
      <c r="G771" s="3"/>
      <c r="H771" s="3"/>
      <c r="I771" s="3"/>
      <c r="J771" s="3"/>
    </row>
    <row r="772" ht="14.25" customHeight="1">
      <c r="F772" s="3"/>
      <c r="G772" s="3"/>
      <c r="H772" s="3"/>
      <c r="I772" s="3"/>
      <c r="J772" s="3"/>
    </row>
    <row r="773" ht="14.25" customHeight="1">
      <c r="F773" s="3"/>
      <c r="G773" s="3"/>
      <c r="H773" s="3"/>
      <c r="I773" s="3"/>
      <c r="J773" s="3"/>
    </row>
    <row r="774" ht="14.25" customHeight="1">
      <c r="F774" s="3"/>
      <c r="G774" s="3"/>
      <c r="H774" s="3"/>
      <c r="I774" s="3"/>
      <c r="J774" s="3"/>
    </row>
    <row r="775" ht="14.25" customHeight="1">
      <c r="F775" s="3"/>
      <c r="G775" s="3"/>
      <c r="H775" s="3"/>
      <c r="I775" s="3"/>
      <c r="J775" s="3"/>
    </row>
    <row r="776" ht="14.25" customHeight="1">
      <c r="F776" s="3"/>
      <c r="G776" s="3"/>
      <c r="H776" s="3"/>
      <c r="I776" s="3"/>
      <c r="J776" s="3"/>
    </row>
    <row r="777" ht="14.25" customHeight="1">
      <c r="F777" s="3"/>
      <c r="G777" s="3"/>
      <c r="H777" s="3"/>
      <c r="I777" s="3"/>
      <c r="J777" s="3"/>
    </row>
    <row r="778" ht="14.25" customHeight="1">
      <c r="F778" s="3"/>
      <c r="G778" s="3"/>
      <c r="H778" s="3"/>
      <c r="I778" s="3"/>
      <c r="J778" s="3"/>
    </row>
    <row r="779" ht="14.25" customHeight="1">
      <c r="F779" s="3"/>
      <c r="G779" s="3"/>
      <c r="H779" s="3"/>
      <c r="I779" s="3"/>
      <c r="J779" s="3"/>
    </row>
    <row r="780" ht="14.25" customHeight="1">
      <c r="F780" s="3"/>
      <c r="G780" s="3"/>
      <c r="H780" s="3"/>
      <c r="I780" s="3"/>
      <c r="J780" s="3"/>
    </row>
    <row r="781" ht="14.25" customHeight="1">
      <c r="F781" s="3"/>
      <c r="G781" s="3"/>
      <c r="H781" s="3"/>
      <c r="I781" s="3"/>
      <c r="J781" s="3"/>
    </row>
    <row r="782" ht="14.25" customHeight="1">
      <c r="F782" s="3"/>
      <c r="G782" s="3"/>
      <c r="H782" s="3"/>
      <c r="I782" s="3"/>
      <c r="J782" s="3"/>
    </row>
    <row r="783" ht="14.25" customHeight="1">
      <c r="F783" s="3"/>
      <c r="G783" s="3"/>
      <c r="H783" s="3"/>
      <c r="I783" s="3"/>
      <c r="J783" s="3"/>
    </row>
    <row r="784" ht="14.25" customHeight="1">
      <c r="F784" s="3"/>
      <c r="G784" s="3"/>
      <c r="H784" s="3"/>
      <c r="I784" s="3"/>
      <c r="J784" s="3"/>
    </row>
    <row r="785" ht="14.25" customHeight="1">
      <c r="F785" s="3"/>
      <c r="G785" s="3"/>
      <c r="H785" s="3"/>
      <c r="I785" s="3"/>
      <c r="J785" s="3"/>
    </row>
    <row r="786" ht="14.25" customHeight="1">
      <c r="F786" s="3"/>
      <c r="G786" s="3"/>
      <c r="H786" s="3"/>
      <c r="I786" s="3"/>
      <c r="J786" s="3"/>
    </row>
    <row r="787" ht="14.25" customHeight="1">
      <c r="F787" s="3"/>
      <c r="G787" s="3"/>
      <c r="H787" s="3"/>
      <c r="I787" s="3"/>
      <c r="J787" s="3"/>
    </row>
    <row r="788" ht="14.25" customHeight="1">
      <c r="F788" s="3"/>
      <c r="G788" s="3"/>
      <c r="H788" s="3"/>
      <c r="I788" s="3"/>
      <c r="J788" s="3"/>
    </row>
    <row r="789" ht="14.25" customHeight="1">
      <c r="F789" s="3"/>
      <c r="G789" s="3"/>
      <c r="H789" s="3"/>
      <c r="I789" s="3"/>
      <c r="J789" s="3"/>
    </row>
    <row r="790" ht="14.25" customHeight="1">
      <c r="F790" s="3"/>
      <c r="G790" s="3"/>
      <c r="H790" s="3"/>
      <c r="I790" s="3"/>
      <c r="J790" s="3"/>
    </row>
    <row r="791" ht="14.25" customHeight="1">
      <c r="F791" s="3"/>
      <c r="G791" s="3"/>
      <c r="H791" s="3"/>
      <c r="I791" s="3"/>
      <c r="J791" s="3"/>
    </row>
    <row r="792" ht="14.25" customHeight="1">
      <c r="F792" s="3"/>
      <c r="G792" s="3"/>
      <c r="H792" s="3"/>
      <c r="I792" s="3"/>
      <c r="J792" s="3"/>
    </row>
    <row r="793" ht="14.25" customHeight="1">
      <c r="F793" s="3"/>
      <c r="G793" s="3"/>
      <c r="H793" s="3"/>
      <c r="I793" s="3"/>
      <c r="J793" s="3"/>
    </row>
    <row r="794" ht="14.25" customHeight="1">
      <c r="F794" s="3"/>
      <c r="G794" s="3"/>
      <c r="H794" s="3"/>
      <c r="I794" s="3"/>
      <c r="J794" s="3"/>
    </row>
    <row r="795" ht="14.25" customHeight="1">
      <c r="F795" s="3"/>
      <c r="G795" s="3"/>
      <c r="H795" s="3"/>
      <c r="I795" s="3"/>
      <c r="J795" s="3"/>
    </row>
    <row r="796" ht="14.25" customHeight="1">
      <c r="F796" s="3"/>
      <c r="G796" s="3"/>
      <c r="H796" s="3"/>
      <c r="I796" s="3"/>
      <c r="J796" s="3"/>
    </row>
    <row r="797" ht="14.25" customHeight="1">
      <c r="F797" s="3"/>
      <c r="G797" s="3"/>
      <c r="H797" s="3"/>
      <c r="I797" s="3"/>
      <c r="J797" s="3"/>
    </row>
    <row r="798" ht="14.25" customHeight="1">
      <c r="F798" s="3"/>
      <c r="G798" s="3"/>
      <c r="H798" s="3"/>
      <c r="I798" s="3"/>
      <c r="J798" s="3"/>
    </row>
    <row r="799" ht="14.25" customHeight="1">
      <c r="F799" s="3"/>
      <c r="G799" s="3"/>
      <c r="H799" s="3"/>
      <c r="I799" s="3"/>
      <c r="J799" s="3"/>
    </row>
    <row r="800" ht="14.25" customHeight="1">
      <c r="F800" s="3"/>
      <c r="G800" s="3"/>
      <c r="H800" s="3"/>
      <c r="I800" s="3"/>
      <c r="J800" s="3"/>
    </row>
    <row r="801" ht="14.25" customHeight="1">
      <c r="F801" s="3"/>
      <c r="G801" s="3"/>
      <c r="H801" s="3"/>
      <c r="I801" s="3"/>
      <c r="J801" s="3"/>
    </row>
    <row r="802" ht="14.25" customHeight="1">
      <c r="F802" s="3"/>
      <c r="G802" s="3"/>
      <c r="H802" s="3"/>
      <c r="I802" s="3"/>
      <c r="J802" s="3"/>
    </row>
    <row r="803" ht="14.25" customHeight="1">
      <c r="F803" s="3"/>
      <c r="G803" s="3"/>
      <c r="H803" s="3"/>
      <c r="I803" s="3"/>
      <c r="J803" s="3"/>
    </row>
    <row r="804" ht="14.25" customHeight="1">
      <c r="F804" s="3"/>
      <c r="G804" s="3"/>
      <c r="H804" s="3"/>
      <c r="I804" s="3"/>
      <c r="J804" s="3"/>
    </row>
    <row r="805" ht="14.25" customHeight="1">
      <c r="F805" s="3"/>
      <c r="G805" s="3"/>
      <c r="H805" s="3"/>
      <c r="I805" s="3"/>
      <c r="J805" s="3"/>
    </row>
    <row r="806" ht="14.25" customHeight="1">
      <c r="F806" s="3"/>
      <c r="G806" s="3"/>
      <c r="H806" s="3"/>
      <c r="I806" s="3"/>
      <c r="J806" s="3"/>
    </row>
    <row r="807" ht="14.25" customHeight="1">
      <c r="F807" s="3"/>
      <c r="G807" s="3"/>
      <c r="H807" s="3"/>
      <c r="I807" s="3"/>
      <c r="J807" s="3"/>
    </row>
    <row r="808" ht="14.25" customHeight="1">
      <c r="F808" s="3"/>
      <c r="G808" s="3"/>
      <c r="H808" s="3"/>
      <c r="I808" s="3"/>
      <c r="J808" s="3"/>
    </row>
    <row r="809" ht="14.25" customHeight="1">
      <c r="F809" s="3"/>
      <c r="G809" s="3"/>
      <c r="H809" s="3"/>
      <c r="I809" s="3"/>
      <c r="J809" s="3"/>
    </row>
    <row r="810" ht="14.25" customHeight="1">
      <c r="F810" s="3"/>
      <c r="G810" s="3"/>
      <c r="H810" s="3"/>
      <c r="I810" s="3"/>
      <c r="J810" s="3"/>
    </row>
    <row r="811" ht="14.25" customHeight="1">
      <c r="F811" s="3"/>
      <c r="G811" s="3"/>
      <c r="H811" s="3"/>
      <c r="I811" s="3"/>
      <c r="J811" s="3"/>
    </row>
    <row r="812" ht="14.25" customHeight="1">
      <c r="F812" s="3"/>
      <c r="G812" s="3"/>
      <c r="H812" s="3"/>
      <c r="I812" s="3"/>
      <c r="J812" s="3"/>
    </row>
    <row r="813" ht="14.25" customHeight="1">
      <c r="F813" s="3"/>
      <c r="G813" s="3"/>
      <c r="H813" s="3"/>
      <c r="I813" s="3"/>
      <c r="J813" s="3"/>
    </row>
    <row r="814" ht="14.25" customHeight="1">
      <c r="F814" s="3"/>
      <c r="G814" s="3"/>
      <c r="H814" s="3"/>
      <c r="I814" s="3"/>
      <c r="J814" s="3"/>
    </row>
    <row r="815" ht="14.25" customHeight="1">
      <c r="F815" s="3"/>
      <c r="G815" s="3"/>
      <c r="H815" s="3"/>
      <c r="I815" s="3"/>
      <c r="J815" s="3"/>
    </row>
    <row r="816" ht="14.25" customHeight="1">
      <c r="F816" s="3"/>
      <c r="G816" s="3"/>
      <c r="H816" s="3"/>
      <c r="I816" s="3"/>
      <c r="J816" s="3"/>
    </row>
    <row r="817" ht="14.25" customHeight="1">
      <c r="F817" s="3"/>
      <c r="G817" s="3"/>
      <c r="H817" s="3"/>
      <c r="I817" s="3"/>
      <c r="J817" s="3"/>
    </row>
    <row r="818" ht="14.25" customHeight="1">
      <c r="F818" s="3"/>
      <c r="G818" s="3"/>
      <c r="H818" s="3"/>
      <c r="I818" s="3"/>
      <c r="J818" s="3"/>
    </row>
    <row r="819" ht="14.25" customHeight="1">
      <c r="F819" s="3"/>
      <c r="G819" s="3"/>
      <c r="H819" s="3"/>
      <c r="I819" s="3"/>
      <c r="J819" s="3"/>
    </row>
    <row r="820" ht="14.25" customHeight="1">
      <c r="F820" s="3"/>
      <c r="G820" s="3"/>
      <c r="H820" s="3"/>
      <c r="I820" s="3"/>
      <c r="J820" s="3"/>
    </row>
    <row r="821" ht="14.25" customHeight="1">
      <c r="F821" s="3"/>
      <c r="G821" s="3"/>
      <c r="H821" s="3"/>
      <c r="I821" s="3"/>
      <c r="J821" s="3"/>
    </row>
    <row r="822" ht="14.25" customHeight="1">
      <c r="F822" s="3"/>
      <c r="G822" s="3"/>
      <c r="H822" s="3"/>
      <c r="I822" s="3"/>
      <c r="J822" s="3"/>
    </row>
    <row r="823" ht="14.25" customHeight="1">
      <c r="F823" s="3"/>
      <c r="G823" s="3"/>
      <c r="H823" s="3"/>
      <c r="I823" s="3"/>
      <c r="J823" s="3"/>
    </row>
    <row r="824" ht="14.25" customHeight="1">
      <c r="F824" s="3"/>
      <c r="G824" s="3"/>
      <c r="H824" s="3"/>
      <c r="I824" s="3"/>
      <c r="J824" s="3"/>
    </row>
    <row r="825" ht="14.25" customHeight="1">
      <c r="F825" s="3"/>
      <c r="G825" s="3"/>
      <c r="H825" s="3"/>
      <c r="I825" s="3"/>
      <c r="J825" s="3"/>
    </row>
    <row r="826" ht="14.25" customHeight="1">
      <c r="F826" s="3"/>
      <c r="G826" s="3"/>
      <c r="H826" s="3"/>
      <c r="I826" s="3"/>
      <c r="J826" s="3"/>
    </row>
    <row r="827" ht="14.25" customHeight="1">
      <c r="F827" s="3"/>
      <c r="G827" s="3"/>
      <c r="H827" s="3"/>
      <c r="I827" s="3"/>
      <c r="J827" s="3"/>
    </row>
    <row r="828" ht="14.25" customHeight="1">
      <c r="F828" s="3"/>
      <c r="G828" s="3"/>
      <c r="H828" s="3"/>
      <c r="I828" s="3"/>
      <c r="J828" s="3"/>
    </row>
    <row r="829" ht="14.25" customHeight="1">
      <c r="F829" s="3"/>
      <c r="G829" s="3"/>
      <c r="H829" s="3"/>
      <c r="I829" s="3"/>
      <c r="J829" s="3"/>
    </row>
    <row r="830" ht="14.25" customHeight="1">
      <c r="F830" s="3"/>
      <c r="G830" s="3"/>
      <c r="H830" s="3"/>
      <c r="I830" s="3"/>
      <c r="J830" s="3"/>
    </row>
    <row r="831" ht="14.25" customHeight="1">
      <c r="F831" s="3"/>
      <c r="G831" s="3"/>
      <c r="H831" s="3"/>
      <c r="I831" s="3"/>
      <c r="J831" s="3"/>
    </row>
    <row r="832" ht="14.25" customHeight="1">
      <c r="F832" s="3"/>
      <c r="G832" s="3"/>
      <c r="H832" s="3"/>
      <c r="I832" s="3"/>
      <c r="J832" s="3"/>
    </row>
    <row r="833" ht="14.25" customHeight="1">
      <c r="F833" s="3"/>
      <c r="G833" s="3"/>
      <c r="H833" s="3"/>
      <c r="I833" s="3"/>
      <c r="J833" s="3"/>
    </row>
    <row r="834" ht="14.25" customHeight="1">
      <c r="F834" s="3"/>
      <c r="G834" s="3"/>
      <c r="H834" s="3"/>
      <c r="I834" s="3"/>
      <c r="J834" s="3"/>
    </row>
    <row r="835" ht="14.25" customHeight="1">
      <c r="F835" s="3"/>
      <c r="G835" s="3"/>
      <c r="H835" s="3"/>
      <c r="I835" s="3"/>
      <c r="J835" s="3"/>
    </row>
    <row r="836" ht="14.25" customHeight="1">
      <c r="F836" s="3"/>
      <c r="G836" s="3"/>
      <c r="H836" s="3"/>
      <c r="I836" s="3"/>
      <c r="J836" s="3"/>
    </row>
    <row r="837" ht="14.25" customHeight="1">
      <c r="F837" s="3"/>
      <c r="G837" s="3"/>
      <c r="H837" s="3"/>
      <c r="I837" s="3"/>
      <c r="J837" s="3"/>
    </row>
    <row r="838" ht="14.25" customHeight="1">
      <c r="F838" s="3"/>
      <c r="G838" s="3"/>
      <c r="H838" s="3"/>
      <c r="I838" s="3"/>
      <c r="J838" s="3"/>
    </row>
    <row r="839" ht="14.25" customHeight="1">
      <c r="F839" s="3"/>
      <c r="G839" s="3"/>
      <c r="H839" s="3"/>
      <c r="I839" s="3"/>
      <c r="J839" s="3"/>
    </row>
    <row r="840" ht="14.25" customHeight="1">
      <c r="F840" s="3"/>
      <c r="G840" s="3"/>
      <c r="H840" s="3"/>
      <c r="I840" s="3"/>
      <c r="J840" s="3"/>
    </row>
    <row r="841" ht="14.25" customHeight="1">
      <c r="F841" s="3"/>
      <c r="G841" s="3"/>
      <c r="H841" s="3"/>
      <c r="I841" s="3"/>
      <c r="J841" s="3"/>
    </row>
    <row r="842" ht="14.25" customHeight="1">
      <c r="F842" s="3"/>
      <c r="G842" s="3"/>
      <c r="H842" s="3"/>
      <c r="I842" s="3"/>
      <c r="J842" s="3"/>
    </row>
    <row r="843" ht="14.25" customHeight="1">
      <c r="F843" s="3"/>
      <c r="G843" s="3"/>
      <c r="H843" s="3"/>
      <c r="I843" s="3"/>
      <c r="J843" s="3"/>
    </row>
    <row r="844" ht="14.25" customHeight="1">
      <c r="F844" s="3"/>
      <c r="G844" s="3"/>
      <c r="H844" s="3"/>
      <c r="I844" s="3"/>
      <c r="J844" s="3"/>
    </row>
    <row r="845" ht="14.25" customHeight="1">
      <c r="F845" s="3"/>
      <c r="G845" s="3"/>
      <c r="H845" s="3"/>
      <c r="I845" s="3"/>
      <c r="J845" s="3"/>
    </row>
    <row r="846" ht="14.25" customHeight="1">
      <c r="F846" s="3"/>
      <c r="G846" s="3"/>
      <c r="H846" s="3"/>
      <c r="I846" s="3"/>
      <c r="J846" s="3"/>
    </row>
    <row r="847" ht="14.25" customHeight="1">
      <c r="F847" s="3"/>
      <c r="G847" s="3"/>
      <c r="H847" s="3"/>
      <c r="I847" s="3"/>
      <c r="J847" s="3"/>
    </row>
    <row r="848" ht="14.25" customHeight="1">
      <c r="F848" s="3"/>
      <c r="G848" s="3"/>
      <c r="H848" s="3"/>
      <c r="I848" s="3"/>
      <c r="J848" s="3"/>
    </row>
    <row r="849" ht="14.25" customHeight="1">
      <c r="F849" s="3"/>
      <c r="G849" s="3"/>
      <c r="H849" s="3"/>
      <c r="I849" s="3"/>
      <c r="J849" s="3"/>
    </row>
    <row r="850" ht="14.25" customHeight="1">
      <c r="F850" s="3"/>
      <c r="G850" s="3"/>
      <c r="H850" s="3"/>
      <c r="I850" s="3"/>
      <c r="J850" s="3"/>
    </row>
    <row r="851" ht="14.25" customHeight="1">
      <c r="F851" s="3"/>
      <c r="G851" s="3"/>
      <c r="H851" s="3"/>
      <c r="I851" s="3"/>
      <c r="J851" s="3"/>
    </row>
    <row r="852" ht="14.25" customHeight="1">
      <c r="F852" s="3"/>
      <c r="G852" s="3"/>
      <c r="H852" s="3"/>
      <c r="I852" s="3"/>
      <c r="J852" s="3"/>
    </row>
    <row r="853" ht="14.25" customHeight="1">
      <c r="F853" s="3"/>
      <c r="G853" s="3"/>
      <c r="H853" s="3"/>
      <c r="I853" s="3"/>
      <c r="J853" s="3"/>
    </row>
    <row r="854" ht="14.25" customHeight="1">
      <c r="F854" s="3"/>
      <c r="G854" s="3"/>
      <c r="H854" s="3"/>
      <c r="I854" s="3"/>
      <c r="J854" s="3"/>
    </row>
    <row r="855" ht="14.25" customHeight="1">
      <c r="F855" s="3"/>
      <c r="G855" s="3"/>
      <c r="H855" s="3"/>
      <c r="I855" s="3"/>
      <c r="J855" s="3"/>
    </row>
    <row r="856" ht="14.25" customHeight="1">
      <c r="F856" s="3"/>
      <c r="G856" s="3"/>
      <c r="H856" s="3"/>
      <c r="I856" s="3"/>
      <c r="J856" s="3"/>
    </row>
    <row r="857" ht="14.25" customHeight="1">
      <c r="F857" s="3"/>
      <c r="G857" s="3"/>
      <c r="H857" s="3"/>
      <c r="I857" s="3"/>
      <c r="J857" s="3"/>
    </row>
    <row r="858" ht="14.25" customHeight="1">
      <c r="F858" s="3"/>
      <c r="G858" s="3"/>
      <c r="H858" s="3"/>
      <c r="I858" s="3"/>
      <c r="J858" s="3"/>
    </row>
    <row r="859" ht="14.25" customHeight="1">
      <c r="F859" s="3"/>
      <c r="G859" s="3"/>
      <c r="H859" s="3"/>
      <c r="I859" s="3"/>
      <c r="J859" s="3"/>
    </row>
    <row r="860" ht="14.25" customHeight="1">
      <c r="F860" s="3"/>
      <c r="G860" s="3"/>
      <c r="H860" s="3"/>
      <c r="I860" s="3"/>
      <c r="J860" s="3"/>
    </row>
    <row r="861" ht="14.25" customHeight="1">
      <c r="F861" s="3"/>
      <c r="G861" s="3"/>
      <c r="H861" s="3"/>
      <c r="I861" s="3"/>
      <c r="J861" s="3"/>
    </row>
    <row r="862" ht="14.25" customHeight="1">
      <c r="F862" s="3"/>
      <c r="G862" s="3"/>
      <c r="H862" s="3"/>
      <c r="I862" s="3"/>
      <c r="J862" s="3"/>
    </row>
    <row r="863" ht="14.25" customHeight="1">
      <c r="F863" s="3"/>
      <c r="G863" s="3"/>
      <c r="H863" s="3"/>
      <c r="I863" s="3"/>
      <c r="J863" s="3"/>
    </row>
    <row r="864" ht="14.25" customHeight="1">
      <c r="F864" s="3"/>
      <c r="G864" s="3"/>
      <c r="H864" s="3"/>
      <c r="I864" s="3"/>
      <c r="J864" s="3"/>
    </row>
    <row r="865" ht="14.25" customHeight="1">
      <c r="F865" s="3"/>
      <c r="G865" s="3"/>
      <c r="H865" s="3"/>
      <c r="I865" s="3"/>
      <c r="J865" s="3"/>
    </row>
    <row r="866" ht="14.25" customHeight="1">
      <c r="F866" s="3"/>
      <c r="G866" s="3"/>
      <c r="H866" s="3"/>
      <c r="I866" s="3"/>
      <c r="J866" s="3"/>
    </row>
    <row r="867" ht="14.25" customHeight="1">
      <c r="F867" s="3"/>
      <c r="G867" s="3"/>
      <c r="H867" s="3"/>
      <c r="I867" s="3"/>
      <c r="J867" s="3"/>
    </row>
    <row r="868" ht="14.25" customHeight="1">
      <c r="F868" s="3"/>
      <c r="G868" s="3"/>
      <c r="H868" s="3"/>
      <c r="I868" s="3"/>
      <c r="J868" s="3"/>
    </row>
    <row r="869" ht="14.25" customHeight="1">
      <c r="F869" s="3"/>
      <c r="G869" s="3"/>
      <c r="H869" s="3"/>
      <c r="I869" s="3"/>
      <c r="J869" s="3"/>
    </row>
    <row r="870" ht="14.25" customHeight="1">
      <c r="F870" s="3"/>
      <c r="G870" s="3"/>
      <c r="H870" s="3"/>
      <c r="I870" s="3"/>
      <c r="J870" s="3"/>
    </row>
    <row r="871" ht="14.25" customHeight="1">
      <c r="F871" s="3"/>
      <c r="G871" s="3"/>
      <c r="H871" s="3"/>
      <c r="I871" s="3"/>
      <c r="J871" s="3"/>
    </row>
    <row r="872" ht="14.25" customHeight="1">
      <c r="F872" s="3"/>
      <c r="G872" s="3"/>
      <c r="H872" s="3"/>
      <c r="I872" s="3"/>
      <c r="J872" s="3"/>
    </row>
    <row r="873" ht="14.25" customHeight="1">
      <c r="F873" s="3"/>
      <c r="G873" s="3"/>
      <c r="H873" s="3"/>
      <c r="I873" s="3"/>
      <c r="J873" s="3"/>
    </row>
    <row r="874" ht="14.25" customHeight="1">
      <c r="F874" s="3"/>
      <c r="G874" s="3"/>
      <c r="H874" s="3"/>
      <c r="I874" s="3"/>
      <c r="J874" s="3"/>
    </row>
    <row r="875" ht="14.25" customHeight="1">
      <c r="F875" s="3"/>
      <c r="G875" s="3"/>
      <c r="H875" s="3"/>
      <c r="I875" s="3"/>
      <c r="J875" s="3"/>
    </row>
    <row r="876" ht="14.25" customHeight="1">
      <c r="F876" s="3"/>
      <c r="G876" s="3"/>
      <c r="H876" s="3"/>
      <c r="I876" s="3"/>
      <c r="J876" s="3"/>
    </row>
    <row r="877" ht="14.25" customHeight="1">
      <c r="F877" s="3"/>
      <c r="G877" s="3"/>
      <c r="H877" s="3"/>
      <c r="I877" s="3"/>
      <c r="J877" s="3"/>
    </row>
    <row r="878" ht="14.25" customHeight="1">
      <c r="F878" s="3"/>
      <c r="G878" s="3"/>
      <c r="H878" s="3"/>
      <c r="I878" s="3"/>
      <c r="J878" s="3"/>
    </row>
    <row r="879" ht="14.25" customHeight="1">
      <c r="F879" s="3"/>
      <c r="G879" s="3"/>
      <c r="H879" s="3"/>
      <c r="I879" s="3"/>
      <c r="J879" s="3"/>
    </row>
    <row r="880" ht="14.25" customHeight="1">
      <c r="F880" s="3"/>
      <c r="G880" s="3"/>
      <c r="H880" s="3"/>
      <c r="I880" s="3"/>
      <c r="J880" s="3"/>
    </row>
    <row r="881" ht="14.25" customHeight="1">
      <c r="F881" s="3"/>
      <c r="G881" s="3"/>
      <c r="H881" s="3"/>
      <c r="I881" s="3"/>
      <c r="J881" s="3"/>
    </row>
    <row r="882" ht="14.25" customHeight="1">
      <c r="F882" s="3"/>
      <c r="G882" s="3"/>
      <c r="H882" s="3"/>
      <c r="I882" s="3"/>
      <c r="J882" s="3"/>
    </row>
    <row r="883" ht="14.25" customHeight="1">
      <c r="F883" s="3"/>
      <c r="G883" s="3"/>
      <c r="H883" s="3"/>
      <c r="I883" s="3"/>
      <c r="J883" s="3"/>
    </row>
    <row r="884" ht="14.25" customHeight="1">
      <c r="F884" s="3"/>
      <c r="G884" s="3"/>
      <c r="H884" s="3"/>
      <c r="I884" s="3"/>
      <c r="J884" s="3"/>
    </row>
    <row r="885" ht="14.25" customHeight="1">
      <c r="F885" s="3"/>
      <c r="G885" s="3"/>
      <c r="H885" s="3"/>
      <c r="I885" s="3"/>
      <c r="J885" s="3"/>
    </row>
    <row r="886" ht="14.25" customHeight="1">
      <c r="F886" s="3"/>
      <c r="G886" s="3"/>
      <c r="H886" s="3"/>
      <c r="I886" s="3"/>
      <c r="J886" s="3"/>
    </row>
    <row r="887" ht="14.25" customHeight="1">
      <c r="F887" s="3"/>
      <c r="G887" s="3"/>
      <c r="H887" s="3"/>
      <c r="I887" s="3"/>
      <c r="J887" s="3"/>
    </row>
    <row r="888" ht="14.25" customHeight="1">
      <c r="F888" s="3"/>
      <c r="G888" s="3"/>
      <c r="H888" s="3"/>
      <c r="I888" s="3"/>
      <c r="J888" s="3"/>
    </row>
    <row r="889" ht="14.25" customHeight="1">
      <c r="F889" s="3"/>
      <c r="G889" s="3"/>
      <c r="H889" s="3"/>
      <c r="I889" s="3"/>
      <c r="J889" s="3"/>
    </row>
    <row r="890" ht="14.25" customHeight="1">
      <c r="F890" s="3"/>
      <c r="G890" s="3"/>
      <c r="H890" s="3"/>
      <c r="I890" s="3"/>
      <c r="J890" s="3"/>
    </row>
    <row r="891" ht="14.25" customHeight="1">
      <c r="F891" s="3"/>
      <c r="G891" s="3"/>
      <c r="H891" s="3"/>
      <c r="I891" s="3"/>
      <c r="J891" s="3"/>
    </row>
    <row r="892" ht="14.25" customHeight="1">
      <c r="F892" s="3"/>
      <c r="G892" s="3"/>
      <c r="H892" s="3"/>
      <c r="I892" s="3"/>
      <c r="J892" s="3"/>
    </row>
    <row r="893" ht="14.25" customHeight="1">
      <c r="F893" s="3"/>
      <c r="G893" s="3"/>
      <c r="H893" s="3"/>
      <c r="I893" s="3"/>
      <c r="J893" s="3"/>
    </row>
    <row r="894" ht="14.25" customHeight="1">
      <c r="F894" s="3"/>
      <c r="G894" s="3"/>
      <c r="H894" s="3"/>
      <c r="I894" s="3"/>
      <c r="J894" s="3"/>
    </row>
    <row r="895" ht="14.25" customHeight="1">
      <c r="F895" s="3"/>
      <c r="G895" s="3"/>
      <c r="H895" s="3"/>
      <c r="I895" s="3"/>
      <c r="J895" s="3"/>
    </row>
    <row r="896" ht="14.25" customHeight="1">
      <c r="F896" s="3"/>
      <c r="G896" s="3"/>
      <c r="H896" s="3"/>
      <c r="I896" s="3"/>
      <c r="J896" s="3"/>
    </row>
    <row r="897" ht="14.25" customHeight="1">
      <c r="F897" s="3"/>
      <c r="G897" s="3"/>
      <c r="H897" s="3"/>
      <c r="I897" s="3"/>
      <c r="J897" s="3"/>
    </row>
    <row r="898" ht="14.25" customHeight="1">
      <c r="F898" s="3"/>
      <c r="G898" s="3"/>
      <c r="H898" s="3"/>
      <c r="I898" s="3"/>
      <c r="J898" s="3"/>
    </row>
    <row r="899" ht="14.25" customHeight="1">
      <c r="F899" s="3"/>
      <c r="G899" s="3"/>
      <c r="H899" s="3"/>
      <c r="I899" s="3"/>
      <c r="J899" s="3"/>
    </row>
    <row r="900" ht="14.25" customHeight="1">
      <c r="F900" s="3"/>
      <c r="G900" s="3"/>
      <c r="H900" s="3"/>
      <c r="I900" s="3"/>
      <c r="J900" s="3"/>
    </row>
    <row r="901" ht="14.25" customHeight="1">
      <c r="F901" s="3"/>
      <c r="G901" s="3"/>
      <c r="H901" s="3"/>
      <c r="I901" s="3"/>
      <c r="J901" s="3"/>
    </row>
    <row r="902" ht="14.25" customHeight="1">
      <c r="F902" s="3"/>
      <c r="G902" s="3"/>
      <c r="H902" s="3"/>
      <c r="I902" s="3"/>
      <c r="J902" s="3"/>
    </row>
    <row r="903" ht="14.25" customHeight="1">
      <c r="F903" s="3"/>
      <c r="G903" s="3"/>
      <c r="H903" s="3"/>
      <c r="I903" s="3"/>
      <c r="J903" s="3"/>
    </row>
    <row r="904" ht="14.25" customHeight="1">
      <c r="F904" s="3"/>
      <c r="G904" s="3"/>
      <c r="H904" s="3"/>
      <c r="I904" s="3"/>
      <c r="J904" s="3"/>
    </row>
    <row r="905" ht="14.25" customHeight="1">
      <c r="F905" s="3"/>
      <c r="G905" s="3"/>
      <c r="H905" s="3"/>
      <c r="I905" s="3"/>
      <c r="J905" s="3"/>
    </row>
    <row r="906" ht="14.25" customHeight="1">
      <c r="F906" s="3"/>
      <c r="G906" s="3"/>
      <c r="H906" s="3"/>
      <c r="I906" s="3"/>
      <c r="J906" s="3"/>
    </row>
    <row r="907" ht="14.25" customHeight="1">
      <c r="F907" s="3"/>
      <c r="G907" s="3"/>
      <c r="H907" s="3"/>
      <c r="I907" s="3"/>
      <c r="J907" s="3"/>
    </row>
    <row r="908" ht="14.25" customHeight="1">
      <c r="F908" s="3"/>
      <c r="G908" s="3"/>
      <c r="H908" s="3"/>
      <c r="I908" s="3"/>
      <c r="J908" s="3"/>
    </row>
    <row r="909" ht="14.25" customHeight="1">
      <c r="F909" s="3"/>
      <c r="G909" s="3"/>
      <c r="H909" s="3"/>
      <c r="I909" s="3"/>
      <c r="J909" s="3"/>
    </row>
    <row r="910" ht="14.25" customHeight="1">
      <c r="F910" s="3"/>
      <c r="G910" s="3"/>
      <c r="H910" s="3"/>
      <c r="I910" s="3"/>
      <c r="J910" s="3"/>
    </row>
    <row r="911" ht="14.25" customHeight="1">
      <c r="F911" s="3"/>
      <c r="G911" s="3"/>
      <c r="H911" s="3"/>
      <c r="I911" s="3"/>
      <c r="J911" s="3"/>
    </row>
    <row r="912" ht="14.25" customHeight="1">
      <c r="F912" s="3"/>
      <c r="G912" s="3"/>
      <c r="H912" s="3"/>
      <c r="I912" s="3"/>
      <c r="J912" s="3"/>
    </row>
    <row r="913" ht="14.25" customHeight="1">
      <c r="F913" s="3"/>
      <c r="G913" s="3"/>
      <c r="H913" s="3"/>
      <c r="I913" s="3"/>
      <c r="J913" s="3"/>
    </row>
    <row r="914" ht="14.25" customHeight="1">
      <c r="F914" s="3"/>
      <c r="G914" s="3"/>
      <c r="H914" s="3"/>
      <c r="I914" s="3"/>
      <c r="J914" s="3"/>
    </row>
    <row r="915" ht="14.25" customHeight="1">
      <c r="F915" s="3"/>
      <c r="G915" s="3"/>
      <c r="H915" s="3"/>
      <c r="I915" s="3"/>
      <c r="J915" s="3"/>
    </row>
    <row r="916" ht="14.25" customHeight="1">
      <c r="F916" s="3"/>
      <c r="G916" s="3"/>
      <c r="H916" s="3"/>
      <c r="I916" s="3"/>
      <c r="J916" s="3"/>
    </row>
    <row r="917" ht="14.25" customHeight="1">
      <c r="F917" s="3"/>
      <c r="G917" s="3"/>
      <c r="H917" s="3"/>
      <c r="I917" s="3"/>
      <c r="J917" s="3"/>
    </row>
  </sheetData>
  <autoFilter ref="$A$1:$J$135">
    <sortState ref="A1:J135">
      <sortCondition ref="C1:C135"/>
      <sortCondition ref="D1:D135"/>
    </sortState>
  </autoFilter>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11" width="50.71"/>
    <col customWidth="1" min="12" max="144" width="8.71"/>
  </cols>
  <sheetData>
    <row r="1" ht="14.25" customHeight="1">
      <c r="A1" s="1" t="s">
        <v>282</v>
      </c>
      <c r="B1" s="1" t="s">
        <v>283</v>
      </c>
      <c r="C1" s="1" t="s">
        <v>284</v>
      </c>
      <c r="D1" s="1" t="s">
        <v>285</v>
      </c>
      <c r="E1" s="1" t="s">
        <v>286</v>
      </c>
      <c r="F1" s="1" t="s">
        <v>287</v>
      </c>
      <c r="G1" s="1" t="s">
        <v>288</v>
      </c>
      <c r="H1" s="1" t="s">
        <v>289</v>
      </c>
      <c r="I1" s="1" t="s">
        <v>290</v>
      </c>
      <c r="J1" s="1" t="s">
        <v>291</v>
      </c>
      <c r="K1" s="1" t="s">
        <v>292</v>
      </c>
    </row>
    <row r="2" ht="14.25" customHeight="1">
      <c r="A2" s="1" t="s">
        <v>10</v>
      </c>
      <c r="B2" s="1" t="s">
        <v>293</v>
      </c>
      <c r="C2" s="1" t="s">
        <v>9</v>
      </c>
      <c r="D2" s="1" t="s">
        <v>294</v>
      </c>
      <c r="E2" s="1" t="s">
        <v>295</v>
      </c>
      <c r="F2" s="1" t="s">
        <v>296</v>
      </c>
      <c r="G2" s="1" t="s">
        <v>297</v>
      </c>
      <c r="H2" s="1" t="s">
        <v>298</v>
      </c>
      <c r="I2" s="1" t="s">
        <v>299</v>
      </c>
      <c r="J2" s="1" t="s">
        <v>300</v>
      </c>
      <c r="K2" s="1" t="s">
        <v>301</v>
      </c>
    </row>
    <row r="3" ht="14.25" customHeight="1"/>
    <row r="4" ht="14.25" customHeight="1"/>
    <row r="5" ht="14.25" customHeight="1"/>
    <row r="6" ht="14.25" customHeight="1"/>
    <row r="7" ht="14.25" customHeight="1"/>
    <row r="8" ht="14.25" customHeight="1"/>
    <row r="9" ht="14.25" customHeight="1"/>
    <row r="10" ht="14.25" customHeight="1"/>
    <row r="11" ht="14.25" customHeight="1">
      <c r="B11" s="5" t="s">
        <v>302</v>
      </c>
      <c r="C11" s="6" t="s">
        <v>303</v>
      </c>
      <c r="D11" s="6" t="s">
        <v>304</v>
      </c>
      <c r="E11" s="6" t="s">
        <v>20</v>
      </c>
      <c r="F11" s="6" t="s">
        <v>305</v>
      </c>
      <c r="G11" s="6" t="s">
        <v>24</v>
      </c>
      <c r="H11" s="6" t="s">
        <v>306</v>
      </c>
      <c r="I11" s="6" t="s">
        <v>307</v>
      </c>
      <c r="J11" s="6" t="s">
        <v>308</v>
      </c>
      <c r="K11" s="6" t="s">
        <v>309</v>
      </c>
      <c r="L11" s="6" t="s">
        <v>32</v>
      </c>
      <c r="M11" s="6" t="s">
        <v>34</v>
      </c>
      <c r="N11" s="6" t="s">
        <v>36</v>
      </c>
      <c r="O11" s="6" t="s">
        <v>38</v>
      </c>
      <c r="P11" s="6" t="s">
        <v>40</v>
      </c>
      <c r="Q11" s="6" t="s">
        <v>44</v>
      </c>
      <c r="R11" s="6" t="s">
        <v>310</v>
      </c>
      <c r="S11" s="6" t="s">
        <v>311</v>
      </c>
      <c r="T11" s="6" t="s">
        <v>312</v>
      </c>
      <c r="U11" s="6" t="s">
        <v>313</v>
      </c>
      <c r="V11" s="6" t="s">
        <v>56</v>
      </c>
      <c r="W11" s="6" t="s">
        <v>314</v>
      </c>
      <c r="X11" s="6" t="s">
        <v>315</v>
      </c>
      <c r="Y11" s="6" t="s">
        <v>316</v>
      </c>
      <c r="Z11" s="6" t="s">
        <v>317</v>
      </c>
      <c r="AA11" s="6" t="s">
        <v>318</v>
      </c>
      <c r="AB11" s="6" t="s">
        <v>319</v>
      </c>
      <c r="AC11" s="6" t="s">
        <v>320</v>
      </c>
      <c r="AD11" s="6" t="s">
        <v>66</v>
      </c>
      <c r="AE11" s="6" t="s">
        <v>68</v>
      </c>
      <c r="AF11" s="6" t="s">
        <v>321</v>
      </c>
      <c r="AG11" s="6" t="s">
        <v>322</v>
      </c>
      <c r="AH11" s="6" t="s">
        <v>323</v>
      </c>
      <c r="AI11" s="6" t="s">
        <v>324</v>
      </c>
      <c r="AJ11" s="6" t="s">
        <v>325</v>
      </c>
      <c r="AK11" s="6" t="s">
        <v>326</v>
      </c>
      <c r="AL11" s="6" t="s">
        <v>327</v>
      </c>
      <c r="AM11" s="6" t="s">
        <v>328</v>
      </c>
      <c r="AN11" s="6" t="s">
        <v>78</v>
      </c>
      <c r="AO11" s="6" t="s">
        <v>76</v>
      </c>
      <c r="AP11" s="6" t="s">
        <v>329</v>
      </c>
      <c r="AQ11" s="6" t="s">
        <v>330</v>
      </c>
      <c r="AR11" s="6" t="s">
        <v>331</v>
      </c>
      <c r="AS11" s="6" t="s">
        <v>332</v>
      </c>
      <c r="AT11" s="6" t="s">
        <v>333</v>
      </c>
      <c r="AU11" s="6" t="s">
        <v>334</v>
      </c>
      <c r="AV11" s="6" t="s">
        <v>335</v>
      </c>
      <c r="AW11" s="6" t="s">
        <v>336</v>
      </c>
      <c r="AX11" s="6" t="s">
        <v>337</v>
      </c>
      <c r="AY11" s="6" t="s">
        <v>338</v>
      </c>
      <c r="AZ11" s="6" t="s">
        <v>339</v>
      </c>
      <c r="BA11" s="6" t="s">
        <v>340</v>
      </c>
      <c r="BB11" s="6" t="s">
        <v>341</v>
      </c>
      <c r="BC11" s="6" t="s">
        <v>342</v>
      </c>
      <c r="BD11" s="6" t="s">
        <v>343</v>
      </c>
      <c r="BE11" s="6" t="s">
        <v>344</v>
      </c>
      <c r="BF11" s="6" t="s">
        <v>345</v>
      </c>
      <c r="BG11" s="6" t="s">
        <v>346</v>
      </c>
      <c r="BH11" s="6" t="s">
        <v>347</v>
      </c>
      <c r="BI11" s="6" t="s">
        <v>348</v>
      </c>
      <c r="BJ11" s="6" t="s">
        <v>349</v>
      </c>
      <c r="BK11" s="6" t="s">
        <v>114</v>
      </c>
      <c r="BL11" s="6" t="s">
        <v>350</v>
      </c>
      <c r="BM11" s="6" t="s">
        <v>351</v>
      </c>
      <c r="BN11" s="6" t="s">
        <v>352</v>
      </c>
      <c r="BO11" s="6" t="s">
        <v>353</v>
      </c>
      <c r="BP11" s="6" t="s">
        <v>124</v>
      </c>
      <c r="BQ11" s="6" t="s">
        <v>354</v>
      </c>
      <c r="BR11" s="6" t="s">
        <v>355</v>
      </c>
      <c r="BS11" s="6" t="s">
        <v>356</v>
      </c>
      <c r="BT11" s="6" t="s">
        <v>357</v>
      </c>
      <c r="BU11" s="6" t="s">
        <v>358</v>
      </c>
      <c r="BV11" s="6" t="s">
        <v>359</v>
      </c>
      <c r="BW11" s="6" t="s">
        <v>360</v>
      </c>
      <c r="BX11" s="6" t="s">
        <v>361</v>
      </c>
      <c r="BY11" s="6" t="s">
        <v>144</v>
      </c>
      <c r="BZ11" s="6" t="s">
        <v>362</v>
      </c>
      <c r="CA11" s="6" t="s">
        <v>363</v>
      </c>
      <c r="CB11" s="6" t="s">
        <v>364</v>
      </c>
      <c r="CC11" s="6" t="s">
        <v>152</v>
      </c>
      <c r="CD11" s="6" t="s">
        <v>365</v>
      </c>
      <c r="CE11" s="6" t="s">
        <v>366</v>
      </c>
      <c r="CF11" s="6" t="s">
        <v>367</v>
      </c>
      <c r="CG11" s="6" t="s">
        <v>368</v>
      </c>
      <c r="CH11" s="6" t="s">
        <v>369</v>
      </c>
      <c r="CI11" s="6" t="s">
        <v>370</v>
      </c>
      <c r="CJ11" s="6" t="s">
        <v>174</v>
      </c>
      <c r="CK11" s="6" t="s">
        <v>176</v>
      </c>
      <c r="CL11" s="6" t="s">
        <v>371</v>
      </c>
      <c r="CM11" s="6" t="s">
        <v>372</v>
      </c>
      <c r="CN11" s="6" t="s">
        <v>373</v>
      </c>
      <c r="CO11" s="6" t="s">
        <v>374</v>
      </c>
      <c r="CP11" s="6" t="s">
        <v>375</v>
      </c>
      <c r="CQ11" s="6" t="s">
        <v>376</v>
      </c>
      <c r="CR11" s="6" t="s">
        <v>190</v>
      </c>
      <c r="CS11" s="6" t="s">
        <v>377</v>
      </c>
      <c r="CT11" s="6" t="s">
        <v>378</v>
      </c>
      <c r="CU11" s="6" t="s">
        <v>379</v>
      </c>
      <c r="CV11" s="6" t="s">
        <v>380</v>
      </c>
      <c r="CW11" s="6" t="s">
        <v>381</v>
      </c>
      <c r="CX11" s="6" t="s">
        <v>202</v>
      </c>
      <c r="CY11" s="6" t="s">
        <v>382</v>
      </c>
      <c r="CZ11" s="6" t="s">
        <v>383</v>
      </c>
      <c r="DA11" s="6" t="s">
        <v>384</v>
      </c>
      <c r="DB11" s="6" t="s">
        <v>385</v>
      </c>
      <c r="DC11" s="6" t="s">
        <v>208</v>
      </c>
      <c r="DD11" s="6" t="s">
        <v>386</v>
      </c>
      <c r="DE11" s="6" t="s">
        <v>387</v>
      </c>
      <c r="DF11" s="6" t="s">
        <v>214</v>
      </c>
      <c r="DG11" s="6" t="s">
        <v>388</v>
      </c>
      <c r="DH11" s="6" t="s">
        <v>389</v>
      </c>
      <c r="DI11" s="6" t="s">
        <v>390</v>
      </c>
      <c r="DJ11" s="6" t="s">
        <v>391</v>
      </c>
      <c r="DK11" s="6" t="s">
        <v>392</v>
      </c>
      <c r="DL11" s="6" t="s">
        <v>393</v>
      </c>
      <c r="DM11" s="6" t="s">
        <v>394</v>
      </c>
      <c r="DN11" s="6" t="s">
        <v>395</v>
      </c>
      <c r="DO11" s="6" t="s">
        <v>230</v>
      </c>
      <c r="DP11" s="6" t="s">
        <v>396</v>
      </c>
      <c r="DQ11" s="6" t="s">
        <v>397</v>
      </c>
      <c r="DR11" s="6" t="s">
        <v>244</v>
      </c>
      <c r="DS11" s="6" t="s">
        <v>398</v>
      </c>
      <c r="DT11" s="6" t="s">
        <v>399</v>
      </c>
      <c r="DU11" s="6" t="s">
        <v>248</v>
      </c>
      <c r="DV11" s="6" t="s">
        <v>400</v>
      </c>
      <c r="DW11" s="6" t="s">
        <v>401</v>
      </c>
      <c r="DX11" s="6" t="s">
        <v>402</v>
      </c>
      <c r="DY11" s="6" t="s">
        <v>403</v>
      </c>
      <c r="DZ11" s="6" t="s">
        <v>404</v>
      </c>
      <c r="EA11" s="6" t="s">
        <v>405</v>
      </c>
      <c r="EB11" s="6" t="s">
        <v>406</v>
      </c>
      <c r="EC11" s="6" t="s">
        <v>407</v>
      </c>
      <c r="ED11" s="6" t="s">
        <v>408</v>
      </c>
      <c r="EE11" s="6" t="s">
        <v>409</v>
      </c>
      <c r="EF11" s="6" t="s">
        <v>264</v>
      </c>
      <c r="EG11" s="6" t="s">
        <v>410</v>
      </c>
      <c r="EH11" s="6" t="s">
        <v>411</v>
      </c>
      <c r="EI11" s="6" t="s">
        <v>274</v>
      </c>
      <c r="EJ11" s="6" t="s">
        <v>412</v>
      </c>
      <c r="EK11" s="6" t="s">
        <v>413</v>
      </c>
      <c r="EL11" s="6" t="s">
        <v>414</v>
      </c>
      <c r="EM11" s="6" t="s">
        <v>415</v>
      </c>
      <c r="EN11" s="6" t="s">
        <v>416</v>
      </c>
    </row>
    <row r="12" ht="14.25" customHeight="1">
      <c r="B12" s="7" t="s">
        <v>414</v>
      </c>
      <c r="C12" s="7" t="s">
        <v>303</v>
      </c>
      <c r="D12" s="7" t="s">
        <v>304</v>
      </c>
      <c r="E12" s="7" t="s">
        <v>20</v>
      </c>
      <c r="F12" s="7" t="s">
        <v>305</v>
      </c>
      <c r="G12" s="7" t="s">
        <v>307</v>
      </c>
      <c r="H12" s="7" t="s">
        <v>306</v>
      </c>
      <c r="I12" s="7" t="s">
        <v>24</v>
      </c>
      <c r="J12" s="7" t="s">
        <v>308</v>
      </c>
      <c r="K12" s="7" t="s">
        <v>415</v>
      </c>
      <c r="L12" s="7" t="s">
        <v>32</v>
      </c>
      <c r="M12" s="7" t="s">
        <v>34</v>
      </c>
      <c r="N12" s="7" t="s">
        <v>36</v>
      </c>
      <c r="O12" s="7" t="s">
        <v>38</v>
      </c>
      <c r="P12" s="7" t="s">
        <v>314</v>
      </c>
      <c r="Q12" s="7" t="s">
        <v>44</v>
      </c>
      <c r="R12" s="7" t="s">
        <v>310</v>
      </c>
      <c r="S12" s="7" t="s">
        <v>311</v>
      </c>
      <c r="T12" s="7" t="s">
        <v>312</v>
      </c>
      <c r="U12" s="7" t="s">
        <v>318</v>
      </c>
      <c r="V12" s="7" t="s">
        <v>319</v>
      </c>
      <c r="W12" s="7" t="s">
        <v>320</v>
      </c>
      <c r="X12" s="7" t="s">
        <v>66</v>
      </c>
      <c r="Y12" s="7" t="s">
        <v>68</v>
      </c>
      <c r="Z12" s="7" t="s">
        <v>321</v>
      </c>
      <c r="AA12" s="7" t="s">
        <v>417</v>
      </c>
      <c r="AB12" s="7" t="s">
        <v>323</v>
      </c>
      <c r="AC12" s="7" t="s">
        <v>327</v>
      </c>
      <c r="AD12" s="7" t="s">
        <v>328</v>
      </c>
      <c r="AE12" s="7" t="s">
        <v>329</v>
      </c>
      <c r="AF12" s="7" t="s">
        <v>332</v>
      </c>
      <c r="AG12" s="7" t="s">
        <v>333</v>
      </c>
      <c r="AH12" s="7" t="s">
        <v>334</v>
      </c>
      <c r="AI12" s="7" t="s">
        <v>335</v>
      </c>
      <c r="AJ12" s="7" t="s">
        <v>338</v>
      </c>
      <c r="AK12" s="7" t="s">
        <v>339</v>
      </c>
      <c r="AL12" s="7" t="s">
        <v>340</v>
      </c>
      <c r="AM12" s="7" t="s">
        <v>342</v>
      </c>
      <c r="AN12" s="7" t="s">
        <v>344</v>
      </c>
      <c r="AO12" s="7" t="s">
        <v>345</v>
      </c>
      <c r="AP12" s="7" t="s">
        <v>346</v>
      </c>
      <c r="AQ12" s="7" t="s">
        <v>348</v>
      </c>
      <c r="AR12" s="7" t="s">
        <v>114</v>
      </c>
      <c r="AS12" s="7" t="s">
        <v>351</v>
      </c>
      <c r="AT12" s="7" t="s">
        <v>350</v>
      </c>
      <c r="AU12" s="7" t="s">
        <v>352</v>
      </c>
      <c r="AV12" s="7" t="s">
        <v>353</v>
      </c>
      <c r="AW12" s="7" t="s">
        <v>354</v>
      </c>
      <c r="AX12" s="7" t="s">
        <v>355</v>
      </c>
      <c r="AY12" s="7" t="s">
        <v>416</v>
      </c>
      <c r="AZ12" s="7" t="s">
        <v>359</v>
      </c>
      <c r="BA12" s="7" t="s">
        <v>358</v>
      </c>
      <c r="BB12" s="7" t="s">
        <v>360</v>
      </c>
      <c r="BC12" s="7" t="s">
        <v>361</v>
      </c>
      <c r="BD12" s="7" t="s">
        <v>144</v>
      </c>
      <c r="BE12" s="7" t="s">
        <v>362</v>
      </c>
      <c r="BF12" s="7" t="s">
        <v>364</v>
      </c>
      <c r="BG12" s="7" t="s">
        <v>365</v>
      </c>
      <c r="BH12" s="7" t="s">
        <v>369</v>
      </c>
      <c r="BI12" s="7" t="s">
        <v>366</v>
      </c>
      <c r="BJ12" s="7" t="s">
        <v>370</v>
      </c>
      <c r="BK12" s="7" t="s">
        <v>367</v>
      </c>
      <c r="BL12" s="7" t="s">
        <v>368</v>
      </c>
      <c r="BM12" s="7" t="s">
        <v>371</v>
      </c>
      <c r="BN12" s="7" t="s">
        <v>176</v>
      </c>
      <c r="BO12" s="7" t="s">
        <v>372</v>
      </c>
      <c r="BP12" s="7" t="s">
        <v>373</v>
      </c>
      <c r="BQ12" s="7" t="s">
        <v>379</v>
      </c>
      <c r="BR12" s="7" t="s">
        <v>380</v>
      </c>
      <c r="BS12" s="7" t="s">
        <v>381</v>
      </c>
      <c r="BT12" s="7" t="s">
        <v>385</v>
      </c>
      <c r="BU12" s="7" t="s">
        <v>382</v>
      </c>
      <c r="BV12" s="7" t="s">
        <v>384</v>
      </c>
      <c r="BW12" s="7" t="s">
        <v>386</v>
      </c>
      <c r="BX12" s="7" t="s">
        <v>214</v>
      </c>
      <c r="BY12" s="7" t="s">
        <v>388</v>
      </c>
      <c r="BZ12" s="7" t="s">
        <v>389</v>
      </c>
      <c r="CA12" s="7" t="s">
        <v>390</v>
      </c>
      <c r="CB12" s="7" t="s">
        <v>391</v>
      </c>
      <c r="CC12" s="7" t="s">
        <v>392</v>
      </c>
      <c r="CD12" s="7" t="s">
        <v>394</v>
      </c>
      <c r="CE12" s="7" t="s">
        <v>402</v>
      </c>
      <c r="CF12" s="7" t="s">
        <v>230</v>
      </c>
      <c r="CG12" s="7" t="s">
        <v>396</v>
      </c>
      <c r="CH12" s="7" t="s">
        <v>400</v>
      </c>
      <c r="CI12" s="7" t="s">
        <v>401</v>
      </c>
      <c r="CJ12" s="7" t="s">
        <v>403</v>
      </c>
      <c r="CK12" s="7" t="s">
        <v>404</v>
      </c>
      <c r="CL12" s="7" t="s">
        <v>405</v>
      </c>
      <c r="CM12" s="7" t="s">
        <v>406</v>
      </c>
      <c r="CN12" s="7" t="s">
        <v>407</v>
      </c>
      <c r="CO12" s="7" t="s">
        <v>409</v>
      </c>
      <c r="CP12" s="7" t="s">
        <v>264</v>
      </c>
      <c r="CQ12" s="7" t="s">
        <v>410</v>
      </c>
      <c r="CR12" s="7" t="s">
        <v>411</v>
      </c>
      <c r="CS12" s="7" t="s">
        <v>412</v>
      </c>
    </row>
    <row r="13" ht="14.25" customHeight="1">
      <c r="B13" s="5" t="s">
        <v>302</v>
      </c>
      <c r="C13" s="6" t="s">
        <v>303</v>
      </c>
      <c r="D13" s="6" t="s">
        <v>304</v>
      </c>
      <c r="E13" s="6" t="s">
        <v>20</v>
      </c>
      <c r="F13" s="6" t="s">
        <v>305</v>
      </c>
      <c r="G13" s="6" t="s">
        <v>24</v>
      </c>
      <c r="H13" s="6" t="s">
        <v>306</v>
      </c>
      <c r="I13" s="6" t="s">
        <v>307</v>
      </c>
      <c r="J13" s="6" t="s">
        <v>308</v>
      </c>
      <c r="K13" s="6" t="s">
        <v>309</v>
      </c>
      <c r="L13" s="6" t="s">
        <v>32</v>
      </c>
      <c r="M13" s="6" t="s">
        <v>34</v>
      </c>
      <c r="N13" s="6" t="s">
        <v>36</v>
      </c>
      <c r="O13" s="6" t="s">
        <v>38</v>
      </c>
      <c r="P13" s="6" t="s">
        <v>40</v>
      </c>
      <c r="Q13" s="6" t="s">
        <v>44</v>
      </c>
      <c r="R13" s="6" t="s">
        <v>310</v>
      </c>
      <c r="S13" s="6" t="s">
        <v>311</v>
      </c>
      <c r="T13" s="6" t="s">
        <v>312</v>
      </c>
      <c r="U13" s="6" t="s">
        <v>313</v>
      </c>
      <c r="V13" s="6" t="s">
        <v>56</v>
      </c>
      <c r="W13" s="6" t="s">
        <v>314</v>
      </c>
      <c r="X13" s="6" t="s">
        <v>315</v>
      </c>
      <c r="Y13" s="6" t="s">
        <v>316</v>
      </c>
      <c r="Z13" s="6" t="s">
        <v>317</v>
      </c>
      <c r="AA13" s="6" t="s">
        <v>318</v>
      </c>
      <c r="AB13" s="6" t="s">
        <v>319</v>
      </c>
      <c r="AC13" s="6" t="s">
        <v>320</v>
      </c>
      <c r="AD13" s="6" t="s">
        <v>66</v>
      </c>
      <c r="AE13" s="6" t="s">
        <v>68</v>
      </c>
      <c r="AF13" s="6" t="s">
        <v>321</v>
      </c>
      <c r="AG13" s="6" t="s">
        <v>323</v>
      </c>
      <c r="AH13" s="6" t="s">
        <v>324</v>
      </c>
      <c r="AI13" s="6" t="s">
        <v>325</v>
      </c>
      <c r="AJ13" s="6" t="s">
        <v>328</v>
      </c>
      <c r="AK13" s="6" t="s">
        <v>78</v>
      </c>
      <c r="AL13" s="6" t="s">
        <v>76</v>
      </c>
      <c r="AM13" s="6" t="s">
        <v>330</v>
      </c>
      <c r="AN13" s="6" t="s">
        <v>331</v>
      </c>
      <c r="AO13" s="6" t="s">
        <v>332</v>
      </c>
      <c r="AP13" s="6" t="s">
        <v>333</v>
      </c>
      <c r="AQ13" s="6" t="s">
        <v>335</v>
      </c>
      <c r="AR13" s="6" t="s">
        <v>336</v>
      </c>
      <c r="AS13" s="6" t="s">
        <v>338</v>
      </c>
      <c r="AT13" s="6" t="s">
        <v>339</v>
      </c>
      <c r="AU13" s="6" t="s">
        <v>341</v>
      </c>
      <c r="AV13" s="6" t="s">
        <v>343</v>
      </c>
      <c r="AW13" s="6" t="s">
        <v>344</v>
      </c>
      <c r="AX13" s="6" t="s">
        <v>345</v>
      </c>
      <c r="AY13" s="6" t="s">
        <v>346</v>
      </c>
      <c r="AZ13" s="6" t="s">
        <v>347</v>
      </c>
      <c r="BA13" s="6" t="s">
        <v>348</v>
      </c>
      <c r="BB13" s="6" t="s">
        <v>349</v>
      </c>
      <c r="BC13" s="6" t="s">
        <v>350</v>
      </c>
      <c r="BD13" s="6" t="s">
        <v>351</v>
      </c>
      <c r="BE13" s="6" t="s">
        <v>352</v>
      </c>
      <c r="BF13" s="6" t="s">
        <v>353</v>
      </c>
      <c r="BG13" s="6" t="s">
        <v>124</v>
      </c>
      <c r="BH13" s="6" t="s">
        <v>354</v>
      </c>
      <c r="BI13" s="6" t="s">
        <v>355</v>
      </c>
      <c r="BJ13" s="6" t="s">
        <v>356</v>
      </c>
      <c r="BK13" s="6" t="s">
        <v>357</v>
      </c>
      <c r="BL13" s="6" t="s">
        <v>358</v>
      </c>
      <c r="BM13" s="6" t="s">
        <v>359</v>
      </c>
      <c r="BN13" s="6" t="s">
        <v>360</v>
      </c>
      <c r="BO13" s="6" t="s">
        <v>361</v>
      </c>
      <c r="BP13" s="6" t="s">
        <v>144</v>
      </c>
      <c r="BQ13" s="6" t="s">
        <v>362</v>
      </c>
      <c r="BR13" s="6" t="s">
        <v>364</v>
      </c>
      <c r="BS13" s="6" t="s">
        <v>365</v>
      </c>
      <c r="BT13" s="6" t="s">
        <v>366</v>
      </c>
      <c r="BU13" s="6" t="s">
        <v>367</v>
      </c>
      <c r="BV13" s="6" t="s">
        <v>368</v>
      </c>
      <c r="BW13" s="6" t="s">
        <v>369</v>
      </c>
      <c r="BX13" s="6" t="s">
        <v>370</v>
      </c>
      <c r="BY13" s="6" t="s">
        <v>174</v>
      </c>
      <c r="BZ13" s="6" t="s">
        <v>176</v>
      </c>
      <c r="CA13" s="6" t="s">
        <v>371</v>
      </c>
      <c r="CB13" s="6" t="s">
        <v>372</v>
      </c>
      <c r="CC13" s="6" t="s">
        <v>373</v>
      </c>
      <c r="CD13" s="6" t="s">
        <v>374</v>
      </c>
      <c r="CE13" s="6" t="s">
        <v>375</v>
      </c>
      <c r="CF13" s="6" t="s">
        <v>376</v>
      </c>
      <c r="CG13" s="6" t="s">
        <v>190</v>
      </c>
      <c r="CH13" s="6" t="s">
        <v>377</v>
      </c>
      <c r="CI13" s="6" t="s">
        <v>378</v>
      </c>
      <c r="CJ13" s="6" t="s">
        <v>380</v>
      </c>
      <c r="CK13" s="6" t="s">
        <v>381</v>
      </c>
      <c r="CL13" s="6" t="s">
        <v>382</v>
      </c>
      <c r="CM13" s="6" t="s">
        <v>383</v>
      </c>
      <c r="CN13" s="6" t="s">
        <v>384</v>
      </c>
      <c r="CO13" s="6" t="s">
        <v>208</v>
      </c>
      <c r="CP13" s="6" t="s">
        <v>386</v>
      </c>
      <c r="CQ13" s="6" t="s">
        <v>387</v>
      </c>
      <c r="CR13" s="6" t="s">
        <v>214</v>
      </c>
      <c r="CS13" s="6" t="s">
        <v>389</v>
      </c>
      <c r="CT13" s="6" t="s">
        <v>390</v>
      </c>
      <c r="CU13" s="6" t="s">
        <v>392</v>
      </c>
      <c r="CV13" s="6" t="s">
        <v>393</v>
      </c>
      <c r="CW13" s="6" t="s">
        <v>395</v>
      </c>
      <c r="CX13" s="6" t="s">
        <v>230</v>
      </c>
      <c r="CY13" s="6" t="s">
        <v>396</v>
      </c>
      <c r="CZ13" s="6" t="s">
        <v>397</v>
      </c>
      <c r="DA13" s="6" t="s">
        <v>244</v>
      </c>
      <c r="DB13" s="6" t="s">
        <v>399</v>
      </c>
      <c r="DC13" s="6" t="s">
        <v>248</v>
      </c>
      <c r="DD13" s="6" t="s">
        <v>400</v>
      </c>
      <c r="DE13" s="6" t="s">
        <v>401</v>
      </c>
      <c r="DF13" s="6" t="s">
        <v>402</v>
      </c>
      <c r="DG13" s="6" t="s">
        <v>403</v>
      </c>
      <c r="DH13" s="6" t="s">
        <v>407</v>
      </c>
      <c r="DI13" s="6" t="s">
        <v>408</v>
      </c>
      <c r="DJ13" s="6" t="s">
        <v>409</v>
      </c>
      <c r="DK13" s="6" t="s">
        <v>264</v>
      </c>
      <c r="DL13" s="6" t="s">
        <v>410</v>
      </c>
      <c r="DM13" s="6" t="s">
        <v>411</v>
      </c>
      <c r="DN13" s="6" t="s">
        <v>274</v>
      </c>
      <c r="DO13" s="6" t="s">
        <v>412</v>
      </c>
      <c r="DP13" s="6" t="s">
        <v>413</v>
      </c>
      <c r="DQ13" s="6" t="s">
        <v>414</v>
      </c>
      <c r="DR13" s="6" t="s">
        <v>415</v>
      </c>
      <c r="DS13" s="6" t="s">
        <v>416</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