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defaultThemeVersion="124226"/>
  <xr:revisionPtr revIDLastSave="0" documentId="13_ncr:1_{87E801ED-3C31-4B13-805C-B1BAC9041671}" xr6:coauthVersionLast="47" xr6:coauthVersionMax="47" xr10:uidLastSave="{00000000-0000-0000-0000-000000000000}"/>
  <bookViews>
    <workbookView xWindow="-120" yWindow="-120" windowWidth="20730" windowHeight="11160" xr2:uid="{00000000-000D-0000-FFFF-FFFF00000000}"/>
  </bookViews>
  <sheets>
    <sheet name="Chiffrage" sheetId="13" r:id="rId1"/>
    <sheet name="Identification et évaluation" sheetId="5" r:id="rId2"/>
    <sheet name="CNIL_Liste_des_traitements" sheetId="7" r:id="rId3"/>
    <sheet name="CNIL_Recommandation_photos" sheetId="9" r:id="rId4"/>
    <sheet name="CNIL_Recommandation_préférences" sheetId="10" r:id="rId5"/>
    <sheet name="CNIL_Gestion_des_avis" sheetId="11" r:id="rId6"/>
    <sheet name="CNIL_Gestion_données_perso" sheetId="12" r:id="rId7"/>
  </sheets>
  <definedNames>
    <definedName name="Destinataires">!#REF!</definedName>
    <definedName name="Garanties">!#REF!</definedName>
    <definedName name="Mesures_Sécurité">!#REF!</definedName>
    <definedName name="Pays_Hors_UE">!#REF!</definedName>
    <definedName name="Personn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3" l="1"/>
  <c r="I48" i="13"/>
  <c r="I49" i="13"/>
  <c r="I50" i="13"/>
  <c r="I52" i="13"/>
  <c r="I51" i="13"/>
  <c r="H47" i="13"/>
  <c r="J51" i="13" s="1"/>
  <c r="G47" i="13"/>
  <c r="G48" i="13"/>
  <c r="G49" i="13"/>
  <c r="G50" i="13"/>
  <c r="G51" i="13"/>
  <c r="G52" i="13"/>
  <c r="F47" i="13"/>
  <c r="H29" i="13"/>
  <c r="H28" i="13"/>
  <c r="H27" i="13"/>
  <c r="H26" i="13"/>
  <c r="H25" i="13"/>
  <c r="H24" i="13"/>
  <c r="H23" i="13"/>
  <c r="H30" i="13"/>
  <c r="E45" i="13"/>
  <c r="F43" i="13"/>
  <c r="K35" i="13"/>
  <c r="K31" i="13"/>
  <c r="K32" i="13" s="1"/>
  <c r="J36" i="13" s="1"/>
  <c r="F17" i="13"/>
  <c r="N17" i="13" s="1"/>
  <c r="F16" i="13"/>
  <c r="N16" i="13" s="1"/>
  <c r="F15" i="13"/>
  <c r="N15" i="13" s="1"/>
  <c r="F14" i="13"/>
  <c r="J14" i="13" s="1"/>
  <c r="F13" i="13"/>
  <c r="I13" i="13" s="1"/>
  <c r="F12" i="13"/>
  <c r="H12" i="13" s="1"/>
  <c r="B3" i="13"/>
  <c r="H22" i="13" s="1"/>
  <c r="H11" i="5"/>
  <c r="J50" i="13" l="1"/>
  <c r="J47" i="13"/>
  <c r="J49" i="13"/>
  <c r="J48" i="13"/>
  <c r="J52" i="13"/>
  <c r="K47" i="13"/>
  <c r="M16" i="13"/>
  <c r="M13" i="13"/>
  <c r="L16" i="13"/>
  <c r="M12" i="13"/>
  <c r="L17" i="13"/>
  <c r="L13" i="13"/>
  <c r="M17" i="13"/>
  <c r="M15" i="13"/>
  <c r="L12" i="13"/>
  <c r="M14" i="13"/>
  <c r="L15" i="13"/>
  <c r="J35" i="13"/>
  <c r="M35" i="13" s="1"/>
  <c r="O17" i="13"/>
  <c r="O16" i="13"/>
  <c r="O15" i="13"/>
  <c r="O14" i="13"/>
  <c r="O13" i="13"/>
  <c r="O12" i="13"/>
  <c r="L14" i="13"/>
  <c r="N14" i="13"/>
  <c r="N13" i="13"/>
  <c r="N12" i="13"/>
  <c r="J15" i="13"/>
  <c r="G15" i="13"/>
  <c r="I15" i="13"/>
  <c r="H15" i="13"/>
  <c r="K15" i="13"/>
  <c r="K16" i="13"/>
  <c r="G16" i="13"/>
  <c r="H16" i="13"/>
  <c r="J16" i="13"/>
  <c r="I16" i="13"/>
  <c r="K12" i="13"/>
  <c r="G12" i="13"/>
  <c r="J12" i="13"/>
  <c r="G25" i="13" s="1"/>
  <c r="I25" i="13" s="1"/>
  <c r="I12" i="13"/>
  <c r="H13" i="13"/>
  <c r="L36" i="13"/>
  <c r="M36" i="13" s="1"/>
  <c r="K13" i="13"/>
  <c r="G13" i="13"/>
  <c r="J13" i="13"/>
  <c r="H17" i="13"/>
  <c r="I17" i="13"/>
  <c r="K17" i="13"/>
  <c r="G17" i="13"/>
  <c r="J17" i="13"/>
  <c r="L37" i="13"/>
  <c r="G14" i="13"/>
  <c r="K14" i="13"/>
  <c r="H14" i="13"/>
  <c r="J37" i="13"/>
  <c r="I14" i="13"/>
  <c r="H10" i="5"/>
  <c r="H9" i="5"/>
  <c r="H8" i="5"/>
  <c r="J11" i="12"/>
  <c r="J10" i="12"/>
  <c r="J9" i="12"/>
  <c r="J8" i="12"/>
  <c r="J7" i="12"/>
  <c r="J6" i="12"/>
  <c r="J5" i="12"/>
  <c r="J4" i="12"/>
  <c r="J3" i="12"/>
  <c r="J2" i="12"/>
  <c r="H1" i="12"/>
  <c r="J11" i="11"/>
  <c r="J10" i="11"/>
  <c r="J9" i="11"/>
  <c r="J8" i="11"/>
  <c r="J7" i="11"/>
  <c r="J6" i="11"/>
  <c r="J5" i="11"/>
  <c r="J4" i="11"/>
  <c r="J3" i="11"/>
  <c r="J2" i="11"/>
  <c r="H1" i="11"/>
  <c r="J11" i="10"/>
  <c r="J10" i="10"/>
  <c r="J9" i="10"/>
  <c r="J8" i="10"/>
  <c r="J7" i="10"/>
  <c r="J6" i="10"/>
  <c r="J5" i="10"/>
  <c r="J4" i="10"/>
  <c r="J3" i="10"/>
  <c r="J2" i="10"/>
  <c r="H1" i="10"/>
  <c r="J11" i="9"/>
  <c r="J10" i="9"/>
  <c r="J9" i="9"/>
  <c r="J8" i="9"/>
  <c r="J7" i="9"/>
  <c r="J6" i="9"/>
  <c r="J5" i="9"/>
  <c r="J4" i="9"/>
  <c r="J3" i="9"/>
  <c r="J2" i="9"/>
  <c r="H1" i="9"/>
  <c r="K4" i="7"/>
  <c r="K3" i="7"/>
  <c r="K2" i="7"/>
  <c r="H3" i="5"/>
  <c r="H4" i="5"/>
  <c r="H5" i="5"/>
  <c r="H6" i="5"/>
  <c r="H7" i="5"/>
  <c r="G23" i="13" l="1"/>
  <c r="I23" i="13" s="1"/>
  <c r="G24" i="13"/>
  <c r="I24" i="13" s="1"/>
  <c r="G22" i="13"/>
  <c r="I22" i="13" s="1"/>
  <c r="G29" i="13"/>
  <c r="I29" i="13" s="1"/>
  <c r="G30" i="13"/>
  <c r="I30" i="13" s="1"/>
  <c r="G28" i="13"/>
  <c r="I28" i="13" s="1"/>
  <c r="P17" i="13"/>
  <c r="G26" i="13"/>
  <c r="I26" i="13" s="1"/>
  <c r="P16" i="13"/>
  <c r="G27" i="13"/>
  <c r="I27" i="13" s="1"/>
  <c r="P14" i="13"/>
  <c r="P13" i="13"/>
  <c r="P15" i="13"/>
  <c r="P12" i="13"/>
  <c r="M37" i="13"/>
  <c r="F41" i="13" s="1"/>
  <c r="F42" i="13" l="1"/>
  <c r="K51" i="13" l="1"/>
  <c r="K52" i="13"/>
  <c r="K48" i="13"/>
  <c r="K49" i="13"/>
  <c r="K50" i="13"/>
  <c r="M60" i="13" l="1"/>
  <c r="L60" i="13" s="1"/>
  <c r="M61" i="13"/>
  <c r="L61" i="13" s="1"/>
  <c r="M68" i="13"/>
  <c r="L68" i="13" s="1"/>
  <c r="M62" i="13"/>
  <c r="L62" i="13" s="1"/>
  <c r="M63" i="13"/>
  <c r="L63" i="13" s="1"/>
  <c r="M57" i="13"/>
  <c r="L57" i="13" s="1"/>
  <c r="M56" i="13"/>
  <c r="L56" i="13" s="1"/>
  <c r="M64" i="13"/>
  <c r="L64" i="13" s="1"/>
  <c r="M59" i="13"/>
  <c r="L59" i="13" s="1"/>
  <c r="M67" i="13"/>
  <c r="L67" i="13" s="1"/>
  <c r="M65" i="13"/>
  <c r="L65" i="13" s="1"/>
  <c r="M58" i="13"/>
  <c r="L58" i="13" s="1"/>
  <c r="M66" i="13"/>
  <c r="L66" i="13" s="1"/>
  <c r="J55" i="13" l="1"/>
  <c r="K56" i="13"/>
  <c r="E55" i="13"/>
  <c r="J56" i="13"/>
  <c r="E5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5AF248E3-9B18-4CDA-A36D-18D2CD238DED}">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883DE48C-9B8E-4FAE-8CA2-65BA09D4B842}">
      <text>
        <r>
          <rPr>
            <sz val="11"/>
            <color rgb="FF000000"/>
            <rFont val="Calibri"/>
            <family val="2"/>
          </rPr>
          <t>Si le responsable du traitement est situé hors UE, il doit indiquer en plus le nom de son représentant sur le territoire de l'UE</t>
        </r>
      </text>
    </comment>
    <comment ref="A10" authorId="0" shapeId="0" xr:uid="{B8070466-A5B8-4A48-A25D-5970F6CC34FF}">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72574D52-59F1-46D4-AE4C-2ECB871E906E}">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8" authorId="0" shapeId="0" xr:uid="{DE9BFB5B-B56C-4141-9DE4-5AB5E5B62F27}">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1" authorId="0" shapeId="0" xr:uid="{7F32D7DF-1850-4E02-9206-849D77D1444B}">
      <text>
        <r>
          <rPr>
            <sz val="11"/>
            <color rgb="FF000000"/>
            <rFont val="Calibri"/>
            <family val="2"/>
          </rPr>
          <t>Lister tous les types de personnes faisant l'objet du traitement de données.
Exemple : salariés, clients, patients, prospects …</t>
        </r>
      </text>
    </comment>
    <comment ref="A24" authorId="0" shapeId="0" xr:uid="{416700DD-B26A-4900-8805-8E0491DD1592}">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7" authorId="0" shapeId="0" xr:uid="{0E34F56D-65B3-40F6-803C-156F8F850F5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267E12F7-9835-4702-9525-EA0810D851CE}">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9A03498F-2298-4743-BCA2-98EE9885E297}">
      <text>
        <r>
          <rPr>
            <sz val="11"/>
            <color rgb="FF000000"/>
            <rFont val="Calibri"/>
            <family val="2"/>
          </rPr>
          <t>Si le responsable du traitement est situé hors UE, il doit indiquer en plus le nom de son représentant sur le territoire de l'UE</t>
        </r>
      </text>
    </comment>
    <comment ref="A10" authorId="0" shapeId="0" xr:uid="{63ECEA09-6DDC-4D89-8833-038190D7C9CD}">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8CB7FC7A-49DC-45FF-BB4B-024185FDC56C}">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8" authorId="0" shapeId="0" xr:uid="{E9CB9F9F-991C-44C5-B07E-973C7EE63156}">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1" authorId="0" shapeId="0" xr:uid="{2F29F21A-10AE-4CA6-AADF-015BE175AE02}">
      <text>
        <r>
          <rPr>
            <sz val="11"/>
            <color rgb="FF000000"/>
            <rFont val="Calibri"/>
            <family val="2"/>
          </rPr>
          <t>Lister tous les types de personnes faisant l'objet du traitement de données.
Exemple : salariés, clients, patients, prospects …</t>
        </r>
      </text>
    </comment>
    <comment ref="A24" authorId="0" shapeId="0" xr:uid="{EA2B2B2C-2D15-4BBF-B66F-5459EF142CB4}">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7" authorId="0" shapeId="0" xr:uid="{5B383B70-A48A-483D-B232-C7990C8C7634}">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2B097A3E-FE82-49CD-812D-796B61A297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D729F9B8-4FB3-4105-B98E-99020C1FB854}">
      <text>
        <r>
          <rPr>
            <sz val="11"/>
            <color rgb="FF000000"/>
            <rFont val="Calibri"/>
            <family val="2"/>
          </rPr>
          <t>Si le responsable du traitement est situé hors UE, il doit indiquer en plus le nom de son représentant sur le territoire de l'UE</t>
        </r>
      </text>
    </comment>
    <comment ref="A10" authorId="0" shapeId="0" xr:uid="{ABBEC4BC-C39E-4337-A727-6DC42A6001C3}">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D078B1F0-41C3-4C49-B44F-B08A72AA56AF}">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8" authorId="0" shapeId="0" xr:uid="{E9AAB73F-AC49-49CD-8F3B-3D3BC18EE8BC}">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1" authorId="0" shapeId="0" xr:uid="{092FE58B-9B63-439C-8F38-388E423D3070}">
      <text>
        <r>
          <rPr>
            <sz val="11"/>
            <color rgb="FF000000"/>
            <rFont val="Calibri"/>
            <family val="2"/>
          </rPr>
          <t>Lister tous les types de personnes faisant l'objet du traitement de données.
Exemple : salariés, clients, patients, prospects …</t>
        </r>
      </text>
    </comment>
    <comment ref="A24" authorId="0" shapeId="0" xr:uid="{77154761-1CA8-4976-8725-A411282C48DD}">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7" authorId="0" shapeId="0" xr:uid="{2ED014FB-4824-48F0-BC55-2CB6DAE4EFB1}">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8C75F07C-A16F-4ACF-B45D-B89176DE9642}">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603467FF-9EA6-408D-AC26-52D69C9AD10C}">
      <text>
        <r>
          <rPr>
            <sz val="11"/>
            <color rgb="FF000000"/>
            <rFont val="Calibri"/>
            <family val="2"/>
          </rPr>
          <t>Si le responsable du traitement est situé hors UE, il doit indiquer en plus le nom de son représentant sur le territoire de l'UE</t>
        </r>
      </text>
    </comment>
    <comment ref="A10" authorId="0" shapeId="0" xr:uid="{42A85F2A-59A7-4681-9CDA-6A687723A286}">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122EBEFE-204F-47A1-8819-6224B0D4EB7A}">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xr:uid="{D8D128CA-125A-495F-9DF6-10421F49C5A7}">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3" authorId="0" shapeId="0" xr:uid="{8C050C60-8521-4619-AB20-B1924FBB6C38}">
      <text>
        <r>
          <rPr>
            <sz val="11"/>
            <color rgb="FF000000"/>
            <rFont val="Calibri"/>
            <family val="2"/>
          </rPr>
          <t>Lister tous les types de personnes faisant l'objet du traitement de données.
Exemple : salariés, clients, patients, prospects …</t>
        </r>
      </text>
    </comment>
    <comment ref="A26" authorId="0" shapeId="0" xr:uid="{B0C9EC50-DA1B-4F2B-89CA-7126958A79CB}">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9" authorId="0" shapeId="0" xr:uid="{B39017BA-65B2-4B7B-A49A-5925F487D0F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<sst xmlns="http://schemas.openxmlformats.org/spreadsheetml/2006/main" count="582" uniqueCount="296">
  <si>
    <t>Risque
(événement redouté)</t>
  </si>
  <si>
    <t>Conséquence</t>
  </si>
  <si>
    <t>Impact</t>
  </si>
  <si>
    <t>Facteurs de risque</t>
  </si>
  <si>
    <t>Activité de rétro-ingénierie des règles à re-documenter =&gt; charge + formation + délai</t>
  </si>
  <si>
    <t>Impact
(0 à3)</t>
  </si>
  <si>
    <t>Probabilité
(0 à 3)</t>
  </si>
  <si>
    <t>Etant donné que …</t>
  </si>
  <si>
    <t>Si …</t>
  </si>
  <si>
    <t>Alors …</t>
  </si>
  <si>
    <t>Actions de prévention
(pour éviter l'événement redouté)</t>
  </si>
  <si>
    <t>Action de correction
(si événement redouté avéré)</t>
  </si>
  <si>
    <t>Conséquences
(en coût, délai, qualité, satisfaction client)</t>
  </si>
  <si>
    <t>Criticité
(impact*prob)</t>
  </si>
  <si>
    <t>Le Data Scientist est junior, appui sur sous-traitant</t>
  </si>
  <si>
    <t>Non disponibilité ou perte de compétence</t>
  </si>
  <si>
    <t>Délais très courts</t>
  </si>
  <si>
    <t>Ne pas respecter les délais</t>
  </si>
  <si>
    <t>Développeurs travaillent sur une autre application urgente</t>
  </si>
  <si>
    <t>Non disponibilité des développeurs</t>
  </si>
  <si>
    <t>Recadrer le projet, faire appel à des ressources externes</t>
  </si>
  <si>
    <t>Données de type image sensibles</t>
  </si>
  <si>
    <t>Fuite ou compromission des données</t>
  </si>
  <si>
    <t>Gestion des données personnelles (RGPD)</t>
  </si>
  <si>
    <t>Non-conformité au RGPD</t>
  </si>
  <si>
    <t>Rétro-ingénierie ou rework important</t>
  </si>
  <si>
    <t>Retard dans la réalisation des modèles, augmentation des coûts de sous-traitance, baisse de la qualité des modèles. Impact sur la satisfaction client due aux retards et éventuelles erreurs.</t>
  </si>
  <si>
    <t>Prévoir des sessions de formation pour le Data Scientist junior, documentation détaillée des travaux du sous-traitant</t>
  </si>
  <si>
    <t>Recruter un autre sous-traitant, augmenter les ressources internes dédiées, recadrer les priorités du projet</t>
  </si>
  <si>
    <t>Retard de livraison du produit</t>
  </si>
  <si>
    <t>Perte de parts de marché, avantage concurrentiel perdu =&gt; impact financier et stratégique</t>
  </si>
  <si>
    <t>Perte d’avantage concurrentiel, coût supplémentaire en heures supplémentaires, baisse de la qualité due à la précipitation.</t>
  </si>
  <si>
    <t>Planification stricte et réaliste, intégration de marges de manœuvre, recours à des ressources supplémentaires si nécessaire</t>
  </si>
  <si>
    <t>Communiquer rapidement avec les parties prenantes, réévaluer les priorités et éventuellement réduire le scope des fonctionnalités</t>
  </si>
  <si>
    <t>Repriorisation des tâches, réallocation des ressources</t>
  </si>
  <si>
    <t>Retards de développement, surcharge des développeurs =&gt; qualité de code réduite, burnout potentiel</t>
  </si>
  <si>
    <t>Retards dans le développement, baisse de qualité du code, augmentation des coûts pour embaucher des développeurs supplémentaires ou recourir à la sous-traitance.</t>
  </si>
  <si>
    <t>Réévaluer les priorités, embaucher des développeurs supplémentaires si possible, ajuster la charge de travail</t>
  </si>
  <si>
    <t>Perte de confiance des utilisateurs, sanctions réglementaires</t>
  </si>
  <si>
    <t>Impact réputationnel, coûts de gestion de crise et des amendes =&gt; perte financière et stratégique</t>
  </si>
  <si>
    <t>Perte de confiance des utilisateurs, sanctions réglementaires, coût de gestion de la crise et des amendes.</t>
  </si>
  <si>
    <t>Mise en place de mesures de sécurité robustes (cryptage, anonymisation, accès restreint), audits réguliers de sécurité</t>
  </si>
  <si>
    <t>Gestion de crise, notification des utilisateurs et autorités, amélioration des mesures de sécurité</t>
  </si>
  <si>
    <t>Sanctions financières et réglementaires</t>
  </si>
  <si>
    <t>Coûts de mise en conformité, perte de confiance des utilisateurs =&gt; impact financier et réputationnel</t>
  </si>
  <si>
    <t>Sanctions réglementaires, perte de confiance des utilisateurs, coûts de mise en conformité.</t>
  </si>
  <si>
    <t>Suivi rigoureux des règles RGPD, audits réguliers, formation continue du personnel</t>
  </si>
  <si>
    <t>Mise en conformité rapide, communication transparente avec les utilisateurs, mise en place de mesures correctives</t>
  </si>
  <si>
    <t>Coût journalier par profil</t>
  </si>
  <si>
    <t>Répartition par profil et user story (%)</t>
  </si>
  <si>
    <t>Profil métier</t>
  </si>
  <si>
    <t>Taux (€)</t>
  </si>
  <si>
    <t>unité</t>
  </si>
  <si>
    <t>Titre</t>
  </si>
  <si>
    <t>Charge estimée (jours)</t>
  </si>
  <si>
    <t>Développeur Front-end (%)</t>
  </si>
  <si>
    <t>Développeur Back-end (%)</t>
  </si>
  <si>
    <t>Spécialiste IA/Algorithmes (%)</t>
  </si>
  <si>
    <t>Designer UX/UI (%)</t>
  </si>
  <si>
    <t>Chef de projet (%)</t>
  </si>
  <si>
    <r>
      <t>Développeur Front-end</t>
    </r>
    <r>
      <rPr>
        <sz val="10"/>
        <color rgb="FF000000"/>
        <rFont val="Calibri"/>
        <family val="2"/>
        <scheme val="minor"/>
      </rPr>
      <t xml:space="preserve"> </t>
    </r>
  </si>
  <si>
    <t>/jour</t>
  </si>
  <si>
    <t>Connexion via une adresse mail</t>
  </si>
  <si>
    <t>Développeur Back-end</t>
  </si>
  <si>
    <t>Gestion et recommandation des vêtements de la garde-robe</t>
  </si>
  <si>
    <t>Spécialiste IA/Algorithmes</t>
  </si>
  <si>
    <t>Recommandation basée sur les préférences de style et tendances</t>
  </si>
  <si>
    <t>Designer UX/UI</t>
  </si>
  <si>
    <t>Laisser un avis sur la pertinence des recommandations</t>
  </si>
  <si>
    <t>Chef de projet</t>
  </si>
  <si>
    <t>Gestion de panier et transaction</t>
  </si>
  <si>
    <t>Gestion des données personnelles</t>
  </si>
  <si>
    <t>Répartition par profil et user story (jours)</t>
  </si>
  <si>
    <t>Développeur Front-end (j)</t>
  </si>
  <si>
    <t>Développeur Back-end (j)</t>
  </si>
  <si>
    <t>Spécialiste IA/Algorithmes (j)</t>
  </si>
  <si>
    <t>Designer UX/UI (j)</t>
  </si>
  <si>
    <t>Chef de projet (j)</t>
  </si>
  <si>
    <t>Coût estimé (€)</t>
  </si>
  <si>
    <t>Profil</t>
  </si>
  <si>
    <t>Total des jours</t>
  </si>
  <si>
    <t>Développeur Front-end</t>
  </si>
  <si>
    <t>Coûts totaux par profil</t>
  </si>
  <si>
    <t>Coût journalier (€)</t>
  </si>
  <si>
    <t>Coût total (€)</t>
  </si>
  <si>
    <t>Nb jours moy mois =</t>
  </si>
  <si>
    <t>Nb heures moy mois =</t>
  </si>
  <si>
    <t>Tarification MS Azure</t>
  </si>
  <si>
    <t>Rôle</t>
  </si>
  <si>
    <t>Service</t>
  </si>
  <si>
    <t>description</t>
  </si>
  <si>
    <t>Localisation</t>
  </si>
  <si>
    <t>Coût (€/heure)</t>
  </si>
  <si>
    <t>Coût (€/mois)</t>
  </si>
  <si>
    <t>Jours d'utilisation</t>
  </si>
  <si>
    <t>Coût développement</t>
  </si>
  <si>
    <t>Source</t>
  </si>
  <si>
    <t>Machines virtuelles (VMs)</t>
  </si>
  <si>
    <t>Le développement et l'entraînement des modèles</t>
  </si>
  <si>
    <t>NV4as v4</t>
  </si>
  <si>
    <t>4 CPUs, 14G RAM
Le NVv4 est un nouveau-venu dans la famille GPU. Il repose sur le GPU AMD Radeon instinct MI25 et est spécifiquement conçu pour vous offrir une flexibilité de réapprovisionnement du GPU sans précédent. Vous pouvez maintenant choisir parmi une large gamme de machines virtuelles, du GPU complet au 8ème de GPU. Les charges de travail GPU d'entrée de gamme et de faible intensité sont ainsi plus rentables que jamais, tout en permettant aux clients d'évoluer vers une puissance de traitement équivalant à un GPU complet.</t>
  </si>
  <si>
    <t>France centrale</t>
  </si>
  <si>
    <t>ici</t>
  </si>
  <si>
    <t>Stockage</t>
  </si>
  <si>
    <t>Stockage des données d'entraînement et des photos</t>
  </si>
  <si>
    <t>Stockage Blob</t>
  </si>
  <si>
    <t>Estimation des coûts totaux par phase</t>
  </si>
  <si>
    <t>Phase</t>
  </si>
  <si>
    <t>Valeur</t>
  </si>
  <si>
    <t>Commentaire</t>
  </si>
  <si>
    <t>Développement</t>
  </si>
  <si>
    <t>Maintenance (coût annuel)</t>
  </si>
  <si>
    <t>15% du coût de développement</t>
  </si>
  <si>
    <t>MS Azure (annuel production)</t>
  </si>
  <si>
    <t>Année</t>
  </si>
  <si>
    <t>Coût initial (€)</t>
  </si>
  <si>
    <t>Coûts annuels (€)</t>
  </si>
  <si>
    <t>Gains annuels (€)</t>
  </si>
  <si>
    <t>Coûts cumulés (€)</t>
  </si>
  <si>
    <t>Gains cumulés (€)</t>
  </si>
  <si>
    <t>Rentabilité (Gains - Coûts cumulés)</t>
  </si>
  <si>
    <t>Rentabilité</t>
  </si>
  <si>
    <t>année</t>
  </si>
  <si>
    <r>
      <t xml:space="preserve">Coordonnées du responsable de l’organisme
</t>
    </r>
    <r>
      <rPr>
        <sz val="10"/>
        <color rgb="FFFFFFFF"/>
        <rFont val="Calibri"/>
        <family val="2"/>
      </rPr>
      <t>(responsable de traitement ou son représentant si le responsable est situé en dehors de l’UE)</t>
    </r>
  </si>
  <si>
    <t>Nom :</t>
  </si>
  <si>
    <t>Dupont</t>
  </si>
  <si>
    <t>Prénom :</t>
  </si>
  <si>
    <t>Martin</t>
  </si>
  <si>
    <t>Adresse :</t>
  </si>
  <si>
    <t>10 Rue de la Liberté</t>
  </si>
  <si>
    <t>Adresse mél :</t>
  </si>
  <si>
    <t>martin.dupont@fashion-insta.com</t>
  </si>
  <si>
    <t>Consulter les guides et définitions sur le site de la CNIL</t>
  </si>
  <si>
    <t>Code postal :</t>
  </si>
  <si>
    <t>Ville :</t>
  </si>
  <si>
    <t>Paris</t>
  </si>
  <si>
    <t>Téléphone :</t>
  </si>
  <si>
    <t>01 23 45 67 89</t>
  </si>
  <si>
    <r>
      <t xml:space="preserve">Coordonnées du représentant
</t>
    </r>
    <r>
      <rPr>
        <sz val="10"/>
        <color rgb="FFFFFFFF"/>
        <rFont val="Calibri"/>
        <family val="2"/>
      </rPr>
      <t>(responsable de traitement ou son représentant si le responsable est situé en dehors de l’UE)</t>
    </r>
  </si>
  <si>
    <t>Leroy</t>
  </si>
  <si>
    <t>Isabelle</t>
  </si>
  <si>
    <t>12 Avenue des Champs-Élysées</t>
  </si>
  <si>
    <t>isabelle.leroy@fashion-insta.com</t>
  </si>
  <si>
    <t>01 98 76 54 32</t>
  </si>
  <si>
    <t>Coordonnées du délégué à la protection des données (DPO)</t>
  </si>
  <si>
    <t>Lefevre</t>
  </si>
  <si>
    <t>Julien</t>
  </si>
  <si>
    <t>Société (si DPO externe) :</t>
  </si>
  <si>
    <t>22 Boulevard Saint-Germain</t>
  </si>
  <si>
    <t>01 56 78 90 12</t>
  </si>
  <si>
    <t>julien.lefevre@datasecure.com</t>
  </si>
  <si>
    <t>Identification du traitement</t>
  </si>
  <si>
    <t>Finalité du traitement</t>
  </si>
  <si>
    <t>Données sensibles ?</t>
  </si>
  <si>
    <t>Nom du traitement</t>
  </si>
  <si>
    <t>N° / RÉF</t>
  </si>
  <si>
    <t>Date de création de la fiche</t>
  </si>
  <si>
    <t>Dernière mise à jour de la fiche</t>
  </si>
  <si>
    <t>Oui/non</t>
  </si>
  <si>
    <t>(EXEMPLE) Gestion de la paie</t>
  </si>
  <si>
    <t>1 - Exemple</t>
  </si>
  <si>
    <t>Gestion de la paie, Calcul des rémunérations, Calcul du montant des versements adressés aux organismes sociaux</t>
  </si>
  <si>
    <t>Non</t>
  </si>
  <si>
    <t>Recommandation de vêtements basées sur les photos de l'utilisateur</t>
  </si>
  <si>
    <t>ref-001</t>
  </si>
  <si>
    <t>Fournir des recommandations de vêtements similaires à ceux que l'utilisateur possède déjà</t>
  </si>
  <si>
    <t>Oui</t>
  </si>
  <si>
    <t>Recommandation de vêtements basées sur les préférences de style</t>
  </si>
  <si>
    <t>ref-002</t>
  </si>
  <si>
    <t>Proposer des vêtements en fonction des préférences de style définies par l'utilisateur</t>
  </si>
  <si>
    <t>Gestion des avis sur la pertinence des recommandations</t>
  </si>
  <si>
    <t>ref-003</t>
  </si>
  <si>
    <t>Améliorer les recommandations en se basant sur les retours des utilisateurs</t>
  </si>
  <si>
    <t>Gestion des données personnelles et RGPD</t>
  </si>
  <si>
    <t>ref-004</t>
  </si>
  <si>
    <t>Assurer la conformité au RGPD (droit d'accès, de rectification, d'effacement)</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</si>
  <si>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</si>
  <si>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</si>
  <si>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</si>
  <si>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</si>
  <si>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</si>
  <si>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</si>
  <si>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</si>
  <si>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</si>
  <si>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</si>
  <si>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</si>
  <si>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</si>
  <si>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</si>
  <si>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</si>
  <si>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</si>
  <si>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</si>
  <si>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</si>
  <si>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Finalité(s) du traitement effectué</t>
  </si>
  <si>
    <t>Finalité principale</t>
  </si>
  <si>
    <t>Sous-finalité 1</t>
  </si>
  <si>
    <t>Sous-finalité 2</t>
  </si>
  <si>
    <t>Sous-finalité 3</t>
  </si>
  <si>
    <t>Catégories de données personnelles concernées</t>
  </si>
  <si>
    <t>Description</t>
  </si>
  <si>
    <t>Durée de conservation</t>
  </si>
  <si>
    <t>État civil, identité, données d'identification, images…</t>
  </si>
  <si>
    <t>Vie personnelle (habitudes de vie, situation familiale, etc.)</t>
  </si>
  <si>
    <t>Données de connexion (adress IP, logs, etc.)</t>
  </si>
  <si>
    <t>Catégories de personnes concernées</t>
  </si>
  <si>
    <t>Précisions</t>
  </si>
  <si>
    <t>Catégorie de personnes 1</t>
  </si>
  <si>
    <t>Clients</t>
  </si>
  <si>
    <t>Utilisateurs de l'application</t>
  </si>
  <si>
    <t>Destinataires</t>
  </si>
  <si>
    <t>Type de destinataire</t>
  </si>
  <si>
    <t>Destinataire 1</t>
  </si>
  <si>
    <t>Service interne qui traite les données</t>
  </si>
  <si>
    <t>développeurs, algorithmes IA</t>
  </si>
  <si>
    <t>Mesures de sécurité</t>
  </si>
  <si>
    <t>Type de mesure de sécurité</t>
  </si>
  <si>
    <t>Mesure de sécurité 1</t>
  </si>
  <si>
    <t>Chiffrement des données</t>
  </si>
  <si>
    <t>Mesure de sécurité 2</t>
  </si>
  <si>
    <t>accès restreint</t>
  </si>
  <si>
    <t>Mesure de sécurité 3</t>
  </si>
  <si>
    <t>anonymisation partielle</t>
  </si>
  <si>
    <t>Recommandation basée sur les photos</t>
  </si>
  <si>
    <t>25/06/2024</t>
  </si>
  <si>
    <t>Fashion-Insta</t>
  </si>
  <si>
    <t>3 rue rivoli</t>
  </si>
  <si>
    <t>France</t>
  </si>
  <si>
    <t>01 17 13 54 60</t>
  </si>
  <si>
    <t>m.henri@ets.com</t>
  </si>
  <si>
    <t>Martin HENRI</t>
  </si>
  <si>
    <t>3 rue Rivoli</t>
  </si>
  <si>
    <t>01 75 13 41 78</t>
  </si>
  <si>
    <t>f-insta@ets.com</t>
  </si>
  <si>
    <t>N/A</t>
  </si>
  <si>
    <t>Analyse des images pour extraire des caractéristiques de style</t>
  </si>
  <si>
    <t>Autres mesures (à préciser)</t>
  </si>
  <si>
    <t>Recommandation basée sur les préférences de style</t>
  </si>
  <si>
    <t>Analyse des préférences pour personnaliser les recommandations</t>
  </si>
  <si>
    <t>Préférences de style, marques préférées, blogs et sites référencés</t>
  </si>
  <si>
    <t>Gestion des avis sur les recommandations</t>
  </si>
  <si>
    <t>Utilisation des avis pour ajuster les modèles de recommandation</t>
  </si>
  <si>
    <t>Avis et commentaires des utilisateurs</t>
  </si>
  <si>
    <t>Gestion des demandes d'accès</t>
  </si>
  <si>
    <t>Gestion des demandes de modification et de suppression</t>
  </si>
  <si>
    <t>Gestion des demandes de suppression</t>
  </si>
  <si>
    <t>adresse email, mot de passe, historique de connexion et interactions</t>
  </si>
  <si>
    <t>équipe RGPD, développeurs</t>
  </si>
  <si>
    <t>purge automatique des données inactives</t>
  </si>
  <si>
    <t>Images de l'utilisateur, métadonnées des images (date, heure, etc.), genre, ethnie</t>
  </si>
  <si>
    <t>Diversification des images d'entraînement</t>
  </si>
  <si>
    <t>Utilisation d'un algorythme équitable</t>
  </si>
  <si>
    <t>Validation croisée</t>
  </si>
  <si>
    <t>Audit sur les biais du modèle</t>
  </si>
  <si>
    <t>Intégration de feedback utilisateur</t>
  </si>
  <si>
    <t>Formation des équipes sur les enjeux éthiques</t>
  </si>
  <si>
    <t>Mesure de sécurité 4</t>
  </si>
  <si>
    <t>Mesure de sécurité 5</t>
  </si>
  <si>
    <t>Mesure de sécurité 6</t>
  </si>
  <si>
    <t>Mesure de sécurité 7</t>
  </si>
  <si>
    <t>Mesure de sécurité 8</t>
  </si>
  <si>
    <t>Mesure de sécurité 9</t>
  </si>
  <si>
    <t>Mesure de sécurité 10</t>
  </si>
  <si>
    <t>Nettoyage et prétraitement</t>
  </si>
  <si>
    <t>Jusqu'à la suppression du compte ou selon les préférences de conservation définies par l'utilisateur ou après un temps d'inactivité (3 ans)</t>
  </si>
  <si>
    <t>Mesure de sécurité 11</t>
  </si>
  <si>
    <t>Le modèle peut présenter des biais de genre.</t>
  </si>
  <si>
    <t>Recommandations basés sur des préjugés de genre et renforcer les stéréotypes sexistes et limiter l'expression individuelle</t>
  </si>
  <si>
    <t>Baisse de la satisfaction et la confiance des utilisateurs, sanctions juridiques et financières</t>
  </si>
  <si>
    <t>Diversité des données, Nettoyage des données, utilisation d'algorithmes équitables, intégrer des mécanismes de feedback utilisateur, Fournir des explications claires et compréhensibles des recommandations, Communiquer de manière transparente sur l'utilisation des données et les mesures de protection,Formation des équipes, Sensibilisation des utilisateurs</t>
  </si>
  <si>
    <t>Le modèle peut présenter des biais ethniques et culturels.</t>
  </si>
  <si>
    <t>Pourrait privilégier certains groupes ethniques ou culturels, marginalisant ainsi d'autres groupes et réduisant la diversité des recommandations.</t>
  </si>
  <si>
    <t>Baisse de la satisfaction et la confiance des utilisateurs, sanctions juridiques et financières, réputation de l'entreprise, pertes de clientèle</t>
  </si>
  <si>
    <t>Les recommandations peuvent influencer fortement les choix des utilisateurs.</t>
  </si>
  <si>
    <t>L'utilisateur pourrait a son tour être biaisé par les recommandation du modèle.</t>
  </si>
  <si>
    <t>Pourrait renforcer les stéréotypes et impacter la réputation de l'entreprise et amener à des sanctions financières et juridiques.</t>
  </si>
  <si>
    <t>Sanctions réglementaires, coût de gestion de la crise et des amendes.</t>
  </si>
  <si>
    <t>Prévenir une dépendance excessive des utilisateurs aux recommandations du modèle, en favorisant la capacité à prendre des décisions indépendantes.</t>
  </si>
  <si>
    <t>Nombre</t>
  </si>
  <si>
    <t>L'application peut rencontrer des problèmes de performance sous charge</t>
  </si>
  <si>
    <t>Service de l'application indisponible ou ralenti</t>
  </si>
  <si>
    <t>Un nombre important de personne pourrait utiliser l'application en même temps</t>
  </si>
  <si>
    <t>Impact réputationnel,  =&gt; perte financière et stratégique</t>
  </si>
  <si>
    <t>coût de gestion</t>
  </si>
  <si>
    <t>Effectuer des tests de charge et de performance.
Optimiser le code et l'architecture de l'application.
Mettre en place un plan de scalabilité.</t>
  </si>
  <si>
    <t>Gestion de crise, notification des utilisateurs .</t>
  </si>
  <si>
    <t>5 To stockage</t>
  </si>
  <si>
    <t>Serveur de calculs</t>
  </si>
  <si>
    <t>Hébergement du modèle sous forme d'API. Distribue les calculs de prédiction sur des machines.</t>
  </si>
  <si>
    <t>Kubernetes 2 cluster
2 machines, NC4as T4 v3 : 4 procs, 28Go de RAM
(2 clusters permettront d'assure la redondance en cas de panne ou de surcharge de requêtes)</t>
  </si>
  <si>
    <t>12 mois de stockage de données et d'hébergement du modèle</t>
  </si>
  <si>
    <t>Assurance Qualité</t>
  </si>
  <si>
    <t>Product Owner</t>
  </si>
  <si>
    <t>Scrum Master</t>
  </si>
  <si>
    <t>IA Product Manager</t>
  </si>
  <si>
    <t>Consultant RGPD</t>
  </si>
  <si>
    <t>Audits de sécurité</t>
  </si>
  <si>
    <t>Somme des  temps de ressources humaines et matérielles plus 1 jour formation RGPD plus 3 jours d'audit sécurité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</si>
</sst>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quot;€&quot;"/>
    <numFmt numFmtId="165" formatCode="#,##0.0\ &quot;€&quot;"/>
    <numFmt numFmtId="166" formatCode="#,##0\ &quot;€&quot;"/>
    <numFmt numFmtId="167" formatCode="#&quot; &quot;##&quot; &quot;##&quot; &quot;##&quot; &quot;#0"/>
  </numFmts>
  <fonts count="29" x14ac:knownFonts="1">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
      <sz val="10"/>
      <color rgb="FF000000"/>
      <name val="Calibri"/>
      <family val="2"/>
      <scheme val="minor"/>
    </font>
    <font>
      <b/>
      <sz val="10"/>
      <color rgb="FF000000"/>
      <name val="Calibri"/>
      <family val="2"/>
      <scheme val="minor"/>
    </font>
    <font>
      <i/>
      <sz val="10"/>
      <color rgb="FF000000"/>
      <name val="Calibri"/>
      <family val="2"/>
      <scheme val="minor"/>
    </font>
    <font>
      <u/>
      <sz val="10"/>
      <color theme="10"/>
      <name val="Calibri"/>
      <family val="2"/>
      <scheme val="minor"/>
    </font>
    <font>
      <sz val="11"/>
      <color rgb="FF000000"/>
      <name val="Calibri"/>
      <family val="2"/>
    </font>
    <font>
      <b/>
      <sz val="11"/>
      <color rgb="FFFFFFFF"/>
      <name val="Calibri"/>
      <family val="2"/>
    </font>
    <font>
      <sz val="10"/>
      <color rgb="FFFFFFFF"/>
      <name val="Calibri"/>
      <family val="2"/>
    </font>
    <font>
      <sz val="11"/>
      <color rgb="FFFFFFFF"/>
      <name val="Calibri"/>
      <family val="2"/>
    </font>
    <font>
      <u/>
      <sz val="11"/>
      <color rgb="FF0563C1"/>
      <name val="Calibri"/>
      <family val="2"/>
    </font>
    <font>
      <b/>
      <sz val="11"/>
      <color rgb="FF000000"/>
      <name val="Georgia"/>
      <family val="1"/>
    </font>
    <font>
      <u/>
      <sz val="11"/>
      <color rgb="FF0563C1"/>
      <name val="Georgia"/>
      <family val="1"/>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sz val="11"/>
      <color rgb="FF000000"/>
      <name val="Georgia"/>
      <family val="1"/>
    </font>
    <font>
      <b/>
      <sz val="11"/>
      <color rgb="FFFF0000"/>
      <name val="Georgia"/>
      <family val="1"/>
    </font>
    <font>
      <sz val="11"/>
      <color rgb="FF1F4E78"/>
      <name val="Georgia"/>
      <family val="1"/>
    </font>
    <font>
      <b/>
      <sz val="11"/>
      <color rgb="FF004A99"/>
      <name val="Georgia"/>
      <family val="1"/>
    </font>
    <font>
      <sz val="8"/>
      <name val="Calibri"/>
      <family val="2"/>
      <scheme val="minor"/>
    </font>
    <font>
      <b/>
      <sz val="10"/>
      <color theme="1"/>
      <name val="Calibri"/>
      <family val="2"/>
      <scheme val="minor"/>
    </font>
    <font>
      <u/>
      <sz val="11"/>
      <color theme="10"/>
      <name val="Calibri"/>
      <family val="2"/>
      <scheme val="minor"/>
    </font>
    <font>
      <sz val="10"/>
      <color theme="0" tint="-0.34998626667073579"/>
      <name val="Calibri"/>
      <family val="2"/>
      <scheme val="minor"/>
    </font>
    <font>
      <sz val="10"/>
      <color rgb="FF000000"/>
      <name val="Calibri"/>
      <family val="2"/>
    </font>
  </fonts>
  <fills count="18">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004A99"/>
        <bgColor rgb="FF004A99"/>
      </patternFill>
    </fill>
    <fill>
      <patternFill patternType="solid">
        <fgColor rgb="FF3B96EC"/>
        <bgColor rgb="FF3B96EC"/>
      </patternFill>
    </fill>
    <fill>
      <patternFill patternType="solid">
        <fgColor rgb="FFF2F2F2"/>
        <bgColor rgb="FFF2F2F2"/>
      </patternFill>
    </fill>
    <fill>
      <patternFill patternType="solid">
        <fgColor rgb="FF31859C"/>
        <bgColor rgb="FF31859C"/>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
      <patternFill patternType="solid">
        <fgColor rgb="FFFFFFFF"/>
        <bgColor rgb="FFFFFFFF"/>
      </patternFill>
    </fill>
    <fill>
      <patternFill patternType="solid">
        <fgColor theme="2" tint="-0.249977111117893"/>
        <bgColor indexed="64"/>
      </patternFill>
    </fill>
  </fills>
  <borders count="39">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style="thin">
        <color rgb="FFFFFFFF"/>
      </left>
      <right style="thin">
        <color rgb="FFFFFFFF"/>
      </right>
      <top/>
      <bottom style="thin">
        <color rgb="FFFFFFFF"/>
      </bottom>
      <diagonal/>
    </border>
    <border>
      <left/>
      <right/>
      <top style="medium">
        <color indexed="64"/>
      </top>
      <bottom style="medium">
        <color indexed="64"/>
      </bottom>
      <diagonal/>
    </border>
    <border>
      <left style="medium">
        <color indexed="64"/>
      </left>
      <right/>
      <top/>
      <bottom/>
      <diagonal/>
    </border>
  </borders>
  <cellStyleXfs count="11">
    <xf numFmtId="0" fontId="0" fillId="0" borderId="0"/>
    <xf numFmtId="0" fontId="4" fillId="0" borderId="0"/>
    <xf numFmtId="0" fontId="7" fillId="0" borderId="0" applyNumberFormat="0" applyFill="0" applyBorder="0" applyAlignment="0" applyProtection="0"/>
    <xf numFmtId="0" fontId="8" fillId="0" borderId="0"/>
    <xf numFmtId="0" fontId="1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26" fillId="0" borderId="0" applyNumberFormat="0" applyFill="0" applyBorder="0" applyAlignment="0" applyProtection="0"/>
  </cellStyleXfs>
  <cellXfs count="332">
    <xf numFmtId="0" fontId="0" fillId="0" borderId="0" xfId="0"/>
    <xf numFmtId="0" fontId="1" fillId="0" borderId="1" xfId="0" applyFont="1" applyBorder="1" applyAlignment="1">
      <alignment horizontal="center" vertical="top" wrapText="1"/>
    </xf>
    <xf numFmtId="0" fontId="0" fillId="0" borderId="1" xfId="0" applyBorder="1" applyAlignment="1">
      <alignment vertical="top"/>
    </xf>
    <xf numFmtId="0" fontId="2" fillId="2" borderId="1" xfId="0" applyFont="1" applyFill="1" applyBorder="1" applyAlignment="1">
      <alignment horizontal="center" vertical="top" wrapText="1"/>
    </xf>
    <xf numFmtId="0" fontId="2" fillId="3" borderId="1" xfId="0" applyFont="1" applyFill="1" applyBorder="1" applyAlignment="1">
      <alignment horizontal="center" vertical="top" wrapText="1"/>
    </xf>
    <xf numFmtId="0" fontId="3" fillId="4" borderId="1" xfId="0" applyFont="1" applyFill="1" applyBorder="1" applyAlignment="1">
      <alignment vertical="top" wrapText="1"/>
    </xf>
    <xf numFmtId="0" fontId="4" fillId="0" borderId="0" xfId="1" applyAlignment="1">
      <alignment horizontal="center"/>
    </xf>
    <xf numFmtId="0" fontId="4" fillId="0" borderId="0" xfId="1"/>
    <xf numFmtId="0" fontId="4" fillId="0" borderId="0" xfId="1" applyAlignment="1">
      <alignment horizontal="center" vertical="center"/>
    </xf>
    <xf numFmtId="0" fontId="5" fillId="0" borderId="0" xfId="1" applyFont="1" applyAlignment="1">
      <alignment horizontal="center" vertical="center" wrapText="1"/>
    </xf>
    <xf numFmtId="0" fontId="5" fillId="0" borderId="0" xfId="1" applyFont="1"/>
    <xf numFmtId="0" fontId="4" fillId="0" borderId="0" xfId="1" applyAlignment="1">
      <alignment vertical="center" wrapText="1"/>
    </xf>
    <xf numFmtId="9" fontId="4" fillId="0" borderId="0" xfId="1" applyNumberFormat="1" applyAlignment="1">
      <alignment vertical="center" wrapText="1"/>
    </xf>
    <xf numFmtId="2" fontId="4" fillId="0" borderId="0" xfId="1" applyNumberFormat="1" applyAlignment="1">
      <alignment vertical="center" wrapText="1"/>
    </xf>
    <xf numFmtId="164" fontId="4" fillId="0" borderId="0" xfId="1" applyNumberFormat="1" applyAlignment="1">
      <alignment vertical="center" wrapText="1"/>
    </xf>
    <xf numFmtId="0" fontId="6" fillId="6" borderId="0" xfId="1" applyFont="1" applyFill="1" applyAlignment="1">
      <alignment horizontal="right"/>
    </xf>
    <xf numFmtId="0" fontId="6" fillId="6" borderId="0" xfId="1" applyFont="1" applyFill="1" applyAlignment="1">
      <alignment horizontal="left"/>
    </xf>
    <xf numFmtId="0" fontId="5" fillId="0" borderId="10" xfId="1" applyFont="1" applyBorder="1" applyAlignment="1">
      <alignment horizontal="center" vertical="center"/>
    </xf>
    <xf numFmtId="0" fontId="5" fillId="0" borderId="11" xfId="1" applyFont="1" applyBorder="1" applyAlignment="1">
      <alignment horizontal="center" vertical="center"/>
    </xf>
    <xf numFmtId="0" fontId="5" fillId="0" borderId="12" xfId="1" applyFont="1" applyBorder="1" applyAlignment="1">
      <alignment horizontal="center" vertical="center"/>
    </xf>
    <xf numFmtId="0" fontId="4" fillId="0" borderId="13" xfId="1" applyBorder="1" applyAlignment="1">
      <alignment horizontal="center"/>
    </xf>
    <xf numFmtId="0" fontId="4" fillId="0" borderId="1" xfId="1" applyBorder="1"/>
    <xf numFmtId="0" fontId="4" fillId="0" borderId="1" xfId="1" applyBorder="1" applyAlignment="1">
      <alignment wrapText="1"/>
    </xf>
    <xf numFmtId="0" fontId="4" fillId="0" borderId="1" xfId="1" applyBorder="1" applyAlignment="1">
      <alignment horizontal="center"/>
    </xf>
    <xf numFmtId="164" fontId="4" fillId="0" borderId="1" xfId="1" applyNumberFormat="1" applyBorder="1" applyAlignment="1">
      <alignment horizontal="center"/>
    </xf>
    <xf numFmtId="165" fontId="4" fillId="0" borderId="1" xfId="1" applyNumberFormat="1" applyBorder="1" applyAlignment="1">
      <alignment horizontal="center"/>
    </xf>
    <xf numFmtId="0" fontId="7" fillId="0" borderId="14" xfId="2" applyBorder="1" applyAlignment="1">
      <alignment horizontal="center"/>
    </xf>
    <xf numFmtId="0" fontId="5" fillId="0" borderId="13" xfId="1" applyFont="1" applyBorder="1" applyAlignment="1">
      <alignment horizontal="center" vertical="center"/>
    </xf>
    <xf numFmtId="166" fontId="5" fillId="0" borderId="1" xfId="1" applyNumberFormat="1" applyFont="1" applyBorder="1" applyAlignment="1">
      <alignment horizontal="center" vertical="center"/>
    </xf>
    <xf numFmtId="0" fontId="4" fillId="0" borderId="14" xfId="1" applyBorder="1"/>
    <xf numFmtId="0" fontId="5" fillId="0" borderId="15" xfId="1" applyFont="1" applyBorder="1" applyAlignment="1">
      <alignment horizontal="center" vertical="center"/>
    </xf>
    <xf numFmtId="164" fontId="5" fillId="0" borderId="16" xfId="1" applyNumberFormat="1" applyFont="1" applyBorder="1" applyAlignment="1">
      <alignment horizontal="center" vertical="center"/>
    </xf>
    <xf numFmtId="0" fontId="4" fillId="0" borderId="17" xfId="1" applyBorder="1"/>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2" xfId="1" applyFont="1" applyBorder="1" applyAlignment="1">
      <alignment horizontal="center" vertical="center" wrapText="1"/>
    </xf>
    <xf numFmtId="0" fontId="4" fillId="0" borderId="13" xfId="1" applyBorder="1" applyAlignment="1">
      <alignment horizontal="center" vertical="center" wrapText="1"/>
    </xf>
    <xf numFmtId="166" fontId="4" fillId="0" borderId="1" xfId="1" applyNumberFormat="1" applyBorder="1" applyAlignment="1">
      <alignment horizontal="center" vertical="center" wrapText="1"/>
    </xf>
    <xf numFmtId="0" fontId="4" fillId="0" borderId="1" xfId="1" applyBorder="1" applyAlignment="1">
      <alignment horizontal="center" vertical="center" wrapText="1"/>
    </xf>
    <xf numFmtId="166" fontId="5" fillId="0" borderId="14" xfId="1" applyNumberFormat="1" applyFont="1" applyBorder="1" applyAlignment="1">
      <alignment horizontal="center" vertical="center" wrapText="1"/>
    </xf>
    <xf numFmtId="0" fontId="4" fillId="0" borderId="15" xfId="1" applyBorder="1" applyAlignment="1">
      <alignment horizontal="center" vertical="center" wrapText="1"/>
    </xf>
    <xf numFmtId="0" fontId="4" fillId="0" borderId="16" xfId="1" applyBorder="1" applyAlignment="1">
      <alignment horizontal="center" vertical="center" wrapText="1"/>
    </xf>
    <xf numFmtId="166" fontId="4" fillId="0" borderId="16" xfId="1" applyNumberFormat="1" applyBorder="1" applyAlignment="1">
      <alignment horizontal="center" vertical="center" wrapText="1"/>
    </xf>
    <xf numFmtId="166" fontId="5" fillId="0" borderId="17" xfId="1" applyNumberFormat="1" applyFont="1" applyBorder="1" applyAlignment="1">
      <alignment horizontal="center" vertical="center" wrapText="1"/>
    </xf>
    <xf numFmtId="166" fontId="4" fillId="0" borderId="0" xfId="1" applyNumberFormat="1"/>
    <xf numFmtId="0" fontId="11" fillId="10" borderId="0" xfId="3" applyFont="1" applyFill="1" applyAlignment="1">
      <alignment horizontal="left" vertical="center" wrapText="1"/>
    </xf>
    <xf numFmtId="0" fontId="8" fillId="0" borderId="0" xfId="3" applyAlignment="1">
      <alignment horizontal="left" vertical="center"/>
    </xf>
    <xf numFmtId="0" fontId="11" fillId="10" borderId="0" xfId="3" applyFont="1" applyFill="1" applyAlignment="1">
      <alignment horizontal="left" vertical="center"/>
    </xf>
    <xf numFmtId="0" fontId="12" fillId="0" borderId="21" xfId="4" applyBorder="1" applyAlignment="1">
      <alignment horizontal="left" vertical="center"/>
    </xf>
    <xf numFmtId="0" fontId="8" fillId="0" borderId="0" xfId="3"/>
    <xf numFmtId="0" fontId="13" fillId="11" borderId="22" xfId="3" applyFont="1" applyFill="1" applyBorder="1" applyAlignment="1">
      <alignment horizontal="center" vertical="center" wrapText="1"/>
    </xf>
    <xf numFmtId="0" fontId="11" fillId="10" borderId="20" xfId="3" applyFont="1" applyFill="1" applyBorder="1" applyAlignment="1">
      <alignment horizontal="left" vertical="center" wrapText="1"/>
    </xf>
    <xf numFmtId="0" fontId="8" fillId="0" borderId="23" xfId="3" applyBorder="1" applyAlignment="1">
      <alignment horizontal="left" vertical="center"/>
    </xf>
    <xf numFmtId="0" fontId="11" fillId="10" borderId="20" xfId="3" applyFont="1" applyFill="1" applyBorder="1" applyAlignment="1">
      <alignment horizontal="left" vertical="center"/>
    </xf>
    <xf numFmtId="0" fontId="8" fillId="0" borderId="0" xfId="3" applyAlignment="1">
      <alignment vertical="center"/>
    </xf>
    <xf numFmtId="0" fontId="11" fillId="0" borderId="20" xfId="3" applyFont="1" applyBorder="1" applyAlignment="1">
      <alignment horizontal="left" vertical="center"/>
    </xf>
    <xf numFmtId="0" fontId="8" fillId="0" borderId="24" xfId="3" applyBorder="1" applyAlignment="1">
      <alignment horizontal="left" vertical="center"/>
    </xf>
    <xf numFmtId="0" fontId="14" fillId="11" borderId="25" xfId="3" applyFont="1" applyFill="1" applyBorder="1" applyAlignment="1">
      <alignment vertical="center"/>
    </xf>
    <xf numFmtId="0" fontId="8" fillId="0" borderId="23" xfId="3" applyBorder="1" applyAlignment="1">
      <alignment horizontal="left" vertical="center" wrapText="1"/>
    </xf>
    <xf numFmtId="0" fontId="11" fillId="10" borderId="27" xfId="3" applyFont="1" applyFill="1" applyBorder="1" applyAlignment="1">
      <alignment horizontal="left" vertical="center" wrapText="1"/>
    </xf>
    <xf numFmtId="0" fontId="8" fillId="0" borderId="28" xfId="3" applyBorder="1" applyAlignment="1">
      <alignment horizontal="left" vertical="center"/>
    </xf>
    <xf numFmtId="0" fontId="8" fillId="0" borderId="21" xfId="3" applyBorder="1" applyAlignment="1">
      <alignment horizontal="left" vertical="center"/>
    </xf>
    <xf numFmtId="0" fontId="8" fillId="0" borderId="20" xfId="3" applyBorder="1" applyAlignment="1">
      <alignment horizontal="left" vertical="center"/>
    </xf>
    <xf numFmtId="0" fontId="12" fillId="0" borderId="20" xfId="4" applyBorder="1" applyAlignment="1">
      <alignment horizontal="left" vertical="center"/>
    </xf>
    <xf numFmtId="0" fontId="8" fillId="0" borderId="29" xfId="3" applyBorder="1"/>
    <xf numFmtId="0" fontId="15" fillId="10" borderId="32" xfId="3" applyFont="1" applyFill="1" applyBorder="1" applyAlignment="1">
      <alignment horizontal="center" vertical="center" wrapText="1"/>
    </xf>
    <xf numFmtId="0" fontId="15" fillId="10" borderId="31" xfId="3" applyFont="1" applyFill="1" applyBorder="1" applyAlignment="1">
      <alignment horizontal="center" vertical="center" wrapText="1"/>
    </xf>
    <xf numFmtId="0" fontId="15" fillId="10" borderId="30" xfId="3" applyFont="1" applyFill="1" applyBorder="1" applyAlignment="1">
      <alignment horizontal="center" vertical="center" wrapText="1"/>
    </xf>
    <xf numFmtId="49" fontId="15" fillId="12" borderId="26" xfId="3" applyNumberFormat="1" applyFont="1" applyFill="1" applyBorder="1" applyAlignment="1">
      <alignment horizontal="center" vertical="center" shrinkToFit="1"/>
    </xf>
    <xf numFmtId="49" fontId="15" fillId="12" borderId="26" xfId="3" applyNumberFormat="1" applyFont="1" applyFill="1" applyBorder="1" applyAlignment="1">
      <alignment horizontal="center" vertical="center"/>
    </xf>
    <xf numFmtId="14" fontId="15" fillId="12" borderId="26" xfId="3" applyNumberFormat="1" applyFont="1" applyFill="1" applyBorder="1" applyAlignment="1">
      <alignment horizontal="center" vertical="center"/>
    </xf>
    <xf numFmtId="0" fontId="8" fillId="0" borderId="0" xfId="3" applyAlignment="1">
      <alignment horizontal="center" vertical="center"/>
    </xf>
    <xf numFmtId="14" fontId="16" fillId="13" borderId="26" xfId="3" applyNumberFormat="1" applyFont="1" applyFill="1" applyBorder="1" applyAlignment="1">
      <alignment horizontal="center" vertical="center"/>
    </xf>
    <xf numFmtId="49" fontId="16" fillId="13" borderId="26" xfId="3" applyNumberFormat="1" applyFont="1" applyFill="1" applyBorder="1" applyAlignment="1">
      <alignment horizontal="center" vertical="center"/>
    </xf>
    <xf numFmtId="49" fontId="16" fillId="14" borderId="26" xfId="3" applyNumberFormat="1" applyFont="1" applyFill="1" applyBorder="1" applyAlignment="1">
      <alignment horizontal="center" vertical="center" shrinkToFit="1"/>
    </xf>
    <xf numFmtId="49" fontId="16" fillId="14" borderId="26" xfId="3" applyNumberFormat="1" applyFont="1" applyFill="1" applyBorder="1" applyAlignment="1">
      <alignment horizontal="center" vertical="center"/>
    </xf>
    <xf numFmtId="14" fontId="16" fillId="14" borderId="26" xfId="3" applyNumberFormat="1" applyFont="1" applyFill="1" applyBorder="1" applyAlignment="1">
      <alignment horizontal="center" vertical="center"/>
    </xf>
    <xf numFmtId="49" fontId="16" fillId="13" borderId="26" xfId="3" applyNumberFormat="1" applyFont="1" applyFill="1" applyBorder="1" applyAlignment="1">
      <alignment horizontal="center" vertical="center" shrinkToFit="1"/>
    </xf>
    <xf numFmtId="49" fontId="16" fillId="14" borderId="26" xfId="3" applyNumberFormat="1" applyFont="1" applyFill="1" applyBorder="1" applyAlignment="1">
      <alignment horizontal="left" vertical="top" shrinkToFit="1"/>
    </xf>
    <xf numFmtId="49" fontId="16" fillId="14" borderId="26" xfId="3" applyNumberFormat="1" applyFont="1" applyFill="1" applyBorder="1" applyAlignment="1">
      <alignment horizontal="left" vertical="top"/>
    </xf>
    <xf numFmtId="14" fontId="16" fillId="14" borderId="26" xfId="3" applyNumberFormat="1" applyFont="1" applyFill="1" applyBorder="1" applyAlignment="1">
      <alignment horizontal="left" vertical="top"/>
    </xf>
    <xf numFmtId="0" fontId="17" fillId="10" borderId="0" xfId="6" applyFont="1" applyFill="1" applyAlignment="1">
      <alignment horizontal="left" vertical="center" wrapText="1"/>
    </xf>
    <xf numFmtId="0" fontId="18" fillId="10" borderId="0" xfId="6" applyFont="1" applyFill="1" applyAlignment="1">
      <alignment vertical="top"/>
    </xf>
    <xf numFmtId="0" fontId="19" fillId="10" borderId="0" xfId="6" applyFont="1" applyFill="1" applyAlignment="1">
      <alignment vertical="top"/>
    </xf>
    <xf numFmtId="49" fontId="19" fillId="10" borderId="0" xfId="6" applyNumberFormat="1" applyFont="1" applyFill="1" applyAlignment="1">
      <alignment vertical="center"/>
    </xf>
    <xf numFmtId="0" fontId="20" fillId="0" borderId="0" xfId="6" applyFont="1" applyAlignment="1">
      <alignment vertical="top"/>
    </xf>
    <xf numFmtId="0" fontId="13" fillId="11" borderId="22" xfId="6" applyFont="1" applyFill="1" applyBorder="1" applyAlignment="1">
      <alignment horizontal="center" vertical="center" wrapText="1"/>
    </xf>
    <xf numFmtId="0" fontId="8" fillId="0" borderId="0" xfId="6"/>
    <xf numFmtId="0" fontId="14" fillId="11" borderId="25" xfId="6" applyFont="1" applyFill="1" applyBorder="1" applyAlignment="1">
      <alignment horizontal="left" vertical="center"/>
    </xf>
    <xf numFmtId="0" fontId="15" fillId="9" borderId="31" xfId="6" applyFont="1" applyFill="1" applyBorder="1" applyAlignment="1">
      <alignment horizontal="right" vertical="center" wrapText="1"/>
    </xf>
    <xf numFmtId="49" fontId="18" fillId="9" borderId="26" xfId="6" applyNumberFormat="1" applyFont="1" applyFill="1" applyBorder="1" applyAlignment="1">
      <alignment horizontal="center" vertical="top"/>
    </xf>
    <xf numFmtId="0" fontId="15" fillId="15" borderId="32" xfId="6" applyFont="1" applyFill="1" applyBorder="1" applyAlignment="1">
      <alignment horizontal="right" vertical="center" wrapText="1"/>
    </xf>
    <xf numFmtId="0" fontId="15" fillId="15" borderId="31" xfId="6" applyFont="1" applyFill="1" applyBorder="1" applyAlignment="1">
      <alignment horizontal="right" vertical="center" wrapText="1"/>
    </xf>
    <xf numFmtId="0" fontId="15" fillId="15" borderId="30" xfId="6" applyFont="1" applyFill="1" applyBorder="1" applyAlignment="1">
      <alignment horizontal="right" vertical="center" wrapText="1"/>
    </xf>
    <xf numFmtId="49" fontId="23" fillId="13" borderId="26" xfId="6" applyNumberFormat="1" applyFont="1" applyFill="1" applyBorder="1" applyAlignment="1">
      <alignment horizontal="left" vertical="center"/>
    </xf>
    <xf numFmtId="0" fontId="20" fillId="0" borderId="0" xfId="6" applyFont="1" applyAlignment="1">
      <alignment horizontal="right" vertical="center"/>
    </xf>
    <xf numFmtId="0" fontId="15" fillId="9" borderId="31" xfId="6" applyFont="1" applyFill="1" applyBorder="1" applyAlignment="1">
      <alignment horizontal="center" vertical="center"/>
    </xf>
    <xf numFmtId="14" fontId="16" fillId="14" borderId="33" xfId="6" applyNumberFormat="1" applyFont="1" applyFill="1" applyBorder="1" applyAlignment="1">
      <alignment horizontal="left" vertical="center"/>
    </xf>
    <xf numFmtId="49" fontId="16" fillId="14" borderId="30" xfId="6" applyNumberFormat="1" applyFont="1" applyFill="1" applyBorder="1" applyAlignment="1">
      <alignment vertical="center"/>
    </xf>
    <xf numFmtId="49" fontId="23" fillId="14" borderId="26" xfId="6" applyNumberFormat="1" applyFont="1" applyFill="1" applyBorder="1" applyAlignment="1">
      <alignment vertical="center"/>
    </xf>
    <xf numFmtId="49" fontId="23" fillId="13" borderId="26" xfId="6" applyNumberFormat="1" applyFont="1" applyFill="1" applyBorder="1" applyAlignment="1">
      <alignment horizontal="left" vertical="center" shrinkToFit="1"/>
    </xf>
    <xf numFmtId="167" fontId="23" fillId="13" borderId="26" xfId="6" applyNumberFormat="1" applyFont="1" applyFill="1" applyBorder="1" applyAlignment="1">
      <alignment horizontal="left" vertical="center"/>
    </xf>
    <xf numFmtId="0" fontId="15" fillId="15" borderId="26" xfId="6" applyFont="1" applyFill="1" applyBorder="1" applyAlignment="1">
      <alignment horizontal="right" vertical="center" wrapText="1"/>
    </xf>
    <xf numFmtId="14" fontId="16" fillId="14" borderId="33" xfId="6" applyNumberFormat="1" applyFont="1" applyFill="1" applyBorder="1" applyAlignment="1">
      <alignment horizontal="left" vertical="center" shrinkToFit="1"/>
    </xf>
    <xf numFmtId="14" fontId="16" fillId="14" borderId="30" xfId="6" applyNumberFormat="1" applyFont="1" applyFill="1" applyBorder="1" applyAlignment="1">
      <alignment horizontal="left" vertical="center"/>
    </xf>
    <xf numFmtId="14" fontId="16" fillId="14" borderId="26" xfId="6" applyNumberFormat="1" applyFont="1" applyFill="1" applyBorder="1" applyAlignment="1">
      <alignment horizontal="left" vertical="center"/>
    </xf>
    <xf numFmtId="0" fontId="15" fillId="16" borderId="0" xfId="6" applyFont="1" applyFill="1" applyAlignment="1">
      <alignment horizontal="right" vertical="center" wrapText="1"/>
    </xf>
    <xf numFmtId="49" fontId="20" fillId="16" borderId="0" xfId="6" applyNumberFormat="1" applyFont="1" applyFill="1" applyAlignment="1">
      <alignment vertical="top"/>
    </xf>
    <xf numFmtId="0" fontId="20" fillId="16" borderId="0" xfId="6" applyFont="1" applyFill="1" applyAlignment="1">
      <alignment vertical="top"/>
    </xf>
    <xf numFmtId="49" fontId="20" fillId="9" borderId="26" xfId="6" applyNumberFormat="1" applyFont="1" applyFill="1" applyBorder="1" applyAlignment="1">
      <alignment vertical="top"/>
    </xf>
    <xf numFmtId="0" fontId="20" fillId="0" borderId="0" xfId="6" applyFont="1" applyAlignment="1">
      <alignment horizontal="right" vertical="center" wrapText="1"/>
    </xf>
    <xf numFmtId="0" fontId="15" fillId="9" borderId="0" xfId="6" applyFont="1" applyFill="1" applyAlignment="1">
      <alignment horizontal="right" vertical="center" wrapText="1"/>
    </xf>
    <xf numFmtId="49" fontId="16" fillId="14" borderId="30" xfId="6" applyNumberFormat="1" applyFont="1" applyFill="1" applyBorder="1" applyAlignment="1">
      <alignment horizontal="left" vertical="center"/>
    </xf>
    <xf numFmtId="0" fontId="20" fillId="0" borderId="27" xfId="6" applyFont="1" applyBorder="1" applyAlignment="1">
      <alignment vertical="top"/>
    </xf>
    <xf numFmtId="0" fontId="15" fillId="15" borderId="0" xfId="6" applyFont="1" applyFill="1" applyAlignment="1">
      <alignment horizontal="right" vertical="center" wrapText="1"/>
    </xf>
    <xf numFmtId="0" fontId="17" fillId="10" borderId="0" xfId="7" applyFont="1" applyFill="1" applyAlignment="1">
      <alignment horizontal="left" vertical="center" wrapText="1"/>
    </xf>
    <xf numFmtId="0" fontId="18" fillId="10" borderId="0" xfId="7" applyFont="1" applyFill="1" applyAlignment="1">
      <alignment vertical="top"/>
    </xf>
    <xf numFmtId="0" fontId="19" fillId="10" borderId="0" xfId="7" applyFont="1" applyFill="1" applyAlignment="1">
      <alignment vertical="top"/>
    </xf>
    <xf numFmtId="49" fontId="19" fillId="10" borderId="0" xfId="7" applyNumberFormat="1" applyFont="1" applyFill="1" applyAlignment="1">
      <alignment vertical="center"/>
    </xf>
    <xf numFmtId="0" fontId="20" fillId="0" borderId="0" xfId="7" applyFont="1" applyAlignment="1">
      <alignment vertical="top"/>
    </xf>
    <xf numFmtId="0" fontId="13" fillId="11" borderId="22" xfId="7" applyFont="1" applyFill="1" applyBorder="1" applyAlignment="1">
      <alignment horizontal="center" vertical="center" wrapText="1"/>
    </xf>
    <xf numFmtId="0" fontId="8" fillId="0" borderId="0" xfId="7"/>
    <xf numFmtId="0" fontId="14" fillId="11" borderId="25" xfId="7" applyFont="1" applyFill="1" applyBorder="1" applyAlignment="1">
      <alignment horizontal="left" vertical="center"/>
    </xf>
    <xf numFmtId="0" fontId="15" fillId="9" borderId="31" xfId="7" applyFont="1" applyFill="1" applyBorder="1" applyAlignment="1">
      <alignment horizontal="right" vertical="center" wrapText="1"/>
    </xf>
    <xf numFmtId="49" fontId="18" fillId="9" borderId="26" xfId="7" applyNumberFormat="1" applyFont="1" applyFill="1" applyBorder="1" applyAlignment="1">
      <alignment horizontal="center" vertical="top"/>
    </xf>
    <xf numFmtId="0" fontId="15" fillId="15" borderId="32" xfId="7" applyFont="1" applyFill="1" applyBorder="1" applyAlignment="1">
      <alignment horizontal="right" vertical="center" wrapText="1"/>
    </xf>
    <xf numFmtId="0" fontId="15" fillId="15" borderId="31" xfId="7" applyFont="1" applyFill="1" applyBorder="1" applyAlignment="1">
      <alignment horizontal="right" vertical="center" wrapText="1"/>
    </xf>
    <xf numFmtId="0" fontId="15" fillId="15" borderId="30" xfId="7" applyFont="1" applyFill="1" applyBorder="1" applyAlignment="1">
      <alignment horizontal="right" vertical="center" wrapText="1"/>
    </xf>
    <xf numFmtId="49" fontId="23" fillId="13" borderId="26" xfId="7" applyNumberFormat="1" applyFont="1" applyFill="1" applyBorder="1" applyAlignment="1">
      <alignment horizontal="left" vertical="center"/>
    </xf>
    <xf numFmtId="0" fontId="20" fillId="0" borderId="0" xfId="7" applyFont="1" applyAlignment="1">
      <alignment horizontal="right" vertical="center"/>
    </xf>
    <xf numFmtId="0" fontId="15" fillId="9" borderId="31" xfId="7" applyFont="1" applyFill="1" applyBorder="1" applyAlignment="1">
      <alignment horizontal="center" vertical="center"/>
    </xf>
    <xf numFmtId="14" fontId="16" fillId="14" borderId="33" xfId="7" applyNumberFormat="1" applyFont="1" applyFill="1" applyBorder="1" applyAlignment="1">
      <alignment horizontal="left" vertical="center"/>
    </xf>
    <xf numFmtId="49" fontId="16" fillId="14" borderId="30" xfId="7" applyNumberFormat="1" applyFont="1" applyFill="1" applyBorder="1" applyAlignment="1">
      <alignment vertical="center"/>
    </xf>
    <xf numFmtId="49" fontId="23" fillId="14" borderId="26" xfId="7" applyNumberFormat="1" applyFont="1" applyFill="1" applyBorder="1" applyAlignment="1">
      <alignment vertical="center"/>
    </xf>
    <xf numFmtId="49" fontId="12" fillId="14" borderId="26" xfId="4" applyNumberFormat="1" applyFill="1" applyBorder="1" applyAlignment="1">
      <alignment vertical="center"/>
    </xf>
    <xf numFmtId="49" fontId="23" fillId="13" borderId="26" xfId="7" applyNumberFormat="1" applyFont="1" applyFill="1" applyBorder="1" applyAlignment="1">
      <alignment horizontal="left" vertical="center" shrinkToFit="1"/>
    </xf>
    <xf numFmtId="167" fontId="23" fillId="13" borderId="26" xfId="7" applyNumberFormat="1" applyFont="1" applyFill="1" applyBorder="1" applyAlignment="1">
      <alignment horizontal="left" vertical="center"/>
    </xf>
    <xf numFmtId="0" fontId="15" fillId="15" borderId="26" xfId="7" applyFont="1" applyFill="1" applyBorder="1" applyAlignment="1">
      <alignment horizontal="right" vertical="center" wrapText="1"/>
    </xf>
    <xf numFmtId="14" fontId="16" fillId="14" borderId="33" xfId="7" applyNumberFormat="1" applyFont="1" applyFill="1" applyBorder="1" applyAlignment="1">
      <alignment horizontal="left" vertical="center" shrinkToFit="1"/>
    </xf>
    <xf numFmtId="14" fontId="16" fillId="14" borderId="30" xfId="7" applyNumberFormat="1" applyFont="1" applyFill="1" applyBorder="1" applyAlignment="1">
      <alignment horizontal="left" vertical="center"/>
    </xf>
    <xf numFmtId="14" fontId="16" fillId="14" borderId="26" xfId="7" applyNumberFormat="1" applyFont="1" applyFill="1" applyBorder="1" applyAlignment="1">
      <alignment horizontal="left" vertical="center"/>
    </xf>
    <xf numFmtId="0" fontId="15" fillId="16" borderId="0" xfId="7" applyFont="1" applyFill="1" applyAlignment="1">
      <alignment horizontal="right" vertical="center" wrapText="1"/>
    </xf>
    <xf numFmtId="49" fontId="20" fillId="16" borderId="0" xfId="7" applyNumberFormat="1" applyFont="1" applyFill="1" applyAlignment="1">
      <alignment vertical="top"/>
    </xf>
    <xf numFmtId="0" fontId="20" fillId="16" borderId="0" xfId="7" applyFont="1" applyFill="1" applyAlignment="1">
      <alignment vertical="top"/>
    </xf>
    <xf numFmtId="49" fontId="20" fillId="9" borderId="26" xfId="7" applyNumberFormat="1" applyFont="1" applyFill="1" applyBorder="1" applyAlignment="1">
      <alignment vertical="top"/>
    </xf>
    <xf numFmtId="0" fontId="20" fillId="0" borderId="0" xfId="7" applyFont="1" applyAlignment="1">
      <alignment horizontal="right" vertical="center" wrapText="1"/>
    </xf>
    <xf numFmtId="0" fontId="15" fillId="9" borderId="0" xfId="7" applyFont="1" applyFill="1" applyAlignment="1">
      <alignment horizontal="right" vertical="center" wrapText="1"/>
    </xf>
    <xf numFmtId="0" fontId="20" fillId="0" borderId="27" xfId="7" applyFont="1" applyBorder="1" applyAlignment="1">
      <alignment vertical="top"/>
    </xf>
    <xf numFmtId="0" fontId="17" fillId="10" borderId="0" xfId="8" applyFont="1" applyFill="1" applyAlignment="1">
      <alignment horizontal="left" vertical="center" wrapText="1"/>
    </xf>
    <xf numFmtId="0" fontId="18" fillId="10" borderId="0" xfId="8" applyFont="1" applyFill="1" applyAlignment="1">
      <alignment vertical="top"/>
    </xf>
    <xf numFmtId="0" fontId="19" fillId="10" borderId="0" xfId="8" applyFont="1" applyFill="1" applyAlignment="1">
      <alignment vertical="top"/>
    </xf>
    <xf numFmtId="49" fontId="19" fillId="10" borderId="0" xfId="8" applyNumberFormat="1" applyFont="1" applyFill="1" applyAlignment="1">
      <alignment vertical="center"/>
    </xf>
    <xf numFmtId="0" fontId="20" fillId="0" borderId="0" xfId="8" applyFont="1" applyAlignment="1">
      <alignment vertical="top"/>
    </xf>
    <xf numFmtId="0" fontId="13" fillId="11" borderId="22" xfId="8" applyFont="1" applyFill="1" applyBorder="1" applyAlignment="1">
      <alignment horizontal="center" vertical="center" wrapText="1"/>
    </xf>
    <xf numFmtId="0" fontId="8" fillId="0" borderId="0" xfId="8"/>
    <xf numFmtId="0" fontId="14" fillId="11" borderId="25" xfId="8" applyFont="1" applyFill="1" applyBorder="1" applyAlignment="1">
      <alignment horizontal="left" vertical="center"/>
    </xf>
    <xf numFmtId="0" fontId="15" fillId="9" borderId="31" xfId="8" applyFont="1" applyFill="1" applyBorder="1" applyAlignment="1">
      <alignment horizontal="right" vertical="center" wrapText="1"/>
    </xf>
    <xf numFmtId="49" fontId="18" fillId="9" borderId="26" xfId="8" applyNumberFormat="1" applyFont="1" applyFill="1" applyBorder="1" applyAlignment="1">
      <alignment horizontal="center" vertical="top"/>
    </xf>
    <xf numFmtId="0" fontId="15" fillId="15" borderId="32" xfId="8" applyFont="1" applyFill="1" applyBorder="1" applyAlignment="1">
      <alignment horizontal="right" vertical="center" wrapText="1"/>
    </xf>
    <xf numFmtId="0" fontId="15" fillId="15" borderId="31" xfId="8" applyFont="1" applyFill="1" applyBorder="1" applyAlignment="1">
      <alignment horizontal="right" vertical="center" wrapText="1"/>
    </xf>
    <xf numFmtId="0" fontId="15" fillId="15" borderId="30" xfId="8" applyFont="1" applyFill="1" applyBorder="1" applyAlignment="1">
      <alignment horizontal="right" vertical="center" wrapText="1"/>
    </xf>
    <xf numFmtId="49" fontId="23" fillId="13" borderId="26" xfId="8" applyNumberFormat="1" applyFont="1" applyFill="1" applyBorder="1" applyAlignment="1">
      <alignment horizontal="left" vertical="center"/>
    </xf>
    <xf numFmtId="0" fontId="20" fillId="0" borderId="0" xfId="8" applyFont="1" applyAlignment="1">
      <alignment horizontal="right" vertical="center"/>
    </xf>
    <xf numFmtId="0" fontId="15" fillId="9" borderId="31" xfId="8" applyFont="1" applyFill="1" applyBorder="1" applyAlignment="1">
      <alignment horizontal="center" vertical="center"/>
    </xf>
    <xf numFmtId="14" fontId="16" fillId="14" borderId="33" xfId="8" applyNumberFormat="1" applyFont="1" applyFill="1" applyBorder="1" applyAlignment="1">
      <alignment horizontal="left" vertical="center"/>
    </xf>
    <xf numFmtId="49" fontId="16" fillId="14" borderId="30" xfId="8" applyNumberFormat="1" applyFont="1" applyFill="1" applyBorder="1" applyAlignment="1">
      <alignment vertical="center"/>
    </xf>
    <xf numFmtId="49" fontId="23" fillId="14" borderId="26" xfId="8" applyNumberFormat="1" applyFont="1" applyFill="1" applyBorder="1" applyAlignment="1">
      <alignment vertical="center"/>
    </xf>
    <xf numFmtId="49" fontId="23" fillId="13" borderId="26" xfId="8" applyNumberFormat="1" applyFont="1" applyFill="1" applyBorder="1" applyAlignment="1">
      <alignment horizontal="left" vertical="center" shrinkToFit="1"/>
    </xf>
    <xf numFmtId="167" fontId="23" fillId="13" borderId="26" xfId="8" applyNumberFormat="1" applyFont="1" applyFill="1" applyBorder="1" applyAlignment="1">
      <alignment horizontal="left" vertical="center"/>
    </xf>
    <xf numFmtId="0" fontId="15" fillId="15" borderId="26" xfId="8" applyFont="1" applyFill="1" applyBorder="1" applyAlignment="1">
      <alignment horizontal="right" vertical="center" wrapText="1"/>
    </xf>
    <xf numFmtId="14" fontId="16" fillId="14" borderId="33" xfId="8" applyNumberFormat="1" applyFont="1" applyFill="1" applyBorder="1" applyAlignment="1">
      <alignment horizontal="left" vertical="center" shrinkToFit="1"/>
    </xf>
    <xf numFmtId="14" fontId="16" fillId="14" borderId="30" xfId="8" applyNumberFormat="1" applyFont="1" applyFill="1" applyBorder="1" applyAlignment="1">
      <alignment horizontal="left" vertical="center"/>
    </xf>
    <xf numFmtId="14" fontId="16" fillId="14" borderId="26" xfId="8" applyNumberFormat="1" applyFont="1" applyFill="1" applyBorder="1" applyAlignment="1">
      <alignment horizontal="left" vertical="center"/>
    </xf>
    <xf numFmtId="0" fontId="15" fillId="16" borderId="0" xfId="8" applyFont="1" applyFill="1" applyAlignment="1">
      <alignment horizontal="right" vertical="center" wrapText="1"/>
    </xf>
    <xf numFmtId="49" fontId="20" fillId="16" borderId="0" xfId="8" applyNumberFormat="1" applyFont="1" applyFill="1" applyAlignment="1">
      <alignment vertical="top"/>
    </xf>
    <xf numFmtId="0" fontId="20" fillId="16" borderId="0" xfId="8" applyFont="1" applyFill="1" applyAlignment="1">
      <alignment vertical="top"/>
    </xf>
    <xf numFmtId="49" fontId="20" fillId="9" borderId="26" xfId="8" applyNumberFormat="1" applyFont="1" applyFill="1" applyBorder="1" applyAlignment="1">
      <alignment vertical="top"/>
    </xf>
    <xf numFmtId="0" fontId="20" fillId="0" borderId="0" xfId="8" applyFont="1" applyAlignment="1">
      <alignment horizontal="right" vertical="center" wrapText="1"/>
    </xf>
    <xf numFmtId="0" fontId="15" fillId="9" borderId="0" xfId="8" applyFont="1" applyFill="1" applyAlignment="1">
      <alignment horizontal="right" vertical="center" wrapText="1"/>
    </xf>
    <xf numFmtId="0" fontId="20" fillId="0" borderId="27" xfId="8" applyFont="1" applyBorder="1" applyAlignment="1">
      <alignment vertical="top"/>
    </xf>
    <xf numFmtId="0" fontId="17" fillId="10" borderId="0" xfId="9" applyFont="1" applyFill="1" applyAlignment="1">
      <alignment horizontal="left" vertical="center" wrapText="1"/>
    </xf>
    <xf numFmtId="0" fontId="18" fillId="10" borderId="0" xfId="9" applyFont="1" applyFill="1" applyAlignment="1">
      <alignment vertical="top"/>
    </xf>
    <xf numFmtId="0" fontId="19" fillId="10" borderId="0" xfId="9" applyFont="1" applyFill="1" applyAlignment="1">
      <alignment vertical="top"/>
    </xf>
    <xf numFmtId="49" fontId="19" fillId="10" borderId="0" xfId="9" applyNumberFormat="1" applyFont="1" applyFill="1" applyAlignment="1">
      <alignment vertical="center"/>
    </xf>
    <xf numFmtId="0" fontId="20" fillId="0" borderId="0" xfId="9" applyFont="1" applyAlignment="1">
      <alignment vertical="top"/>
    </xf>
    <xf numFmtId="0" fontId="13" fillId="11" borderId="22" xfId="9" applyFont="1" applyFill="1" applyBorder="1" applyAlignment="1">
      <alignment horizontal="center" vertical="center" wrapText="1"/>
    </xf>
    <xf numFmtId="0" fontId="8" fillId="0" borderId="0" xfId="9"/>
    <xf numFmtId="0" fontId="14" fillId="11" borderId="25" xfId="9" applyFont="1" applyFill="1" applyBorder="1" applyAlignment="1">
      <alignment horizontal="left" vertical="center"/>
    </xf>
    <xf numFmtId="0" fontId="15" fillId="9" borderId="31" xfId="9" applyFont="1" applyFill="1" applyBorder="1" applyAlignment="1">
      <alignment horizontal="right" vertical="center" wrapText="1"/>
    </xf>
    <xf numFmtId="49" fontId="18" fillId="9" borderId="26" xfId="9" applyNumberFormat="1" applyFont="1" applyFill="1" applyBorder="1" applyAlignment="1">
      <alignment horizontal="center" vertical="top"/>
    </xf>
    <xf numFmtId="0" fontId="15" fillId="15" borderId="32" xfId="9" applyFont="1" applyFill="1" applyBorder="1" applyAlignment="1">
      <alignment horizontal="right" vertical="center" wrapText="1"/>
    </xf>
    <xf numFmtId="0" fontId="15" fillId="15" borderId="31" xfId="9" applyFont="1" applyFill="1" applyBorder="1" applyAlignment="1">
      <alignment horizontal="right" vertical="center" wrapText="1"/>
    </xf>
    <xf numFmtId="0" fontId="15" fillId="15" borderId="30" xfId="9" applyFont="1" applyFill="1" applyBorder="1" applyAlignment="1">
      <alignment horizontal="right" vertical="center" wrapText="1"/>
    </xf>
    <xf numFmtId="49" fontId="23" fillId="13" borderId="26" xfId="9" applyNumberFormat="1" applyFont="1" applyFill="1" applyBorder="1" applyAlignment="1">
      <alignment horizontal="left" vertical="center"/>
    </xf>
    <xf numFmtId="0" fontId="20" fillId="0" borderId="0" xfId="9" applyFont="1" applyAlignment="1">
      <alignment horizontal="right" vertical="center"/>
    </xf>
    <xf numFmtId="0" fontId="15" fillId="9" borderId="31" xfId="9" applyFont="1" applyFill="1" applyBorder="1" applyAlignment="1">
      <alignment horizontal="center" vertical="center"/>
    </xf>
    <xf numFmtId="14" fontId="16" fillId="14" borderId="33" xfId="9" applyNumberFormat="1" applyFont="1" applyFill="1" applyBorder="1" applyAlignment="1">
      <alignment horizontal="left" vertical="center"/>
    </xf>
    <xf numFmtId="49" fontId="16" fillId="14" borderId="30" xfId="9" applyNumberFormat="1" applyFont="1" applyFill="1" applyBorder="1" applyAlignment="1">
      <alignment vertical="center"/>
    </xf>
    <xf numFmtId="49" fontId="23" fillId="14" borderId="26" xfId="9" applyNumberFormat="1" applyFont="1" applyFill="1" applyBorder="1" applyAlignment="1">
      <alignment vertical="center"/>
    </xf>
    <xf numFmtId="49" fontId="23" fillId="13" borderId="26" xfId="9" applyNumberFormat="1" applyFont="1" applyFill="1" applyBorder="1" applyAlignment="1">
      <alignment horizontal="left" vertical="center" shrinkToFit="1"/>
    </xf>
    <xf numFmtId="167" fontId="23" fillId="13" borderId="26" xfId="9" applyNumberFormat="1" applyFont="1" applyFill="1" applyBorder="1" applyAlignment="1">
      <alignment horizontal="left" vertical="center"/>
    </xf>
    <xf numFmtId="0" fontId="15" fillId="15" borderId="26" xfId="9" applyFont="1" applyFill="1" applyBorder="1" applyAlignment="1">
      <alignment horizontal="right" vertical="center" wrapText="1"/>
    </xf>
    <xf numFmtId="14" fontId="16" fillId="14" borderId="33" xfId="9" applyNumberFormat="1" applyFont="1" applyFill="1" applyBorder="1" applyAlignment="1">
      <alignment horizontal="left" vertical="center" shrinkToFit="1"/>
    </xf>
    <xf numFmtId="14" fontId="16" fillId="14" borderId="30" xfId="9" applyNumberFormat="1" applyFont="1" applyFill="1" applyBorder="1" applyAlignment="1">
      <alignment horizontal="left" vertical="center"/>
    </xf>
    <xf numFmtId="14" fontId="16" fillId="14" borderId="26" xfId="9" applyNumberFormat="1" applyFont="1" applyFill="1" applyBorder="1" applyAlignment="1">
      <alignment horizontal="left" vertical="center"/>
    </xf>
    <xf numFmtId="0" fontId="15" fillId="16" borderId="0" xfId="9" applyFont="1" applyFill="1" applyAlignment="1">
      <alignment horizontal="right" vertical="center" wrapText="1"/>
    </xf>
    <xf numFmtId="49" fontId="20" fillId="16" borderId="0" xfId="9" applyNumberFormat="1" applyFont="1" applyFill="1" applyAlignment="1">
      <alignment vertical="top"/>
    </xf>
    <xf numFmtId="0" fontId="20" fillId="16" borderId="0" xfId="9" applyFont="1" applyFill="1" applyAlignment="1">
      <alignment vertical="top"/>
    </xf>
    <xf numFmtId="49" fontId="20" fillId="9" borderId="26" xfId="9" applyNumberFormat="1" applyFont="1" applyFill="1" applyBorder="1" applyAlignment="1">
      <alignment vertical="top"/>
    </xf>
    <xf numFmtId="0" fontId="20" fillId="0" borderId="0" xfId="9" applyFont="1" applyAlignment="1">
      <alignment horizontal="right" vertical="center" wrapText="1"/>
    </xf>
    <xf numFmtId="0" fontId="15" fillId="9" borderId="0" xfId="9" applyFont="1" applyFill="1" applyAlignment="1">
      <alignment horizontal="right" vertical="center" wrapText="1"/>
    </xf>
    <xf numFmtId="0" fontId="20" fillId="0" borderId="27" xfId="9" applyFont="1" applyBorder="1" applyAlignment="1">
      <alignment vertical="top"/>
    </xf>
    <xf numFmtId="0" fontId="15" fillId="15" borderId="0" xfId="9" applyFont="1" applyFill="1" applyAlignment="1">
      <alignment horizontal="right" vertical="center" wrapText="1"/>
    </xf>
    <xf numFmtId="0" fontId="15" fillId="0" borderId="0" xfId="9" applyFont="1" applyAlignment="1">
      <alignment horizontal="right" vertical="center" wrapText="1"/>
    </xf>
    <xf numFmtId="49" fontId="22" fillId="0" borderId="31" xfId="9" applyNumberFormat="1" applyFont="1" applyBorder="1" applyAlignment="1">
      <alignment horizontal="left" vertical="top" wrapText="1"/>
    </xf>
    <xf numFmtId="49" fontId="22" fillId="0" borderId="26" xfId="9" applyNumberFormat="1" applyFont="1" applyBorder="1" applyAlignment="1">
      <alignment horizontal="left" vertical="top" wrapText="1"/>
    </xf>
    <xf numFmtId="49" fontId="20" fillId="0" borderId="26" xfId="9" applyNumberFormat="1" applyFont="1" applyBorder="1" applyAlignment="1">
      <alignment horizontal="center" vertical="top"/>
    </xf>
    <xf numFmtId="14" fontId="16" fillId="13" borderId="26" xfId="3" applyNumberFormat="1" applyFont="1" applyFill="1" applyBorder="1" applyAlignment="1">
      <alignment horizontal="left" vertical="center"/>
    </xf>
    <xf numFmtId="49" fontId="16" fillId="14" borderId="26" xfId="3" applyNumberFormat="1" applyFont="1" applyFill="1" applyBorder="1" applyAlignment="1">
      <alignment horizontal="left" vertical="center" shrinkToFit="1"/>
    </xf>
    <xf numFmtId="49" fontId="16" fillId="13" borderId="26" xfId="3" applyNumberFormat="1" applyFont="1" applyFill="1" applyBorder="1" applyAlignment="1">
      <alignment horizontal="left" vertical="center" shrinkToFit="1"/>
    </xf>
    <xf numFmtId="0" fontId="5" fillId="17" borderId="18" xfId="1" applyFont="1" applyFill="1" applyBorder="1"/>
    <xf numFmtId="166" fontId="25" fillId="17" borderId="19" xfId="1" applyNumberFormat="1" applyFont="1" applyFill="1" applyBorder="1" applyAlignment="1">
      <alignment horizontal="left"/>
    </xf>
    <xf numFmtId="166" fontId="4" fillId="0" borderId="0" xfId="1" applyNumberFormat="1" applyAlignment="1">
      <alignment vertical="center" wrapText="1"/>
    </xf>
    <xf numFmtId="0" fontId="4" fillId="0" borderId="0" xfId="1" applyAlignment="1">
      <alignment wrapText="1"/>
    </xf>
    <xf numFmtId="0" fontId="26" fillId="0" borderId="14" xfId="10" applyBorder="1" applyAlignment="1">
      <alignment horizontal="center"/>
    </xf>
    <xf numFmtId="0" fontId="27" fillId="0" borderId="0" xfId="1" applyFont="1"/>
    <xf numFmtId="166" fontId="27" fillId="0" borderId="0" xfId="1" applyNumberFormat="1" applyFont="1"/>
    <xf numFmtId="9" fontId="28" fillId="0" borderId="0" xfId="1" applyNumberFormat="1" applyFont="1" applyAlignment="1">
      <alignment vertical="center" wrapText="1"/>
    </xf>
    <xf numFmtId="0" fontId="5" fillId="7" borderId="18" xfId="1" applyFont="1" applyFill="1" applyBorder="1" applyAlignment="1">
      <alignment horizontal="center"/>
    </xf>
    <xf numFmtId="0" fontId="5" fillId="7" borderId="37" xfId="1" applyFont="1" applyFill="1" applyBorder="1" applyAlignment="1">
      <alignment horizontal="center"/>
    </xf>
    <xf numFmtId="0" fontId="5" fillId="7" borderId="19" xfId="1" applyFont="1" applyFill="1" applyBorder="1" applyAlignment="1">
      <alignment horizontal="center"/>
    </xf>
    <xf numFmtId="0" fontId="5" fillId="7" borderId="7" xfId="1" applyFont="1" applyFill="1" applyBorder="1" applyAlignment="1">
      <alignment horizontal="center"/>
    </xf>
    <xf numFmtId="0" fontId="5" fillId="7" borderId="8" xfId="1" applyFont="1" applyFill="1" applyBorder="1" applyAlignment="1">
      <alignment horizontal="center"/>
    </xf>
    <xf numFmtId="0" fontId="5" fillId="7" borderId="9" xfId="1" applyFont="1" applyFill="1" applyBorder="1" applyAlignment="1">
      <alignment horizontal="center"/>
    </xf>
    <xf numFmtId="0" fontId="5" fillId="8" borderId="18" xfId="1" applyFont="1" applyFill="1" applyBorder="1" applyAlignment="1">
      <alignment horizontal="center" vertical="center" wrapText="1"/>
    </xf>
    <xf numFmtId="0" fontId="5" fillId="8" borderId="19" xfId="1" applyFont="1" applyFill="1" applyBorder="1" applyAlignment="1">
      <alignment horizontal="center" vertical="center" wrapText="1"/>
    </xf>
    <xf numFmtId="0" fontId="5" fillId="5" borderId="38" xfId="1" applyFont="1" applyFill="1" applyBorder="1" applyAlignment="1">
      <alignment horizontal="center"/>
    </xf>
    <xf numFmtId="0" fontId="5" fillId="5" borderId="0" xfId="1" applyFont="1" applyFill="1" applyAlignment="1">
      <alignment horizontal="center"/>
    </xf>
    <xf numFmtId="0" fontId="5" fillId="5" borderId="2" xfId="1" applyFont="1" applyFill="1" applyBorder="1" applyAlignment="1">
      <alignment horizontal="center"/>
    </xf>
    <xf numFmtId="0" fontId="5" fillId="5" borderId="3" xfId="1" applyFont="1" applyFill="1" applyBorder="1" applyAlignment="1">
      <alignment horizontal="center"/>
    </xf>
    <xf numFmtId="0" fontId="5" fillId="5" borderId="4" xfId="1" applyFont="1" applyFill="1" applyBorder="1" applyAlignment="1">
      <alignment horizontal="center"/>
    </xf>
    <xf numFmtId="0" fontId="5" fillId="5" borderId="5" xfId="1" applyFont="1" applyFill="1" applyBorder="1" applyAlignment="1">
      <alignment horizontal="center"/>
    </xf>
    <xf numFmtId="0" fontId="5" fillId="5" borderId="6" xfId="1" applyFont="1" applyFill="1" applyBorder="1" applyAlignment="1">
      <alignment horizontal="center"/>
    </xf>
    <xf numFmtId="0" fontId="5" fillId="5" borderId="18" xfId="1" applyFont="1" applyFill="1" applyBorder="1" applyAlignment="1">
      <alignment horizontal="center"/>
    </xf>
    <xf numFmtId="0" fontId="5" fillId="5" borderId="37" xfId="1" applyFont="1" applyFill="1" applyBorder="1" applyAlignment="1">
      <alignment horizontal="center"/>
    </xf>
    <xf numFmtId="0" fontId="5" fillId="5" borderId="19" xfId="1" applyFont="1" applyFill="1" applyBorder="1" applyAlignment="1">
      <alignment horizontal="center"/>
    </xf>
    <xf numFmtId="0" fontId="15" fillId="9" borderId="31" xfId="3" applyFont="1" applyFill="1" applyBorder="1" applyAlignment="1">
      <alignment horizontal="center" vertical="center" wrapText="1"/>
    </xf>
    <xf numFmtId="0" fontId="9" fillId="9" borderId="20" xfId="3" applyFont="1" applyFill="1" applyBorder="1" applyAlignment="1">
      <alignment horizontal="center" vertical="center" wrapText="1"/>
    </xf>
    <xf numFmtId="0" fontId="9" fillId="9" borderId="26" xfId="3" applyFont="1" applyFill="1" applyBorder="1" applyAlignment="1">
      <alignment horizontal="center" vertical="center" wrapText="1"/>
    </xf>
    <xf numFmtId="0" fontId="15" fillId="9" borderId="30" xfId="3" applyFont="1" applyFill="1" applyBorder="1" applyAlignment="1">
      <alignment horizontal="center" vertical="center" wrapText="1"/>
    </xf>
    <xf numFmtId="0" fontId="8" fillId="10" borderId="30" xfId="3" applyFill="1" applyBorder="1"/>
    <xf numFmtId="0" fontId="15" fillId="10" borderId="31" xfId="3" applyFont="1" applyFill="1" applyBorder="1" applyAlignment="1">
      <alignment horizontal="center" vertical="center" wrapText="1"/>
    </xf>
    <xf numFmtId="49" fontId="15" fillId="12" borderId="26" xfId="3" applyNumberFormat="1" applyFont="1" applyFill="1" applyBorder="1" applyAlignment="1">
      <alignment horizontal="left" vertical="center" wrapText="1"/>
    </xf>
    <xf numFmtId="49" fontId="15" fillId="12" borderId="26" xfId="3" applyNumberFormat="1" applyFont="1" applyFill="1" applyBorder="1" applyAlignment="1">
      <alignment horizontal="center" vertical="center"/>
    </xf>
    <xf numFmtId="0" fontId="8" fillId="13" borderId="26" xfId="3" applyFill="1" applyBorder="1"/>
    <xf numFmtId="0" fontId="8" fillId="14" borderId="26" xfId="3" applyFill="1" applyBorder="1"/>
    <xf numFmtId="0" fontId="15" fillId="9" borderId="34" xfId="6" applyFont="1" applyFill="1" applyBorder="1" applyAlignment="1">
      <alignment horizontal="center" vertical="center"/>
    </xf>
    <xf numFmtId="0" fontId="15" fillId="9" borderId="35" xfId="6" applyFont="1" applyFill="1" applyBorder="1" applyAlignment="1">
      <alignment horizontal="center" vertical="center"/>
    </xf>
    <xf numFmtId="0" fontId="16" fillId="0" borderId="20" xfId="6" applyFont="1" applyBorder="1" applyAlignment="1">
      <alignment horizontal="left" vertical="center" wrapText="1"/>
    </xf>
    <xf numFmtId="14" fontId="23" fillId="14" borderId="26" xfId="6" applyNumberFormat="1" applyFont="1" applyFill="1" applyBorder="1" applyAlignment="1">
      <alignment horizontal="left" vertical="center"/>
    </xf>
    <xf numFmtId="49" fontId="16" fillId="13" borderId="26" xfId="6" applyNumberFormat="1" applyFont="1" applyFill="1" applyBorder="1" applyAlignment="1">
      <alignment horizontal="left" vertical="center"/>
    </xf>
    <xf numFmtId="49" fontId="23" fillId="13" borderId="31" xfId="6" applyNumberFormat="1" applyFont="1" applyFill="1" applyBorder="1" applyAlignment="1">
      <alignment horizontal="left" vertical="center"/>
    </xf>
    <xf numFmtId="49" fontId="23" fillId="13" borderId="26" xfId="6" applyNumberFormat="1" applyFont="1" applyFill="1" applyBorder="1" applyAlignment="1">
      <alignment horizontal="left" vertical="center"/>
    </xf>
    <xf numFmtId="49" fontId="16" fillId="13" borderId="31" xfId="6" applyNumberFormat="1" applyFont="1" applyFill="1" applyBorder="1" applyAlignment="1">
      <alignment horizontal="left" vertical="center" wrapText="1"/>
    </xf>
    <xf numFmtId="49" fontId="16" fillId="13" borderId="26" xfId="6" applyNumberFormat="1" applyFont="1" applyFill="1" applyBorder="1" applyAlignment="1">
      <alignment horizontal="left" vertical="center" wrapText="1"/>
    </xf>
    <xf numFmtId="49" fontId="16" fillId="13" borderId="33" xfId="6" applyNumberFormat="1" applyFont="1" applyFill="1" applyBorder="1" applyAlignment="1">
      <alignment horizontal="left" vertical="center" wrapText="1"/>
    </xf>
    <xf numFmtId="49" fontId="16" fillId="14" borderId="31" xfId="6" applyNumberFormat="1" applyFont="1" applyFill="1" applyBorder="1" applyAlignment="1">
      <alignment horizontal="left" vertical="center"/>
    </xf>
    <xf numFmtId="49" fontId="16" fillId="14" borderId="26" xfId="6" applyNumberFormat="1" applyFont="1" applyFill="1" applyBorder="1" applyAlignment="1">
      <alignment horizontal="left" vertical="center"/>
    </xf>
    <xf numFmtId="49" fontId="16" fillId="14" borderId="33" xfId="6" applyNumberFormat="1" applyFont="1" applyFill="1" applyBorder="1" applyAlignment="1">
      <alignment horizontal="left" vertical="center"/>
    </xf>
    <xf numFmtId="0" fontId="15" fillId="9" borderId="32" xfId="6" applyFont="1" applyFill="1" applyBorder="1" applyAlignment="1">
      <alignment horizontal="center" vertical="center"/>
    </xf>
    <xf numFmtId="49" fontId="16" fillId="13" borderId="30" xfId="6" applyNumberFormat="1" applyFont="1" applyFill="1" applyBorder="1" applyAlignment="1">
      <alignment horizontal="left" vertical="center" wrapText="1"/>
    </xf>
    <xf numFmtId="49" fontId="16" fillId="14" borderId="30" xfId="6" applyNumberFormat="1" applyFont="1" applyFill="1" applyBorder="1" applyAlignment="1">
      <alignment horizontal="left" vertical="center"/>
    </xf>
    <xf numFmtId="0" fontId="15" fillId="9" borderId="36" xfId="6" applyFont="1" applyFill="1" applyBorder="1" applyAlignment="1">
      <alignment horizontal="center" vertical="center"/>
    </xf>
    <xf numFmtId="0" fontId="8" fillId="13" borderId="32" xfId="6" applyFill="1" applyBorder="1"/>
    <xf numFmtId="0" fontId="15" fillId="9" borderId="34" xfId="7" applyFont="1" applyFill="1" applyBorder="1" applyAlignment="1">
      <alignment horizontal="center" vertical="center"/>
    </xf>
    <xf numFmtId="0" fontId="15" fillId="9" borderId="35" xfId="7" applyFont="1" applyFill="1" applyBorder="1" applyAlignment="1">
      <alignment horizontal="center" vertical="center"/>
    </xf>
    <xf numFmtId="0" fontId="16" fillId="0" borderId="20" xfId="7" applyFont="1" applyBorder="1" applyAlignment="1">
      <alignment horizontal="left" vertical="center" wrapText="1"/>
    </xf>
    <xf numFmtId="0" fontId="8" fillId="14" borderId="26" xfId="7" applyFill="1" applyBorder="1"/>
    <xf numFmtId="49" fontId="16" fillId="13" borderId="26" xfId="7" applyNumberFormat="1" applyFont="1" applyFill="1" applyBorder="1" applyAlignment="1">
      <alignment horizontal="left" vertical="center"/>
    </xf>
    <xf numFmtId="14" fontId="23" fillId="14" borderId="26" xfId="7" applyNumberFormat="1" applyFont="1" applyFill="1" applyBorder="1" applyAlignment="1">
      <alignment horizontal="left" vertical="center"/>
    </xf>
    <xf numFmtId="49" fontId="23" fillId="13" borderId="31" xfId="7" applyNumberFormat="1" applyFont="1" applyFill="1" applyBorder="1" applyAlignment="1">
      <alignment horizontal="left" vertical="center"/>
    </xf>
    <xf numFmtId="49" fontId="23" fillId="13" borderId="26" xfId="7" applyNumberFormat="1" applyFont="1" applyFill="1" applyBorder="1" applyAlignment="1">
      <alignment horizontal="left" vertical="center"/>
    </xf>
    <xf numFmtId="0" fontId="8" fillId="13" borderId="26" xfId="7" applyFill="1" applyBorder="1"/>
    <xf numFmtId="0" fontId="15" fillId="9" borderId="32" xfId="7" applyFont="1" applyFill="1" applyBorder="1" applyAlignment="1">
      <alignment horizontal="center" vertical="center"/>
    </xf>
    <xf numFmtId="0" fontId="8" fillId="14" borderId="30" xfId="7" applyFill="1" applyBorder="1"/>
    <xf numFmtId="0" fontId="8" fillId="14" borderId="31" xfId="7" applyFill="1" applyBorder="1" applyAlignment="1">
      <alignment wrapText="1"/>
    </xf>
    <xf numFmtId="49" fontId="16" fillId="14" borderId="30" xfId="7" applyNumberFormat="1" applyFont="1" applyFill="1" applyBorder="1" applyAlignment="1">
      <alignment horizontal="left" vertical="center"/>
    </xf>
    <xf numFmtId="0" fontId="8" fillId="14" borderId="32" xfId="7" applyFill="1" applyBorder="1"/>
    <xf numFmtId="0" fontId="15" fillId="9" borderId="36" xfId="7" applyFont="1" applyFill="1" applyBorder="1" applyAlignment="1">
      <alignment horizontal="center" vertical="center"/>
    </xf>
    <xf numFmtId="0" fontId="8" fillId="14" borderId="31" xfId="7" applyFill="1" applyBorder="1"/>
    <xf numFmtId="49" fontId="16" fillId="13" borderId="30" xfId="7" applyNumberFormat="1" applyFont="1" applyFill="1" applyBorder="1" applyAlignment="1">
      <alignment horizontal="left" vertical="center" wrapText="1"/>
    </xf>
    <xf numFmtId="0" fontId="8" fillId="13" borderId="32" xfId="7" applyFill="1" applyBorder="1"/>
    <xf numFmtId="0" fontId="8" fillId="13" borderId="31" xfId="9" applyFill="1" applyBorder="1"/>
    <xf numFmtId="0" fontId="8" fillId="13" borderId="26" xfId="9" applyFill="1" applyBorder="1"/>
    <xf numFmtId="0" fontId="8" fillId="13" borderId="33" xfId="9" applyFill="1" applyBorder="1"/>
    <xf numFmtId="0" fontId="15" fillId="9" borderId="34" xfId="8" applyFont="1" applyFill="1" applyBorder="1" applyAlignment="1">
      <alignment horizontal="center" vertical="center"/>
    </xf>
    <xf numFmtId="0" fontId="15" fillId="9" borderId="35" xfId="8" applyFont="1" applyFill="1" applyBorder="1" applyAlignment="1">
      <alignment horizontal="center" vertical="center"/>
    </xf>
    <xf numFmtId="0" fontId="16" fillId="0" borderId="20" xfId="8" applyFont="1" applyBorder="1" applyAlignment="1">
      <alignment horizontal="left" vertical="center" wrapText="1"/>
    </xf>
    <xf numFmtId="0" fontId="8" fillId="14" borderId="26" xfId="8" applyFill="1" applyBorder="1"/>
    <xf numFmtId="49" fontId="16" fillId="13" borderId="26" xfId="8" applyNumberFormat="1" applyFont="1" applyFill="1" applyBorder="1" applyAlignment="1">
      <alignment horizontal="left" vertical="center"/>
    </xf>
    <xf numFmtId="14" fontId="23" fillId="14" borderId="26" xfId="8" applyNumberFormat="1" applyFont="1" applyFill="1" applyBorder="1" applyAlignment="1">
      <alignment horizontal="left" vertical="center"/>
    </xf>
    <xf numFmtId="49" fontId="23" fillId="13" borderId="31" xfId="8" applyNumberFormat="1" applyFont="1" applyFill="1" applyBorder="1" applyAlignment="1">
      <alignment horizontal="left" vertical="center"/>
    </xf>
    <xf numFmtId="49" fontId="23" fillId="13" borderId="26" xfId="8" applyNumberFormat="1" applyFont="1" applyFill="1" applyBorder="1" applyAlignment="1">
      <alignment horizontal="left" vertical="center"/>
    </xf>
    <xf numFmtId="0" fontId="8" fillId="13" borderId="26" xfId="8" applyFill="1" applyBorder="1"/>
    <xf numFmtId="0" fontId="15" fillId="9" borderId="32" xfId="8" applyFont="1" applyFill="1" applyBorder="1" applyAlignment="1">
      <alignment horizontal="center" vertical="center"/>
    </xf>
    <xf numFmtId="0" fontId="8" fillId="14" borderId="30" xfId="8" applyFill="1" applyBorder="1"/>
    <xf numFmtId="0" fontId="8" fillId="14" borderId="31" xfId="8" applyFill="1" applyBorder="1" applyAlignment="1">
      <alignment wrapText="1"/>
    </xf>
    <xf numFmtId="49" fontId="16" fillId="14" borderId="30" xfId="8" applyNumberFormat="1" applyFont="1" applyFill="1" applyBorder="1" applyAlignment="1">
      <alignment horizontal="left" vertical="center"/>
    </xf>
    <xf numFmtId="0" fontId="8" fillId="14" borderId="32" xfId="8" applyFill="1" applyBorder="1"/>
    <xf numFmtId="0" fontId="15" fillId="9" borderId="36" xfId="8" applyFont="1" applyFill="1" applyBorder="1" applyAlignment="1">
      <alignment horizontal="center" vertical="center"/>
    </xf>
    <xf numFmtId="0" fontId="8" fillId="14" borderId="31" xfId="8" applyFill="1" applyBorder="1"/>
    <xf numFmtId="49" fontId="16" fillId="13" borderId="30" xfId="8" applyNumberFormat="1" applyFont="1" applyFill="1" applyBorder="1" applyAlignment="1">
      <alignment horizontal="left" vertical="center" wrapText="1"/>
    </xf>
    <xf numFmtId="0" fontId="8" fillId="13" borderId="32" xfId="8" applyFill="1" applyBorder="1"/>
    <xf numFmtId="0" fontId="8" fillId="14" borderId="30" xfId="9" applyFill="1" applyBorder="1"/>
    <xf numFmtId="0" fontId="8" fillId="14" borderId="31" xfId="9" applyFill="1" applyBorder="1" applyAlignment="1">
      <alignment wrapText="1"/>
    </xf>
    <xf numFmtId="0" fontId="16" fillId="0" borderId="20" xfId="9" applyFont="1" applyBorder="1" applyAlignment="1">
      <alignment horizontal="left" vertical="center" wrapText="1"/>
    </xf>
    <xf numFmtId="0" fontId="8" fillId="14" borderId="26" xfId="9" applyFill="1" applyBorder="1"/>
    <xf numFmtId="49" fontId="16" fillId="13" borderId="26" xfId="9" applyNumberFormat="1" applyFont="1" applyFill="1" applyBorder="1" applyAlignment="1">
      <alignment horizontal="left" vertical="center"/>
    </xf>
    <xf numFmtId="14" fontId="23" fillId="14" borderId="26" xfId="9" applyNumberFormat="1" applyFont="1" applyFill="1" applyBorder="1" applyAlignment="1">
      <alignment horizontal="left" vertical="center"/>
    </xf>
    <xf numFmtId="49" fontId="23" fillId="13" borderId="31" xfId="9" applyNumberFormat="1" applyFont="1" applyFill="1" applyBorder="1" applyAlignment="1">
      <alignment horizontal="left" vertical="center"/>
    </xf>
    <xf numFmtId="49" fontId="23" fillId="13" borderId="26" xfId="9" applyNumberFormat="1" applyFont="1" applyFill="1" applyBorder="1" applyAlignment="1">
      <alignment horizontal="left" vertical="center"/>
    </xf>
    <xf numFmtId="0" fontId="8" fillId="14" borderId="31" xfId="9" applyFill="1" applyBorder="1"/>
    <xf numFmtId="0" fontId="15" fillId="9" borderId="34" xfId="9" applyFont="1" applyFill="1" applyBorder="1" applyAlignment="1">
      <alignment horizontal="center" vertical="center"/>
    </xf>
    <xf numFmtId="0" fontId="15" fillId="9" borderId="32" xfId="9" applyFont="1" applyFill="1" applyBorder="1" applyAlignment="1">
      <alignment horizontal="center" vertical="center"/>
    </xf>
    <xf numFmtId="0" fontId="15" fillId="9" borderId="35" xfId="9" applyFont="1" applyFill="1" applyBorder="1" applyAlignment="1">
      <alignment horizontal="center" vertical="center"/>
    </xf>
    <xf numFmtId="49" fontId="16" fillId="14" borderId="30" xfId="9" applyNumberFormat="1" applyFont="1" applyFill="1" applyBorder="1" applyAlignment="1">
      <alignment horizontal="left" vertical="center"/>
    </xf>
    <xf numFmtId="0" fontId="8" fillId="14" borderId="32" xfId="9" applyFill="1" applyBorder="1"/>
    <xf numFmtId="0" fontId="15" fillId="9" borderId="36" xfId="9" applyFont="1" applyFill="1" applyBorder="1" applyAlignment="1">
      <alignment horizontal="center" vertical="center"/>
    </xf>
    <xf numFmtId="49" fontId="16" fillId="13" borderId="30" xfId="9" applyNumberFormat="1" applyFont="1" applyFill="1" applyBorder="1" applyAlignment="1">
      <alignment horizontal="left" vertical="center" wrapText="1"/>
    </xf>
    <xf numFmtId="0" fontId="8" fillId="13" borderId="32" xfId="9" applyFill="1" applyBorder="1"/>
    <xf numFmtId="166" fontId="4" fillId="0" borderId="13" xfId="1" applyNumberFormat="1" applyBorder="1" applyAlignment="1">
      <alignment horizontal="center" vertical="center" wrapText="1"/>
    </xf>
    <xf numFmtId="1" fontId="4" fillId="0" borderId="1" xfId="1" applyNumberFormat="1" applyBorder="1" applyAlignment="1">
      <alignment horizontal="center" vertical="center" wrapText="1"/>
    </xf>
  </cellXfs>
  <cellStyles count="11">
    <cellStyle name="Lien hypertexte" xfId="10" builtinId="8"/>
    <cellStyle name="Lien hypertexte 2" xfId="2" xr:uid="{2A7FBB13-C07E-4569-A3F7-408196F408FE}"/>
    <cellStyle name="Lien hypertexte 3" xfId="4" xr:uid="{16B876CE-86F0-4BD2-9B3A-9E5DB0337540}"/>
    <cellStyle name="Normal" xfId="0" builtinId="0"/>
    <cellStyle name="Normal 2" xfId="1" xr:uid="{0928F942-26A4-48BA-A668-A0DA9E6DD8D2}"/>
    <cellStyle name="Normal 3" xfId="3" xr:uid="{5DF7E0D1-228E-4F66-9987-C8980D16C25D}"/>
    <cellStyle name="Normal 4" xfId="5" xr:uid="{239A40C2-CD6D-4885-872F-6C8330EA325C}"/>
    <cellStyle name="Normal 5" xfId="6" xr:uid="{95BEB659-1BDD-4759-A678-54A15BD58CE4}"/>
    <cellStyle name="Normal 6" xfId="7" xr:uid="{CAB0E296-E93D-4759-B91F-F0530A6AEE6B}"/>
    <cellStyle name="Normal 7" xfId="8" xr:uid="{F84EF488-345B-4438-A76A-2C568385431F}"/>
    <cellStyle name="Normal 8" xfId="9" xr:uid="{4CF7DA80-0054-4695-989E-C9D7ABC08F1E}"/>
  </cellStyles>
  <dxfs count="70">
    <dxf>
      <font>
        <b val="0"/>
        <i val="0"/>
        <strike val="0"/>
        <condense val="0"/>
        <extend val="0"/>
        <outline val="0"/>
        <shadow val="0"/>
        <u val="none"/>
        <vertAlign val="baseline"/>
        <sz val="10"/>
        <color rgb="FF000000"/>
        <name val="Calibri"/>
        <family val="2"/>
        <scheme val="minor"/>
      </font>
      <numFmt numFmtId="166" formatCode="#,##0\ &quot;€&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000000"/>
        <name val="Calibri"/>
        <family val="2"/>
        <scheme val="minor"/>
      </font>
      <numFmt numFmtId="166" formatCode="#,##0\ &quot;€&quo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numFmt numFmtId="166" formatCode="#,##0\ &quot;€&quo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numFmt numFmtId="166" formatCode="#,##0\ &quot;€&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family val="2"/>
        <scheme val="none"/>
      </font>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border diagonalUp="0" diagonalDown="0" outline="0">
        <left/>
        <right/>
        <top style="thin">
          <color indexed="64"/>
        </top>
        <bottom style="thin">
          <color indexed="64"/>
        </bottom>
      </border>
    </dxf>
    <dxf>
      <font>
        <b/>
        <family val="2"/>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family val="2"/>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font>
        <b/>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0.0\ &quot;€&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font>
        <b/>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0"/>
        <color rgb="FF000000"/>
        <name val="Calibri"/>
        <family val="2"/>
        <scheme val="minor"/>
      </font>
    </dxf>
    <dxf>
      <border outline="0">
        <top style="medium">
          <color rgb="FF000000"/>
        </top>
      </border>
    </dxf>
    <dxf>
      <font>
        <b val="0"/>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dxf>
    <dxf>
      <numFmt numFmtId="166" formatCode="#,##0\ &quot;€&quot;"/>
    </dxf>
    <dxf>
      <font>
        <b val="0"/>
        <i val="0"/>
        <strike val="0"/>
        <condense val="0"/>
        <extend val="0"/>
        <outline val="0"/>
        <shadow val="0"/>
        <u val="none"/>
        <vertAlign val="baseline"/>
        <sz val="10"/>
        <color rgb="FF000000"/>
        <name val="Calibri"/>
        <family val="2"/>
        <scheme val="minor"/>
      </font>
      <numFmt numFmtId="166" formatCode="#,##0\ &quot;€&quo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64" formatCode="#,##0.00\ &quot;€&quo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64" formatCode="#,##0.00\ &quot;€&quo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1" u="none" strike="noStrike" kern="1200" spc="0" baseline="0">
                <a:solidFill>
                  <a:schemeClr val="tx1"/>
                </a:solidFill>
                <a:latin typeface="+mn-lt"/>
                <a:ea typeface="+mn-ea"/>
                <a:cs typeface="+mn-cs"/>
              </a:defRPr>
            </a:pPr>
            <a:r>
              <a:rPr lang="fr-FR" sz="2000" b="1" i="1" u="none">
                <a:solidFill>
                  <a:schemeClr val="tx1"/>
                </a:solidFill>
              </a:rPr>
              <a:t>Evolution</a:t>
            </a:r>
            <a:r>
              <a:rPr lang="fr-FR" sz="2000" b="1" i="1" u="none" baseline="0">
                <a:solidFill>
                  <a:schemeClr val="tx1"/>
                </a:solidFill>
              </a:rPr>
              <a:t> des coûts et gains cumulés sur 5 ans</a:t>
            </a:r>
            <a:endParaRPr lang="fr-FR" sz="2000" b="1" i="1" u="none">
              <a:solidFill>
                <a:schemeClr val="tx1"/>
              </a:solidFill>
            </a:endParaRPr>
          </a:p>
        </c:rich>
      </c:tx>
      <c:layout>
        <c:manualLayout>
          <c:xMode val="edge"/>
          <c:yMode val="edge"/>
          <c:x val="0.26633608815426996"/>
          <c:y val="9.540844958264438E-3"/>
        </c:manualLayout>
      </c:layout>
      <c:overlay val="0"/>
      <c:spPr>
        <a:noFill/>
        <a:ln>
          <a:noFill/>
        </a:ln>
        <a:effectLst/>
      </c:spPr>
      <c:txPr>
        <a:bodyPr rot="0" spcFirstLastPara="1" vertOverflow="ellipsis" vert="horz" wrap="square" anchor="ctr" anchorCtr="1"/>
        <a:lstStyle/>
        <a:p>
          <a:pPr>
            <a:defRPr sz="2000" b="1" i="1" u="none" strike="noStrike" kern="1200" spc="0" baseline="0">
              <a:solidFill>
                <a:schemeClr val="tx1"/>
              </a:solidFill>
              <a:latin typeface="+mn-lt"/>
              <a:ea typeface="+mn-ea"/>
              <a:cs typeface="+mn-cs"/>
            </a:defRPr>
          </a:pPr>
          <a:endParaRPr lang="fr-FR"/>
        </a:p>
      </c:txPr>
    </c:title>
    <c:autoTitleDeleted val="0"/>
    <c:plotArea>
      <c:layout>
        <c:manualLayout>
          <c:layoutTarget val="inner"/>
          <c:xMode val="edge"/>
          <c:yMode val="edge"/>
          <c:x val="8.1806757626371102E-2"/>
          <c:y val="8.6106125748336551E-2"/>
          <c:w val="0.90166123173997192"/>
          <c:h val="0.81257010079489511"/>
        </c:manualLayout>
      </c:layout>
      <c:scatterChart>
        <c:scatterStyle val="lineMarker"/>
        <c:varyColors val="0"/>
        <c:ser>
          <c:idx val="3"/>
          <c:order val="3"/>
          <c:tx>
            <c:strRef>
              <c:f>Chiffrage!$I$46</c:f>
              <c:strCache>
                <c:ptCount val="1"/>
                <c:pt idx="0">
                  <c:v>Coûts cumulés (€)</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3.3640622285461851E-2"/>
                  <c:y val="2.1055405264292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C7-4E1F-BC14-F620DD79A835}"/>
                </c:ext>
              </c:extLst>
            </c:dLbl>
            <c:dLbl>
              <c:idx val="1"/>
              <c:layout>
                <c:manualLayout>
                  <c:x val="-3.4545502748795476E-2"/>
                  <c:y val="-2.50268758841245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C7-4E1F-BC14-F620DD79A835}"/>
                </c:ext>
              </c:extLst>
            </c:dLbl>
            <c:dLbl>
              <c:idx val="2"/>
              <c:layout>
                <c:manualLayout>
                  <c:x val="-3.0162361733437251E-2"/>
                  <c:y val="2.82110389829910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C7-4E1F-BC14-F620DD79A835}"/>
                </c:ext>
              </c:extLst>
            </c:dLbl>
            <c:dLbl>
              <c:idx val="3"/>
              <c:layout>
                <c:manualLayout>
                  <c:x val="-3.1215230327614005E-2"/>
                  <c:y val="-2.5026875884124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C7-4E1F-BC14-F620DD79A835}"/>
                </c:ext>
              </c:extLst>
            </c:dLbl>
            <c:dLbl>
              <c:idx val="4"/>
              <c:layout>
                <c:manualLayout>
                  <c:x val="-2.8766500606157104E-2"/>
                  <c:y val="-1.54860309258602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C7-4E1F-BC14-F620DD79A835}"/>
                </c:ext>
              </c:extLst>
            </c:dLbl>
            <c:dLbl>
              <c:idx val="5"/>
              <c:layout>
                <c:manualLayout>
                  <c:x val="-5.5014881011178273E-3"/>
                  <c:y val="-1.06673412397486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C7-4E1F-BC14-F620DD79A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Chiffrage!$E$47:$E$52</c:f>
              <c:numCache>
                <c:formatCode>General</c:formatCode>
                <c:ptCount val="6"/>
                <c:pt idx="0">
                  <c:v>0</c:v>
                </c:pt>
                <c:pt idx="1">
                  <c:v>1</c:v>
                </c:pt>
                <c:pt idx="2">
                  <c:v>2</c:v>
                </c:pt>
                <c:pt idx="3">
                  <c:v>3</c:v>
                </c:pt>
                <c:pt idx="4">
                  <c:v>4</c:v>
                </c:pt>
                <c:pt idx="5">
                  <c:v>5</c:v>
                </c:pt>
              </c:numCache>
            </c:numRef>
          </c:xVal>
          <c:yVal>
            <c:numRef>
              <c:f>Chiffrage!$I$47:$I$52</c:f>
              <c:numCache>
                <c:formatCode>#\ ##0\ "€"</c:formatCode>
                <c:ptCount val="6"/>
                <c:pt idx="0">
                  <c:v>122673.2609549436</c:v>
                </c:pt>
                <c:pt idx="1">
                  <c:v>145058.32127116536</c:v>
                </c:pt>
                <c:pt idx="2">
                  <c:v>167443.38158738712</c:v>
                </c:pt>
                <c:pt idx="3">
                  <c:v>189828.44190360888</c:v>
                </c:pt>
                <c:pt idx="4">
                  <c:v>212213.50221983064</c:v>
                </c:pt>
                <c:pt idx="5">
                  <c:v>234598.5625360524</c:v>
                </c:pt>
              </c:numCache>
            </c:numRef>
          </c:yVal>
          <c:smooth val="0"/>
          <c:extLst>
            <c:ext xmlns:c16="http://schemas.microsoft.com/office/drawing/2014/chart" uri="{C3380CC4-5D6E-409C-BE32-E72D297353CC}">
              <c16:uniqueId val="{00000006-63C7-4E1F-BC14-F620DD79A835}"/>
            </c:ext>
          </c:extLst>
        </c:ser>
        <c:ser>
          <c:idx val="4"/>
          <c:order val="4"/>
          <c:tx>
            <c:strRef>
              <c:f>Chiffrage!$J$46</c:f>
              <c:strCache>
                <c:ptCount val="1"/>
                <c:pt idx="0">
                  <c:v>Gains cumulés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Lbl>
              <c:idx val="0"/>
              <c:layout>
                <c:manualLayout>
                  <c:x val="-3.0162361733437251E-2"/>
                  <c:y val="-4.33452982039922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C7-4E1F-BC14-F620DD79A835}"/>
                </c:ext>
              </c:extLst>
            </c:dLbl>
            <c:dLbl>
              <c:idx val="1"/>
              <c:layout>
                <c:manualLayout>
                  <c:x val="-2.1077489280782052E-2"/>
                  <c:y val="3.22181938654620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C7-4E1F-BC14-F620DD79A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Chiffrage!$E$47:$E$52</c:f>
              <c:numCache>
                <c:formatCode>General</c:formatCode>
                <c:ptCount val="6"/>
                <c:pt idx="0">
                  <c:v>0</c:v>
                </c:pt>
                <c:pt idx="1">
                  <c:v>1</c:v>
                </c:pt>
                <c:pt idx="2">
                  <c:v>2</c:v>
                </c:pt>
                <c:pt idx="3">
                  <c:v>3</c:v>
                </c:pt>
                <c:pt idx="4">
                  <c:v>4</c:v>
                </c:pt>
                <c:pt idx="5">
                  <c:v>5</c:v>
                </c:pt>
              </c:numCache>
            </c:numRef>
          </c:xVal>
          <c:yVal>
            <c:numRef>
              <c:f>Chiffrage!$J$47:$J$52</c:f>
              <c:numCache>
                <c:formatCode>#\ ##0\ "€"</c:formatCode>
                <c:ptCount val="6"/>
                <c:pt idx="0">
                  <c:v>50191.780821917804</c:v>
                </c:pt>
                <c:pt idx="1">
                  <c:v>130191.78082191781</c:v>
                </c:pt>
                <c:pt idx="2">
                  <c:v>210191.78082191781</c:v>
                </c:pt>
                <c:pt idx="3">
                  <c:v>290191.78082191781</c:v>
                </c:pt>
                <c:pt idx="4">
                  <c:v>370191.78082191781</c:v>
                </c:pt>
                <c:pt idx="5">
                  <c:v>450191.78082191781</c:v>
                </c:pt>
              </c:numCache>
            </c:numRef>
          </c:yVal>
          <c:smooth val="0"/>
          <c:extLst>
            <c:ext xmlns:c16="http://schemas.microsoft.com/office/drawing/2014/chart" uri="{C3380CC4-5D6E-409C-BE32-E72D297353CC}">
              <c16:uniqueId val="{00000009-63C7-4E1F-BC14-F620DD79A835}"/>
            </c:ext>
          </c:extLst>
        </c:ser>
        <c:ser>
          <c:idx val="5"/>
          <c:order val="5"/>
          <c:tx>
            <c:strRef>
              <c:f>Chiffrage!$K$46</c:f>
              <c:strCache>
                <c:ptCount val="1"/>
                <c:pt idx="0">
                  <c:v>Rentabilité (Gains - Coûts cumulés)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Lbl>
              <c:idx val="1"/>
              <c:layout>
                <c:manualLayout>
                  <c:x val="-3.1581575719013086E-2"/>
                  <c:y val="-3.3804453245727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3C7-4E1F-BC14-F620DD79A835}"/>
                </c:ext>
              </c:extLst>
            </c:dLbl>
            <c:dLbl>
              <c:idx val="2"/>
              <c:layout>
                <c:manualLayout>
                  <c:x val="-1.7404394698596604E-2"/>
                  <c:y val="2.98329826258959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3C7-4E1F-BC14-F620DD79A835}"/>
                </c:ext>
              </c:extLst>
            </c:dLbl>
            <c:dLbl>
              <c:idx val="3"/>
              <c:layout>
                <c:manualLayout>
                  <c:x val="-2.3869041163243024E-2"/>
                  <c:y val="2.7447771386329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3C7-4E1F-BC14-F620DD79A835}"/>
                </c:ext>
              </c:extLst>
            </c:dLbl>
            <c:dLbl>
              <c:idx val="4"/>
              <c:layout>
                <c:manualLayout>
                  <c:x val="-1.4084800224966786E-2"/>
                  <c:y val="3.67201090086167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3C7-4E1F-BC14-F620DD79A835}"/>
                </c:ext>
              </c:extLst>
            </c:dLbl>
            <c:dLbl>
              <c:idx val="5"/>
              <c:layout>
                <c:manualLayout>
                  <c:x val="1.0413174937154714E-2"/>
                  <c:y val="1.206132430159324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DD3-46FD-B12C-88F6AC10FA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Chiffrage!$E$47:$E$52</c:f>
              <c:numCache>
                <c:formatCode>General</c:formatCode>
                <c:ptCount val="6"/>
                <c:pt idx="0">
                  <c:v>0</c:v>
                </c:pt>
                <c:pt idx="1">
                  <c:v>1</c:v>
                </c:pt>
                <c:pt idx="2">
                  <c:v>2</c:v>
                </c:pt>
                <c:pt idx="3">
                  <c:v>3</c:v>
                </c:pt>
                <c:pt idx="4">
                  <c:v>4</c:v>
                </c:pt>
                <c:pt idx="5">
                  <c:v>5</c:v>
                </c:pt>
              </c:numCache>
            </c:numRef>
          </c:xVal>
          <c:yVal>
            <c:numRef>
              <c:f>Chiffrage!$K$47:$K$52</c:f>
              <c:numCache>
                <c:formatCode>#\ ##0\ "€"</c:formatCode>
                <c:ptCount val="6"/>
                <c:pt idx="0">
                  <c:v>-72481.480133025791</c:v>
                </c:pt>
                <c:pt idx="1">
                  <c:v>-14866.54044924755</c:v>
                </c:pt>
                <c:pt idx="2">
                  <c:v>42748.399234530691</c:v>
                </c:pt>
                <c:pt idx="3">
                  <c:v>100363.33891830893</c:v>
                </c:pt>
                <c:pt idx="4">
                  <c:v>157978.27860208717</c:v>
                </c:pt>
                <c:pt idx="5">
                  <c:v>215593.21828586541</c:v>
                </c:pt>
              </c:numCache>
            </c:numRef>
          </c:yVal>
          <c:smooth val="0"/>
          <c:extLst>
            <c:ext xmlns:c16="http://schemas.microsoft.com/office/drawing/2014/chart" uri="{C3380CC4-5D6E-409C-BE32-E72D297353CC}">
              <c16:uniqueId val="{0000000E-63C7-4E1F-BC14-F620DD79A835}"/>
            </c:ext>
          </c:extLst>
        </c:ser>
        <c:ser>
          <c:idx val="6"/>
          <c:order val="6"/>
          <c:tx>
            <c:strRef>
              <c:f>Chiffrage!$F$54</c:f>
              <c:strCache>
                <c:ptCount val="1"/>
                <c:pt idx="0">
                  <c:v>Rentabilité</c:v>
                </c:pt>
              </c:strCache>
            </c:strRef>
          </c:tx>
          <c:spPr>
            <a:ln w="19050" cap="rnd">
              <a:solidFill>
                <a:srgbClr val="FF0000"/>
              </a:solidFill>
              <a:prstDash val="dash"/>
              <a:round/>
              <a:headEnd type="none" w="med" len="med"/>
              <a:tailEnd type="none" w="med" len="med"/>
            </a:ln>
            <a:effectLst/>
          </c:spPr>
          <c:marker>
            <c:symbol val="circle"/>
            <c:size val="5"/>
            <c:spPr>
              <a:solidFill>
                <a:schemeClr val="accent1">
                  <a:lumMod val="60000"/>
                </a:schemeClr>
              </a:solidFill>
              <a:ln w="9525">
                <a:solidFill>
                  <a:srgbClr val="FF0000"/>
                </a:solidFill>
                <a:prstDash val="dash"/>
                <a:headEnd type="none" w="med" len="med"/>
                <a:tailEnd type="none" w="med" len="med"/>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F-63C7-4E1F-BC14-F620DD79A835}"/>
                </c:ext>
              </c:extLst>
            </c:dLbl>
            <c:dLbl>
              <c:idx val="1"/>
              <c:delete val="1"/>
              <c:extLst>
                <c:ext xmlns:c15="http://schemas.microsoft.com/office/drawing/2012/chart" uri="{CE6537A1-D6FC-4f65-9D91-7224C49458BB}"/>
                <c:ext xmlns:c16="http://schemas.microsoft.com/office/drawing/2014/chart" uri="{C3380CC4-5D6E-409C-BE32-E72D297353CC}">
                  <c16:uniqueId val="{00000010-63C7-4E1F-BC14-F620DD79A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Chiffrage!$E$55:$E$56</c:f>
              <c:numCache>
                <c:formatCode>General</c:formatCode>
                <c:ptCount val="2"/>
                <c:pt idx="0">
                  <c:v>1.3333333333333333</c:v>
                </c:pt>
                <c:pt idx="1">
                  <c:v>1.3333333333333333</c:v>
                </c:pt>
              </c:numCache>
            </c:numRef>
          </c:xVal>
          <c:yVal>
            <c:numRef>
              <c:f>Chiffrage!$F$55:$F$56</c:f>
              <c:numCache>
                <c:formatCode>General</c:formatCode>
                <c:ptCount val="2"/>
                <c:pt idx="0">
                  <c:v>-25000</c:v>
                </c:pt>
                <c:pt idx="1">
                  <c:v>150000</c:v>
                </c:pt>
              </c:numCache>
            </c:numRef>
          </c:yVal>
          <c:smooth val="0"/>
          <c:extLst>
            <c:ext xmlns:c16="http://schemas.microsoft.com/office/drawing/2014/chart" uri="{C3380CC4-5D6E-409C-BE32-E72D297353CC}">
              <c16:uniqueId val="{00000011-63C7-4E1F-BC14-F620DD79A835}"/>
            </c:ext>
          </c:extLst>
        </c:ser>
        <c:dLbls>
          <c:dLblPos val="t"/>
          <c:showLegendKey val="0"/>
          <c:showVal val="1"/>
          <c:showCatName val="0"/>
          <c:showSerName val="0"/>
          <c:showPercent val="0"/>
          <c:showBubbleSize val="0"/>
        </c:dLbls>
        <c:axId val="1053869839"/>
        <c:axId val="1053326767"/>
        <c:extLst>
          <c:ext xmlns:c15="http://schemas.microsoft.com/office/drawing/2012/chart" uri="{02D57815-91ED-43cb-92C2-25804820EDAC}">
            <c15:filteredScatterSeries>
              <c15:ser>
                <c:idx val="0"/>
                <c:order val="0"/>
                <c:tx>
                  <c:strRef>
                    <c:extLst>
                      <c:ext uri="{02D57815-91ED-43cb-92C2-25804820EDAC}">
                        <c15:formulaRef>
                          <c15:sqref>Chiffrage!$F$46</c15:sqref>
                        </c15:formulaRef>
                      </c:ext>
                    </c:extLst>
                    <c:strCache>
                      <c:ptCount val="1"/>
                      <c:pt idx="0">
                        <c:v>Coût initial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c:ext uri="{02D57815-91ED-43cb-92C2-25804820EDAC}">
                        <c15:formulaRef>
                          <c15:sqref>Chiffrage!$E$47:$E$52</c15:sqref>
                        </c15:formulaRef>
                      </c:ext>
                    </c:extLst>
                    <c:numCache>
                      <c:formatCode>General</c:formatCode>
                      <c:ptCount val="6"/>
                      <c:pt idx="0">
                        <c:v>0</c:v>
                      </c:pt>
                      <c:pt idx="1">
                        <c:v>1</c:v>
                      </c:pt>
                      <c:pt idx="2">
                        <c:v>2</c:v>
                      </c:pt>
                      <c:pt idx="3">
                        <c:v>3</c:v>
                      </c:pt>
                      <c:pt idx="4">
                        <c:v>4</c:v>
                      </c:pt>
                      <c:pt idx="5">
                        <c:v>5</c:v>
                      </c:pt>
                    </c:numCache>
                  </c:numRef>
                </c:xVal>
                <c:yVal>
                  <c:numRef>
                    <c:extLst>
                      <c:ext uri="{02D57815-91ED-43cb-92C2-25804820EDAC}">
                        <c15:formulaRef>
                          <c15:sqref>Chiffrage!$F$47:$F$52</c15:sqref>
                        </c15:formulaRef>
                      </c:ext>
                    </c:extLst>
                    <c:numCache>
                      <c:formatCode>#\ ##0\ "€"</c:formatCode>
                      <c:ptCount val="6"/>
                      <c:pt idx="0">
                        <c:v>108628.93544147845</c:v>
                      </c:pt>
                      <c:pt idx="1">
                        <c:v>0</c:v>
                      </c:pt>
                      <c:pt idx="2" formatCode="General">
                        <c:v>0</c:v>
                      </c:pt>
                      <c:pt idx="3" formatCode="General">
                        <c:v>0</c:v>
                      </c:pt>
                      <c:pt idx="4" formatCode="General">
                        <c:v>0</c:v>
                      </c:pt>
                      <c:pt idx="5" formatCode="General">
                        <c:v>0</c:v>
                      </c:pt>
                    </c:numCache>
                  </c:numRef>
                </c:yVal>
                <c:smooth val="0"/>
                <c:extLst>
                  <c:ext xmlns:c16="http://schemas.microsoft.com/office/drawing/2014/chart" uri="{C3380CC4-5D6E-409C-BE32-E72D297353CC}">
                    <c16:uniqueId val="{00000012-63C7-4E1F-BC14-F620DD79A835}"/>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Chiffrage!$G$46</c15:sqref>
                        </c15:formulaRef>
                      </c:ext>
                    </c:extLst>
                    <c:strCache>
                      <c:ptCount val="1"/>
                      <c:pt idx="0">
                        <c:v>Coûts annuels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xmlns:c15="http://schemas.microsoft.com/office/drawing/2012/chart">
                      <c:ext xmlns:c15="http://schemas.microsoft.com/office/drawing/2012/chart" uri="{02D57815-91ED-43cb-92C2-25804820EDAC}">
                        <c15:formulaRef>
                          <c15:sqref>Chiffrage!$E$47:$E$52</c15:sqref>
                        </c15:formulaRef>
                      </c:ext>
                    </c:extLst>
                    <c:numCache>
                      <c:formatCode>General</c:formatCode>
                      <c:ptCount val="6"/>
                      <c:pt idx="0">
                        <c:v>0</c:v>
                      </c:pt>
                      <c:pt idx="1">
                        <c:v>1</c:v>
                      </c:pt>
                      <c:pt idx="2">
                        <c:v>2</c:v>
                      </c:pt>
                      <c:pt idx="3">
                        <c:v>3</c:v>
                      </c:pt>
                      <c:pt idx="4">
                        <c:v>4</c:v>
                      </c:pt>
                      <c:pt idx="5">
                        <c:v>5</c:v>
                      </c:pt>
                    </c:numCache>
                  </c:numRef>
                </c:xVal>
                <c:yVal>
                  <c:numRef>
                    <c:extLst xmlns:c15="http://schemas.microsoft.com/office/drawing/2012/chart">
                      <c:ext xmlns:c15="http://schemas.microsoft.com/office/drawing/2012/chart" uri="{02D57815-91ED-43cb-92C2-25804820EDAC}">
                        <c15:formulaRef>
                          <c15:sqref>Chiffrage!$G$47:$G$52</c15:sqref>
                        </c15:formulaRef>
                      </c:ext>
                    </c:extLst>
                    <c:numCache>
                      <c:formatCode>#\ ##0\ "€"</c:formatCode>
                      <c:ptCount val="6"/>
                      <c:pt idx="0">
                        <c:v>14044.325513465163</c:v>
                      </c:pt>
                      <c:pt idx="1">
                        <c:v>22385.060316221767</c:v>
                      </c:pt>
                      <c:pt idx="2">
                        <c:v>22385.060316221767</c:v>
                      </c:pt>
                      <c:pt idx="3">
                        <c:v>22385.060316221767</c:v>
                      </c:pt>
                      <c:pt idx="4">
                        <c:v>22385.060316221767</c:v>
                      </c:pt>
                      <c:pt idx="5">
                        <c:v>22385.060316221767</c:v>
                      </c:pt>
                    </c:numCache>
                  </c:numRef>
                </c:yVal>
                <c:smooth val="0"/>
                <c:extLst xmlns:c15="http://schemas.microsoft.com/office/drawing/2012/chart">
                  <c:ext xmlns:c16="http://schemas.microsoft.com/office/drawing/2014/chart" uri="{C3380CC4-5D6E-409C-BE32-E72D297353CC}">
                    <c16:uniqueId val="{00000013-63C7-4E1F-BC14-F620DD79A835}"/>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Chiffrage!$H$46</c15:sqref>
                        </c15:formulaRef>
                      </c:ext>
                    </c:extLst>
                    <c:strCache>
                      <c:ptCount val="1"/>
                      <c:pt idx="0">
                        <c:v>Gains annuels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xmlns:c15="http://schemas.microsoft.com/office/drawing/2012/chart">
                      <c:ext xmlns:c15="http://schemas.microsoft.com/office/drawing/2012/chart" uri="{02D57815-91ED-43cb-92C2-25804820EDAC}">
                        <c15:formulaRef>
                          <c15:sqref>Chiffrage!$E$47:$E$52</c15:sqref>
                        </c15:formulaRef>
                      </c:ext>
                    </c:extLst>
                    <c:numCache>
                      <c:formatCode>General</c:formatCode>
                      <c:ptCount val="6"/>
                      <c:pt idx="0">
                        <c:v>0</c:v>
                      </c:pt>
                      <c:pt idx="1">
                        <c:v>1</c:v>
                      </c:pt>
                      <c:pt idx="2">
                        <c:v>2</c:v>
                      </c:pt>
                      <c:pt idx="3">
                        <c:v>3</c:v>
                      </c:pt>
                      <c:pt idx="4">
                        <c:v>4</c:v>
                      </c:pt>
                      <c:pt idx="5">
                        <c:v>5</c:v>
                      </c:pt>
                    </c:numCache>
                  </c:numRef>
                </c:xVal>
                <c:yVal>
                  <c:numRef>
                    <c:extLst xmlns:c15="http://schemas.microsoft.com/office/drawing/2012/chart">
                      <c:ext xmlns:c15="http://schemas.microsoft.com/office/drawing/2012/chart" uri="{02D57815-91ED-43cb-92C2-25804820EDAC}">
                        <c15:formulaRef>
                          <c15:sqref>Chiffrage!$H$47:$H$52</c15:sqref>
                        </c15:formulaRef>
                      </c:ext>
                    </c:extLst>
                    <c:numCache>
                      <c:formatCode>General</c:formatCode>
                      <c:ptCount val="6"/>
                      <c:pt idx="0" formatCode="0">
                        <c:v>50191.780821917804</c:v>
                      </c:pt>
                      <c:pt idx="1">
                        <c:v>80000</c:v>
                      </c:pt>
                      <c:pt idx="2">
                        <c:v>80000</c:v>
                      </c:pt>
                      <c:pt idx="3">
                        <c:v>80000</c:v>
                      </c:pt>
                      <c:pt idx="4">
                        <c:v>80000</c:v>
                      </c:pt>
                      <c:pt idx="5">
                        <c:v>80000</c:v>
                      </c:pt>
                    </c:numCache>
                  </c:numRef>
                </c:yVal>
                <c:smooth val="0"/>
                <c:extLst xmlns:c15="http://schemas.microsoft.com/office/drawing/2012/chart">
                  <c:ext xmlns:c16="http://schemas.microsoft.com/office/drawing/2014/chart" uri="{C3380CC4-5D6E-409C-BE32-E72D297353CC}">
                    <c16:uniqueId val="{00000014-63C7-4E1F-BC14-F620DD79A835}"/>
                  </c:ext>
                </c:extLst>
              </c15:ser>
            </c15:filteredScatterSeries>
          </c:ext>
        </c:extLst>
      </c:scatterChart>
      <c:valAx>
        <c:axId val="1053869839"/>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fr-FR" sz="1800" b="1"/>
                  <a:t>Années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fr-FR"/>
          </a:p>
        </c:txPr>
        <c:crossAx val="1053326767"/>
        <c:crosses val="autoZero"/>
        <c:crossBetween val="midCat"/>
      </c:valAx>
      <c:valAx>
        <c:axId val="105332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fr-FR" sz="1800" b="1"/>
                  <a:t>Euros</a:t>
                </a:r>
              </a:p>
            </c:rich>
          </c:tx>
          <c:layout>
            <c:manualLayout>
              <c:xMode val="edge"/>
              <c:yMode val="edge"/>
              <c:x val="0"/>
              <c:y val="0.43602698890618941"/>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fr-FR"/>
            </a:p>
          </c:txPr>
        </c:title>
        <c:numFmt formatCode="#\ ##0\ &quot;€&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fr-FR"/>
          </a:p>
        </c:txPr>
        <c:crossAx val="1053869839"/>
        <c:crosses val="autoZero"/>
        <c:crossBetween val="midCat"/>
      </c:valAx>
      <c:spPr>
        <a:gradFill flip="none" rotWithShape="1">
          <a:gsLst>
            <a:gs pos="0">
              <a:schemeClr val="accent1">
                <a:lumMod val="5000"/>
                <a:lumOff val="95000"/>
                <a:alpha val="3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lotArea>
    <c:legend>
      <c:legendPos val="l"/>
      <c:layout>
        <c:manualLayout>
          <c:xMode val="edge"/>
          <c:yMode val="edge"/>
          <c:x val="0.110234292338802"/>
          <c:y val="0.10077686517884575"/>
          <c:w val="0.20234850429045143"/>
          <c:h val="0.16027766684465825"/>
        </c:manualLayout>
      </c:layout>
      <c:overlay val="0"/>
      <c:spPr>
        <a:solidFill>
          <a:schemeClr val="accent3">
            <a:lumMod val="20000"/>
            <a:lumOff val="80000"/>
          </a:schemeClr>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1681</xdr:colOff>
      <xdr:row>53</xdr:row>
      <xdr:rowOff>15130</xdr:rowOff>
    </xdr:from>
    <xdr:to>
      <xdr:col>8</xdr:col>
      <xdr:colOff>1411381</xdr:colOff>
      <xdr:row>79</xdr:row>
      <xdr:rowOff>186581</xdr:rowOff>
    </xdr:to>
    <xdr:graphicFrame macro="">
      <xdr:nvGraphicFramePr>
        <xdr:cNvPr id="2" name="Graphique 1">
          <a:extLst>
            <a:ext uri="{FF2B5EF4-FFF2-40B4-BE49-F238E27FC236}">
              <a16:creationId xmlns:a16="http://schemas.microsoft.com/office/drawing/2014/main" id="{455C1AA1-FEFA-4CE5-92FE-E4FA56007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73F6B73-AA49-412F-8A7D-92BC1A62F7ED}" name="Tableau111" displayName="Tableau111" ref="E2:O8" totalsRowShown="0" headerRowDxfId="69" dataDxfId="68">
  <autoFilter ref="E2:O8" xr:uid="{4CC63610-075A-4747-9097-C0DFBD513D40}"/>
  <tableColumns count="11">
    <tableColumn id="1" xr3:uid="{45D3D74A-763F-4D29-BAD0-47597571F03C}" name="Titre" dataDxfId="67"/>
    <tableColumn id="2" xr3:uid="{35AFAE6D-0BAD-4365-9C40-040F60FB2899}" name="Charge estimée (jours)" dataDxfId="66"/>
    <tableColumn id="3" xr3:uid="{77A67C3C-429D-4A32-B7DE-333896719316}" name="Développeur Front-end (%)" dataDxfId="65"/>
    <tableColumn id="4" xr3:uid="{47B0C3E7-99BF-47C3-9503-4D755235F028}" name="Développeur Back-end (%)" dataDxfId="64"/>
    <tableColumn id="5" xr3:uid="{907EBB09-8D1A-4184-B8AF-6CFABB6150D3}" name="Spécialiste IA/Algorithmes (%)" dataDxfId="63"/>
    <tableColumn id="6" xr3:uid="{895BD96C-5417-4DD7-AA9A-D885BC26DFA5}" name="Designer UX/UI (%)" dataDxfId="62"/>
    <tableColumn id="7" xr3:uid="{04692E45-BC32-42BA-88FA-38191498C501}" name="Chef de projet (%)" dataDxfId="61"/>
    <tableColumn id="8" xr3:uid="{0CABFCD4-46BE-49DE-A4B5-E83ADE6019CF}" name="Assurance Qualité" dataDxfId="60"/>
    <tableColumn id="9" xr3:uid="{B03B0712-ACE6-4C6C-BDDD-9067ACB0A213}" name="Product Owner" dataDxfId="59"/>
    <tableColumn id="10" xr3:uid="{09F78521-D992-4F18-BE1A-7BE421409F46}" name="Scrum Master" dataDxfId="58"/>
    <tableColumn id="11" xr3:uid="{7CD5304D-90C8-422A-A114-F132F9D57263}" name="IA Product Manager" dataDxfId="5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A4172D-ABCC-4074-9112-559C771EE4B0}" name="Tableau212" displayName="Tableau212" ref="E11:P17" totalsRowShown="0" headerRowDxfId="56" dataDxfId="55">
  <autoFilter ref="E11:P17" xr:uid="{E364B236-FFF2-4289-A3C4-3E809FC87570}"/>
  <tableColumns count="12">
    <tableColumn id="1" xr3:uid="{0E005D95-761B-4109-9424-D72FDDD5F58D}" name="Titre" dataDxfId="54"/>
    <tableColumn id="2" xr3:uid="{712F5F40-5477-409F-931F-3E5FDC0FF8B3}" name="Charge estimée (jours)" dataDxfId="53">
      <calculatedColumnFormula>F3</calculatedColumnFormula>
    </tableColumn>
    <tableColumn id="3" xr3:uid="{D901CCC7-C0F6-40FA-ACBD-C581B13853AA}" name="Développeur Front-end (j)" dataDxfId="52">
      <calculatedColumnFormula>$F12*G3</calculatedColumnFormula>
    </tableColumn>
    <tableColumn id="4" xr3:uid="{C5A14988-C143-4E3D-AEEB-B51E45A7A002}" name="Développeur Back-end (j)" dataDxfId="51">
      <calculatedColumnFormula>$F12*H3</calculatedColumnFormula>
    </tableColumn>
    <tableColumn id="5" xr3:uid="{F5B77229-D3B0-4605-89D2-0203E708D204}" name="Spécialiste IA/Algorithmes (j)" dataDxfId="50">
      <calculatedColumnFormula>$F12*I3</calculatedColumnFormula>
    </tableColumn>
    <tableColumn id="6" xr3:uid="{301B3C76-8B4A-43B1-BB30-2A9535C32067}" name="Designer UX/UI (j)" dataDxfId="49">
      <calculatedColumnFormula>$F12*J3</calculatedColumnFormula>
    </tableColumn>
    <tableColumn id="7" xr3:uid="{55331AA3-B374-4C68-91CF-B4F8A8A7A02E}" name="Chef de projet (j)" dataDxfId="48">
      <calculatedColumnFormula>$F12*K3</calculatedColumnFormula>
    </tableColumn>
    <tableColumn id="8" xr3:uid="{99B649E7-C0B1-40F0-96D2-A688E231ECEC}" name="Assurance Qualité" dataDxfId="47">
      <calculatedColumnFormula>$F12*L3</calculatedColumnFormula>
    </tableColumn>
    <tableColumn id="9" xr3:uid="{FB3974EC-D4B5-4757-A87C-C410E6474C86}" name="Product Owner" dataDxfId="46">
      <calculatedColumnFormula>$F12*M3</calculatedColumnFormula>
    </tableColumn>
    <tableColumn id="10" xr3:uid="{1619583E-5243-4BDB-AFB7-D626395AEECA}" name="Scrum Master" dataDxfId="45">
      <calculatedColumnFormula>$F12*N3</calculatedColumnFormula>
    </tableColumn>
    <tableColumn id="11" xr3:uid="{9F7F62B3-3F4A-42B1-BD0C-70DC3FAA645A}" name="IA Product Manager" dataDxfId="44">
      <calculatedColumnFormula>$F12*O3</calculatedColumnFormula>
    </tableColumn>
    <tableColumn id="12" xr3:uid="{B7CD7DDC-0D1F-454B-95DC-28205D307A97}" name="Coût estimé (€)" dataDxfId="43" dataCellStyle="Normal 2">
      <calculatedColumnFormula>SUM(G12*$B$3,H12*$B$4,I12*$B$5,J12*$B$6,K12*$B$7,Tableau212[[#This Row],[Assurance Qualité]]*$B$8,Tableau212[[#This Row],[Product Owner]]*$B$9,Tableau212[[#This Row],[Scrum Master]]*$B$10,Tableau212[[#This Row],[IA Product Manager]]*$B$11)</calculatedColumnFormula>
    </tableColumn>
  </tableColumns>
  <tableStyleInfo name="TableStyleLight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7652C98-727D-4C7C-9A47-527A7012E7CC}" name="Tableau414" displayName="Tableau414" ref="E21:I30" totalsRowShown="0" headerRowDxfId="42" dataDxfId="41">
  <autoFilter ref="E21:I30" xr:uid="{AC1BB501-5938-4F51-BCC6-B35758CD21F1}"/>
  <tableColumns count="5">
    <tableColumn id="1" xr3:uid="{0C7A9B39-C589-4335-AE41-71CDD8F0B6BF}" name="Profil" dataDxfId="40"/>
    <tableColumn id="5" xr3:uid="{592E13F0-616C-47A1-BAE1-805FAA61990E}" name="Nombre" dataDxfId="39" dataCellStyle="Normal 2"/>
    <tableColumn id="2" xr3:uid="{5080EF70-FD57-4E79-AE5C-924A397C8A44}" name="Total des jours" dataDxfId="38"/>
    <tableColumn id="3" xr3:uid="{8E3DAA4F-B109-40C4-B29B-E0E16C4B9619}" name="Coût journalier (€)" dataDxfId="37">
      <calculatedColumnFormula>B3</calculatedColumnFormula>
    </tableColumn>
    <tableColumn id="4" xr3:uid="{A2B6935A-FBDC-455B-98F7-DACCB1E5C8F0}" name="Coût total (€)" dataDxfId="36">
      <calculatedColumnFormula>PRODUCT(Tableau414[[#This Row],[Nombre]:[Coût journalier (€)]])</calculatedColumnFormula>
    </tableColumn>
  </tableColumns>
  <tableStyleInfo name="TableStyleMedium2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EFE7039-DA8D-454E-9103-3FA3C8775A5E}" name="Tableau515" displayName="Tableau515" ref="A2:C13" totalsRowShown="0" headerRowDxfId="35" tableBorderDxfId="34">
  <autoFilter ref="A2:C13" xr:uid="{F24F1A47-9007-4FB1-997D-CED2D9B8E56D}"/>
  <tableColumns count="3">
    <tableColumn id="1" xr3:uid="{11BA7F40-CAED-4331-83F1-52F17419E2CE}" name="Profil métier" dataDxfId="33"/>
    <tableColumn id="2" xr3:uid="{F5F3E78E-F0C4-4706-8738-31A5AF5733AD}" name="Taux (€)"/>
    <tableColumn id="3" xr3:uid="{EDB12BDE-20DB-4CDF-86DB-2EAD5F305CF5}" name="unité"/>
  </tableColumns>
  <tableStyleInfo name="TableStyleDark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A01A26C-AD89-4DE8-8A03-99B73E5CB27F}" name="Tableau616" displayName="Tableau616" ref="E34:N37" totalsRowShown="0" headerRowDxfId="32" headerRowBorderDxfId="31" tableBorderDxfId="30" totalsRowBorderDxfId="29">
  <autoFilter ref="E34:N37" xr:uid="{C6253E1B-53A8-4256-803A-4F24A7B3E785}"/>
  <tableColumns count="10">
    <tableColumn id="1" xr3:uid="{4BA1A153-0F07-44BF-99B0-239AC2859902}" name="Titre" dataDxfId="28"/>
    <tableColumn id="2" xr3:uid="{BD144972-4A6E-4497-8121-EFF598B53BAF}" name="Rôle" dataDxfId="27"/>
    <tableColumn id="3" xr3:uid="{9FC25C97-499A-4C58-B749-E6E377C22D86}" name="Service" dataDxfId="26"/>
    <tableColumn id="4" xr3:uid="{A495EBCE-A023-43B0-97CC-E3C0515EBD65}" name="description" dataDxfId="25"/>
    <tableColumn id="5" xr3:uid="{4487FFD4-3C2F-4FC0-B98C-B6716691A86C}" name="Localisation" dataDxfId="24"/>
    <tableColumn id="6" xr3:uid="{15813489-8352-4F4F-8200-A932F086E4BB}" name="Coût (€/heure)" dataDxfId="23">
      <calculatedColumnFormula>K35/$K$32</calculatedColumnFormula>
    </tableColumn>
    <tableColumn id="7" xr3:uid="{4B619266-9928-4FE0-A82B-C791D608A0DF}" name="Coût (€/mois)" dataDxfId="22">
      <calculatedColumnFormula>J35*$K$32</calculatedColumnFormula>
    </tableColumn>
    <tableColumn id="8" xr3:uid="{5C1CD6C5-2F8D-4EF1-9E68-FF2D4156DC9F}" name="Jours d'utilisation" dataDxfId="21"/>
    <tableColumn id="9" xr3:uid="{FA360881-9C52-4403-B579-54FE316A727C}" name="Coût développement" dataDxfId="20">
      <calculatedColumnFormula>Tableau616[[#This Row],[Jours d''utilisation]]*24*Tableau616[[#This Row],[Coût (€/heure)]]</calculatedColumnFormula>
    </tableColumn>
    <tableColumn id="10" xr3:uid="{D777384C-EA84-4904-9126-8CADA3410887}" name="Source" dataDxfId="19"/>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39BEA2-CEF2-4A38-990A-30C3AEB17B73}" name="Tableau817" displayName="Tableau817" ref="E40:G43" totalsRowShown="0" headerRowDxfId="18" headerRowBorderDxfId="17" tableBorderDxfId="16" totalsRowBorderDxfId="15">
  <autoFilter ref="E40:G43" xr:uid="{5022F535-901B-417B-A693-2E042447F496}"/>
  <tableColumns count="3">
    <tableColumn id="1" xr3:uid="{8B3DFD44-2413-4A7D-AF97-80D6B25FC5EB}" name="Phase" dataDxfId="14"/>
    <tableColumn id="2" xr3:uid="{5204E67A-54CC-4CEF-B569-673B343011C8}" name="Valeur" dataDxfId="13"/>
    <tableColumn id="3" xr3:uid="{9333889F-406B-419B-9D54-48562D9ABD63}" name="Commentaire" dataDxfId="12"/>
  </tableColumns>
  <tableStyleInfo name="TableStyleDark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6616243-FFD1-4B08-8AC5-62DD31B09E19}" name="Tableau918" displayName="Tableau918" ref="E46:K52" totalsRowShown="0" headerRowDxfId="11" dataDxfId="9" headerRowBorderDxfId="10" tableBorderDxfId="8" totalsRowBorderDxfId="7">
  <autoFilter ref="E46:K52" xr:uid="{8BDDDD7B-CEFD-4FF9-8533-B76794CCA8DC}"/>
  <tableColumns count="7">
    <tableColumn id="1" xr3:uid="{5AE1C6DF-E0EF-4FB3-BDA1-1A2AF9D278D4}" name="Année" dataDxfId="6"/>
    <tableColumn id="2" xr3:uid="{964D9D73-5283-40D8-AF2C-E9D9255D00E1}" name="Coût initial (€)" dataDxfId="5"/>
    <tableColumn id="3" xr3:uid="{187725CD-E841-4076-B05D-C98E18DA5356}" name="Coûts annuels (€)" dataDxfId="0">
      <calculatedColumnFormula>SUM($F$42:$F$43)</calculatedColumnFormula>
    </tableColumn>
    <tableColumn id="4" xr3:uid="{5AF1BAFC-99EA-4B85-960B-0BC1A5BA257C}" name="Gains annuels (€)" dataDxfId="4"/>
    <tableColumn id="5" xr3:uid="{0E814AB7-6E75-48CB-8C1A-4EAC6C0D3D24}" name="Coûts cumulés (€)" dataDxfId="3">
      <calculatedColumnFormula>SUM(F$47:G47)</calculatedColumnFormula>
    </tableColumn>
    <tableColumn id="6" xr3:uid="{D4778981-039B-432D-A050-C4A74C0F7456}" name="Gains cumulés (€)" dataDxfId="2">
      <calculatedColumnFormula>SUM(H$47:H47)</calculatedColumnFormula>
    </tableColumn>
    <tableColumn id="7" xr3:uid="{74F18D6C-3F6A-4DE6-BD01-2D8513A4175D}" name="Rentabilité (Gains - Coûts cumulés)" dataDxfId="1">
      <calculatedColumnFormula>J47-I47</calculatedColumnFormula>
    </tableColumn>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7C9C065-FB95-4865-9B2B-3336696DA193}" name="Tableau1019" displayName="Tableau1019" ref="E54:F56" totalsRowShown="0" headerRowCellStyle="Normal 2" dataCellStyle="Normal 2">
  <autoFilter ref="E54:F56" xr:uid="{2D9240A8-0F9A-4FD4-9E22-63052D037E0A}"/>
  <tableColumns count="2">
    <tableColumn id="1" xr3:uid="{299D32C5-DA19-47E7-923B-E119F4FDD1EE}" name="année" dataCellStyle="Normal 2"/>
    <tableColumn id="2" xr3:uid="{62469BF9-E6C5-4C9E-A131-15808572764E}" name="Rentabilité" dataCellStyle="Normal 2"/>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hyperlink" Target="https://azure.microsoft.com/fr-fr/pricing/calculator/" TargetMode="External"/><Relationship Id="rId7" Type="http://schemas.openxmlformats.org/officeDocument/2006/relationships/table" Target="../tables/table2.xml"/><Relationship Id="rId12" Type="http://schemas.openxmlformats.org/officeDocument/2006/relationships/table" Target="../tables/table7.xml"/><Relationship Id="rId2" Type="http://schemas.openxmlformats.org/officeDocument/2006/relationships/hyperlink" Target="https://azure.microsoft.com/fr-fr/pricing/calculator/" TargetMode="External"/><Relationship Id="rId1" Type="http://schemas.openxmlformats.org/officeDocument/2006/relationships/hyperlink" Target="https://azure.microsoft.com/fr-fr/pricing/vm-selector/" TargetMode="External"/><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drawing" Target="../drawings/drawing1.xml"/><Relationship Id="rId10" Type="http://schemas.openxmlformats.org/officeDocument/2006/relationships/table" Target="../tables/table5.xml"/><Relationship Id="rId4" Type="http://schemas.openxmlformats.org/officeDocument/2006/relationships/printerSettings" Target="../printerSettings/printerSettings1.bin"/><Relationship Id="rId9"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julien.lefevre@datasecure.com" TargetMode="External"/><Relationship Id="rId2" Type="http://schemas.openxmlformats.org/officeDocument/2006/relationships/hyperlink" Target="mailto:isabelle.leroy@fashion-insta.com" TargetMode="External"/><Relationship Id="rId1" Type="http://schemas.openxmlformats.org/officeDocument/2006/relationships/hyperlink" Target="mailto:martin.dupont@fashion-insta.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insta@ets.com" TargetMode="External"/><Relationship Id="rId1" Type="http://schemas.openxmlformats.org/officeDocument/2006/relationships/hyperlink" Target="mailto:m.henri@ets.com"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f-insta@ets.com" TargetMode="External"/><Relationship Id="rId1" Type="http://schemas.openxmlformats.org/officeDocument/2006/relationships/hyperlink" Target="mailto:m.henri@ets.com"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f-insta@ets.com" TargetMode="External"/><Relationship Id="rId1" Type="http://schemas.openxmlformats.org/officeDocument/2006/relationships/hyperlink" Target="mailto:m.henri@ets.com"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f-insta@ets.com" TargetMode="External"/><Relationship Id="rId1" Type="http://schemas.openxmlformats.org/officeDocument/2006/relationships/hyperlink" Target="mailto:m.henri@ets.com"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94B1D-75D8-41E0-AF89-FED701966F8F}">
  <sheetPr>
    <tabColor rgb="FFFFFF00"/>
    <outlinePr summaryBelow="0" summaryRight="0"/>
  </sheetPr>
  <dimension ref="A1:P68"/>
  <sheetViews>
    <sheetView tabSelected="1" topLeftCell="C43" zoomScaleNormal="100" workbookViewId="0">
      <selection activeCell="K71" sqref="K71"/>
    </sheetView>
  </sheetViews>
  <sheetFormatPr baseColWidth="10" defaultColWidth="12.5703125" defaultRowHeight="15" customHeight="1" x14ac:dyDescent="0.2"/>
  <cols>
    <col min="1" max="1" width="25.140625" style="7" bestFit="1" customWidth="1"/>
    <col min="2" max="4" width="12.5703125" style="7"/>
    <col min="5" max="5" width="56.85546875" style="7" bestFit="1" customWidth="1"/>
    <col min="6" max="6" width="23.5703125" style="7" customWidth="1"/>
    <col min="7" max="7" width="27.140625" style="7" customWidth="1"/>
    <col min="8" max="8" width="26.85546875" style="7" customWidth="1"/>
    <col min="9" max="9" width="30.140625" style="7" customWidth="1"/>
    <col min="10" max="10" width="23.85546875" style="7" bestFit="1" customWidth="1"/>
    <col min="11" max="11" width="34.7109375" style="7" customWidth="1"/>
    <col min="12" max="12" width="19.5703125" style="7" bestFit="1" customWidth="1"/>
    <col min="13" max="13" width="19.85546875" style="7" customWidth="1"/>
    <col min="14" max="14" width="16.7109375" style="7" bestFit="1" customWidth="1"/>
    <col min="15" max="15" width="21.140625" style="7" bestFit="1" customWidth="1"/>
    <col min="16" max="16" width="17.7109375" style="7" bestFit="1" customWidth="1"/>
    <col min="17" max="16384" width="12.5703125" style="7"/>
  </cols>
  <sheetData>
    <row r="1" spans="1:16" ht="15" customHeight="1" x14ac:dyDescent="0.2">
      <c r="A1" s="238" t="s">
        <v>48</v>
      </c>
      <c r="B1" s="239"/>
      <c r="C1" s="239"/>
      <c r="D1" s="6"/>
      <c r="E1" s="236" t="s">
        <v>49</v>
      </c>
      <c r="F1" s="237"/>
      <c r="G1" s="237"/>
      <c r="H1" s="237"/>
      <c r="I1" s="237"/>
      <c r="J1" s="237"/>
      <c r="K1" s="237"/>
      <c r="L1" s="237"/>
      <c r="M1" s="237"/>
      <c r="N1" s="237"/>
      <c r="O1" s="237"/>
    </row>
    <row r="2" spans="1:16" ht="15" customHeight="1" x14ac:dyDescent="0.2">
      <c r="A2" s="8" t="s">
        <v>50</v>
      </c>
      <c r="B2" s="8" t="s">
        <v>51</v>
      </c>
      <c r="C2" s="8" t="s">
        <v>52</v>
      </c>
      <c r="E2" s="9" t="s">
        <v>53</v>
      </c>
      <c r="F2" s="9" t="s">
        <v>54</v>
      </c>
      <c r="G2" s="9" t="s">
        <v>55</v>
      </c>
      <c r="H2" s="9" t="s">
        <v>56</v>
      </c>
      <c r="I2" s="9" t="s">
        <v>57</v>
      </c>
      <c r="J2" s="9" t="s">
        <v>58</v>
      </c>
      <c r="K2" s="9" t="s">
        <v>59</v>
      </c>
      <c r="L2" s="9" t="s">
        <v>289</v>
      </c>
      <c r="M2" s="9" t="s">
        <v>290</v>
      </c>
      <c r="N2" s="9" t="s">
        <v>291</v>
      </c>
      <c r="O2" s="9" t="s">
        <v>292</v>
      </c>
    </row>
    <row r="3" spans="1:16" ht="15" customHeight="1" x14ac:dyDescent="0.2">
      <c r="A3" s="10" t="s">
        <v>60</v>
      </c>
      <c r="B3" s="7">
        <f>400</f>
        <v>400</v>
      </c>
      <c r="C3" s="7" t="s">
        <v>61</v>
      </c>
      <c r="E3" s="11" t="s">
        <v>62</v>
      </c>
      <c r="F3" s="11">
        <v>10</v>
      </c>
      <c r="G3" s="12">
        <v>0.3</v>
      </c>
      <c r="H3" s="12">
        <v>0.3</v>
      </c>
      <c r="I3" s="12">
        <v>0</v>
      </c>
      <c r="J3" s="12">
        <v>0.05</v>
      </c>
      <c r="K3" s="12">
        <v>0.05</v>
      </c>
      <c r="L3" s="227">
        <v>0.1</v>
      </c>
      <c r="M3" s="227">
        <v>0.1</v>
      </c>
      <c r="N3" s="227">
        <v>0.05</v>
      </c>
      <c r="O3" s="227">
        <v>0.05</v>
      </c>
    </row>
    <row r="4" spans="1:16" ht="15" customHeight="1" x14ac:dyDescent="0.2">
      <c r="A4" s="10" t="s">
        <v>63</v>
      </c>
      <c r="B4" s="7">
        <v>450</v>
      </c>
      <c r="C4" s="7" t="s">
        <v>61</v>
      </c>
      <c r="E4" s="11" t="s">
        <v>64</v>
      </c>
      <c r="F4" s="11">
        <v>63</v>
      </c>
      <c r="G4" s="12">
        <v>0.15</v>
      </c>
      <c r="H4" s="12">
        <v>0.1</v>
      </c>
      <c r="I4" s="12">
        <v>0.3</v>
      </c>
      <c r="J4" s="12">
        <v>0.05</v>
      </c>
      <c r="K4" s="12">
        <v>0.05</v>
      </c>
      <c r="L4" s="227">
        <v>0.05</v>
      </c>
      <c r="M4" s="227">
        <v>0.05</v>
      </c>
      <c r="N4" s="227">
        <v>0.05</v>
      </c>
      <c r="O4" s="227">
        <v>0.2</v>
      </c>
    </row>
    <row r="5" spans="1:16" ht="15" customHeight="1" x14ac:dyDescent="0.2">
      <c r="A5" s="10" t="s">
        <v>65</v>
      </c>
      <c r="B5" s="7">
        <v>500</v>
      </c>
      <c r="C5" s="7" t="s">
        <v>61</v>
      </c>
      <c r="E5" s="11" t="s">
        <v>66</v>
      </c>
      <c r="F5" s="11">
        <v>25</v>
      </c>
      <c r="G5" s="12">
        <v>0.05</v>
      </c>
      <c r="H5" s="12">
        <v>0.05</v>
      </c>
      <c r="I5" s="12">
        <v>0.4</v>
      </c>
      <c r="J5" s="12">
        <v>0.05</v>
      </c>
      <c r="K5" s="12">
        <v>0.05</v>
      </c>
      <c r="L5" s="227">
        <v>0.05</v>
      </c>
      <c r="M5" s="227">
        <v>0.05</v>
      </c>
      <c r="N5" s="227">
        <v>0.05</v>
      </c>
      <c r="O5" s="227">
        <v>0.25</v>
      </c>
    </row>
    <row r="6" spans="1:16" ht="15" customHeight="1" x14ac:dyDescent="0.2">
      <c r="A6" s="10" t="s">
        <v>67</v>
      </c>
      <c r="B6" s="7">
        <v>350</v>
      </c>
      <c r="C6" s="7" t="s">
        <v>61</v>
      </c>
      <c r="E6" s="11" t="s">
        <v>68</v>
      </c>
      <c r="F6" s="11">
        <v>8</v>
      </c>
      <c r="G6" s="12">
        <v>0.2</v>
      </c>
      <c r="H6" s="12">
        <v>0.2</v>
      </c>
      <c r="I6" s="12">
        <v>0.2</v>
      </c>
      <c r="J6" s="12">
        <v>0.05</v>
      </c>
      <c r="K6" s="12">
        <v>0.05</v>
      </c>
      <c r="L6" s="227">
        <v>0.1</v>
      </c>
      <c r="M6" s="227">
        <v>0.1</v>
      </c>
      <c r="N6" s="227">
        <v>0.05</v>
      </c>
      <c r="O6" s="227">
        <v>0.05</v>
      </c>
    </row>
    <row r="7" spans="1:16" ht="15" customHeight="1" x14ac:dyDescent="0.2">
      <c r="A7" s="10" t="s">
        <v>69</v>
      </c>
      <c r="B7" s="7">
        <v>550</v>
      </c>
      <c r="C7" s="7" t="s">
        <v>61</v>
      </c>
      <c r="E7" s="11" t="s">
        <v>70</v>
      </c>
      <c r="F7" s="11">
        <v>19</v>
      </c>
      <c r="G7" s="12">
        <v>0.25</v>
      </c>
      <c r="H7" s="12">
        <v>0.3</v>
      </c>
      <c r="I7" s="12">
        <v>0</v>
      </c>
      <c r="J7" s="12">
        <v>0.1</v>
      </c>
      <c r="K7" s="12">
        <v>0.05</v>
      </c>
      <c r="L7" s="227">
        <v>0.1</v>
      </c>
      <c r="M7" s="227">
        <v>0.1</v>
      </c>
      <c r="N7" s="227">
        <v>0.05</v>
      </c>
      <c r="O7" s="227">
        <v>0.05</v>
      </c>
    </row>
    <row r="8" spans="1:16" ht="15" customHeight="1" x14ac:dyDescent="0.2">
      <c r="A8" s="10" t="s">
        <v>289</v>
      </c>
      <c r="B8" s="7">
        <v>400</v>
      </c>
      <c r="C8" s="7" t="s">
        <v>61</v>
      </c>
      <c r="E8" s="11" t="s">
        <v>71</v>
      </c>
      <c r="F8" s="11">
        <v>11</v>
      </c>
      <c r="G8" s="12">
        <v>0.2</v>
      </c>
      <c r="H8" s="12">
        <v>0.3</v>
      </c>
      <c r="I8" s="12">
        <v>0.1</v>
      </c>
      <c r="J8" s="12">
        <v>0.05</v>
      </c>
      <c r="K8" s="12">
        <v>0.1</v>
      </c>
      <c r="L8" s="227">
        <v>0.1</v>
      </c>
      <c r="M8" s="227">
        <v>0.05</v>
      </c>
      <c r="N8" s="227">
        <v>0.05</v>
      </c>
      <c r="O8" s="227">
        <v>0.05</v>
      </c>
    </row>
    <row r="9" spans="1:16" ht="15" customHeight="1" thickBot="1" x14ac:dyDescent="0.25">
      <c r="A9" s="10" t="s">
        <v>290</v>
      </c>
      <c r="B9" s="7">
        <v>600</v>
      </c>
      <c r="C9" s="7" t="s">
        <v>61</v>
      </c>
      <c r="E9" s="11"/>
      <c r="F9" s="11"/>
      <c r="G9" s="12"/>
      <c r="H9" s="12"/>
      <c r="I9" s="12"/>
      <c r="J9" s="12"/>
      <c r="K9" s="12"/>
      <c r="L9" s="11"/>
    </row>
    <row r="10" spans="1:16" ht="15" customHeight="1" thickBot="1" x14ac:dyDescent="0.25">
      <c r="A10" s="10" t="s">
        <v>291</v>
      </c>
      <c r="B10" s="7">
        <v>550</v>
      </c>
      <c r="C10" s="7" t="s">
        <v>61</v>
      </c>
      <c r="E10" s="240" t="s">
        <v>72</v>
      </c>
      <c r="F10" s="241"/>
      <c r="G10" s="241"/>
      <c r="H10" s="241"/>
      <c r="I10" s="241"/>
      <c r="J10" s="241"/>
      <c r="K10" s="241"/>
      <c r="L10" s="241"/>
      <c r="M10" s="242"/>
    </row>
    <row r="11" spans="1:16" ht="15" customHeight="1" x14ac:dyDescent="0.2">
      <c r="A11" s="10" t="s">
        <v>292</v>
      </c>
      <c r="B11" s="7">
        <v>700</v>
      </c>
      <c r="C11" s="7" t="s">
        <v>61</v>
      </c>
      <c r="E11" s="9" t="s">
        <v>53</v>
      </c>
      <c r="F11" s="9" t="s">
        <v>54</v>
      </c>
      <c r="G11" s="9" t="s">
        <v>73</v>
      </c>
      <c r="H11" s="9" t="s">
        <v>74</v>
      </c>
      <c r="I11" s="9" t="s">
        <v>75</v>
      </c>
      <c r="J11" s="9" t="s">
        <v>76</v>
      </c>
      <c r="K11" s="9" t="s">
        <v>77</v>
      </c>
      <c r="L11" s="9" t="s">
        <v>289</v>
      </c>
      <c r="M11" s="9" t="s">
        <v>290</v>
      </c>
      <c r="N11" s="9" t="s">
        <v>291</v>
      </c>
      <c r="O11" s="9" t="s">
        <v>292</v>
      </c>
      <c r="P11" s="9" t="s">
        <v>78</v>
      </c>
    </row>
    <row r="12" spans="1:16" ht="15" customHeight="1" x14ac:dyDescent="0.2">
      <c r="A12" s="10" t="s">
        <v>293</v>
      </c>
      <c r="B12" s="7">
        <v>800</v>
      </c>
      <c r="C12" s="7" t="s">
        <v>61</v>
      </c>
      <c r="E12" s="11" t="s">
        <v>62</v>
      </c>
      <c r="F12" s="11">
        <f t="shared" ref="F12:F17" si="0">F3</f>
        <v>10</v>
      </c>
      <c r="G12" s="13">
        <f t="shared" ref="G12:K17" si="1">$F12*G3</f>
        <v>3</v>
      </c>
      <c r="H12" s="13">
        <f t="shared" si="1"/>
        <v>3</v>
      </c>
      <c r="I12" s="13">
        <f t="shared" si="1"/>
        <v>0</v>
      </c>
      <c r="J12" s="13">
        <f t="shared" si="1"/>
        <v>0.5</v>
      </c>
      <c r="K12" s="13">
        <f t="shared" si="1"/>
        <v>0.5</v>
      </c>
      <c r="L12" s="13">
        <f t="shared" ref="L12:O12" si="2">$F12*L3</f>
        <v>1</v>
      </c>
      <c r="M12" s="13">
        <f t="shared" si="2"/>
        <v>1</v>
      </c>
      <c r="N12" s="13">
        <f t="shared" si="2"/>
        <v>0.5</v>
      </c>
      <c r="O12" s="13">
        <f t="shared" si="2"/>
        <v>0.5</v>
      </c>
      <c r="P12" s="14">
        <f>SUM(G12*$B$3,H12*$B$4,I12*$B$5,J12*$B$6,K12*$B$7,Tableau212[[#This Row],[Assurance Qualité]]*$B$8,Tableau212[[#This Row],[Product Owner]]*$B$9,Tableau212[[#This Row],[Scrum Master]]*$B$10,Tableau212[[#This Row],[IA Product Manager]]*$B$11)</f>
        <v>4625</v>
      </c>
    </row>
    <row r="13" spans="1:16" ht="15" customHeight="1" x14ac:dyDescent="0.2">
      <c r="A13" s="10" t="s">
        <v>294</v>
      </c>
      <c r="B13" s="7">
        <v>1200</v>
      </c>
      <c r="C13" s="7" t="s">
        <v>61</v>
      </c>
      <c r="E13" s="11" t="s">
        <v>64</v>
      </c>
      <c r="F13" s="11">
        <f t="shared" si="0"/>
        <v>63</v>
      </c>
      <c r="G13" s="13">
        <f t="shared" si="1"/>
        <v>9.4499999999999993</v>
      </c>
      <c r="H13" s="13">
        <f t="shared" si="1"/>
        <v>6.3000000000000007</v>
      </c>
      <c r="I13" s="13">
        <f t="shared" si="1"/>
        <v>18.899999999999999</v>
      </c>
      <c r="J13" s="13">
        <f t="shared" si="1"/>
        <v>3.1500000000000004</v>
      </c>
      <c r="K13" s="13">
        <f t="shared" si="1"/>
        <v>3.1500000000000004</v>
      </c>
      <c r="L13" s="13">
        <f t="shared" ref="L13:O13" si="3">$F13*L4</f>
        <v>3.1500000000000004</v>
      </c>
      <c r="M13" s="13">
        <f t="shared" si="3"/>
        <v>3.1500000000000004</v>
      </c>
      <c r="N13" s="13">
        <f t="shared" si="3"/>
        <v>3.1500000000000004</v>
      </c>
      <c r="O13" s="13">
        <f t="shared" si="3"/>
        <v>12.600000000000001</v>
      </c>
      <c r="P13" s="14">
        <f>SUM(G13*$B$3,H13*$B$4,I13*$B$5,J13*$B$6,K13*$B$7,Tableau212[[#This Row],[Assurance Qualité]]*$B$8,Tableau212[[#This Row],[Product Owner]]*$B$9,Tableau212[[#This Row],[Scrum Master]]*$B$10,Tableau212[[#This Row],[IA Product Manager]]*$B$11)</f>
        <v>32602.5</v>
      </c>
    </row>
    <row r="14" spans="1:16" ht="15" customHeight="1" x14ac:dyDescent="0.2">
      <c r="E14" s="11" t="s">
        <v>66</v>
      </c>
      <c r="F14" s="11">
        <f t="shared" si="0"/>
        <v>25</v>
      </c>
      <c r="G14" s="13">
        <f t="shared" si="1"/>
        <v>1.25</v>
      </c>
      <c r="H14" s="13">
        <f t="shared" si="1"/>
        <v>1.25</v>
      </c>
      <c r="I14" s="13">
        <f t="shared" si="1"/>
        <v>10</v>
      </c>
      <c r="J14" s="13">
        <f t="shared" si="1"/>
        <v>1.25</v>
      </c>
      <c r="K14" s="13">
        <f t="shared" si="1"/>
        <v>1.25</v>
      </c>
      <c r="L14" s="13">
        <f t="shared" ref="L14:O14" si="4">$F14*L5</f>
        <v>1.25</v>
      </c>
      <c r="M14" s="13">
        <f t="shared" si="4"/>
        <v>1.25</v>
      </c>
      <c r="N14" s="13">
        <f t="shared" si="4"/>
        <v>1.25</v>
      </c>
      <c r="O14" s="13">
        <f t="shared" si="4"/>
        <v>6.25</v>
      </c>
      <c r="P14" s="14">
        <f>SUM(G14*$B$3,H14*$B$4,I14*$B$5,J14*$B$6,K14*$B$7,Tableau212[[#This Row],[Assurance Qualité]]*$B$8,Tableau212[[#This Row],[Product Owner]]*$B$9,Tableau212[[#This Row],[Scrum Master]]*$B$10,Tableau212[[#This Row],[IA Product Manager]]*$B$11)</f>
        <v>13500</v>
      </c>
    </row>
    <row r="15" spans="1:16" ht="15" customHeight="1" x14ac:dyDescent="0.2">
      <c r="E15" s="11" t="s">
        <v>68</v>
      </c>
      <c r="F15" s="11">
        <f t="shared" si="0"/>
        <v>8</v>
      </c>
      <c r="G15" s="13">
        <f t="shared" si="1"/>
        <v>1.6</v>
      </c>
      <c r="H15" s="13">
        <f t="shared" si="1"/>
        <v>1.6</v>
      </c>
      <c r="I15" s="13">
        <f t="shared" si="1"/>
        <v>1.6</v>
      </c>
      <c r="J15" s="13">
        <f t="shared" si="1"/>
        <v>0.4</v>
      </c>
      <c r="K15" s="13">
        <f t="shared" si="1"/>
        <v>0.4</v>
      </c>
      <c r="L15" s="13">
        <f t="shared" ref="L15:O15" si="5">$F15*L6</f>
        <v>0.8</v>
      </c>
      <c r="M15" s="13">
        <f t="shared" si="5"/>
        <v>0.8</v>
      </c>
      <c r="N15" s="13">
        <f t="shared" si="5"/>
        <v>0.4</v>
      </c>
      <c r="O15" s="13">
        <f t="shared" si="5"/>
        <v>0.4</v>
      </c>
      <c r="P15" s="14">
        <f>SUM(G15*$B$3,H15*$B$4,I15*$B$5,J15*$B$6,K15*$B$7,Tableau212[[#This Row],[Assurance Qualité]]*$B$8,Tableau212[[#This Row],[Product Owner]]*$B$9,Tableau212[[#This Row],[Scrum Master]]*$B$10,Tableau212[[#This Row],[IA Product Manager]]*$B$11)</f>
        <v>3820</v>
      </c>
    </row>
    <row r="16" spans="1:16" ht="15" customHeight="1" x14ac:dyDescent="0.2">
      <c r="E16" s="11" t="s">
        <v>70</v>
      </c>
      <c r="F16" s="11">
        <f t="shared" si="0"/>
        <v>19</v>
      </c>
      <c r="G16" s="13">
        <f t="shared" si="1"/>
        <v>4.75</v>
      </c>
      <c r="H16" s="13">
        <f t="shared" si="1"/>
        <v>5.7</v>
      </c>
      <c r="I16" s="13">
        <f t="shared" si="1"/>
        <v>0</v>
      </c>
      <c r="J16" s="13">
        <f t="shared" si="1"/>
        <v>1.9000000000000001</v>
      </c>
      <c r="K16" s="13">
        <f t="shared" si="1"/>
        <v>0.95000000000000007</v>
      </c>
      <c r="L16" s="13">
        <f t="shared" ref="L16:O16" si="6">$F16*L7</f>
        <v>1.9000000000000001</v>
      </c>
      <c r="M16" s="13">
        <f t="shared" si="6"/>
        <v>1.9000000000000001</v>
      </c>
      <c r="N16" s="13">
        <f t="shared" si="6"/>
        <v>0.95000000000000007</v>
      </c>
      <c r="O16" s="13">
        <f t="shared" si="6"/>
        <v>0.95000000000000007</v>
      </c>
      <c r="P16" s="14">
        <f>SUM(G16*$B$3,H16*$B$4,I16*$B$5,J16*$B$6,K16*$B$7,Tableau212[[#This Row],[Assurance Qualité]]*$B$8,Tableau212[[#This Row],[Product Owner]]*$B$9,Tableau212[[#This Row],[Scrum Master]]*$B$10,Tableau212[[#This Row],[IA Product Manager]]*$B$11)</f>
        <v>8740</v>
      </c>
    </row>
    <row r="17" spans="5:16" ht="15" customHeight="1" x14ac:dyDescent="0.2">
      <c r="E17" s="11" t="s">
        <v>71</v>
      </c>
      <c r="F17" s="11">
        <f t="shared" si="0"/>
        <v>11</v>
      </c>
      <c r="G17" s="13">
        <f t="shared" si="1"/>
        <v>2.2000000000000002</v>
      </c>
      <c r="H17" s="13">
        <f t="shared" si="1"/>
        <v>3.3</v>
      </c>
      <c r="I17" s="13">
        <f t="shared" si="1"/>
        <v>1.1000000000000001</v>
      </c>
      <c r="J17" s="13">
        <f t="shared" si="1"/>
        <v>0.55000000000000004</v>
      </c>
      <c r="K17" s="13">
        <f t="shared" si="1"/>
        <v>1.1000000000000001</v>
      </c>
      <c r="L17" s="13">
        <f t="shared" ref="L17:O17" si="7">$F17*L8</f>
        <v>1.1000000000000001</v>
      </c>
      <c r="M17" s="13">
        <f t="shared" si="7"/>
        <v>0.55000000000000004</v>
      </c>
      <c r="N17" s="13">
        <f t="shared" si="7"/>
        <v>0.55000000000000004</v>
      </c>
      <c r="O17" s="13">
        <f t="shared" si="7"/>
        <v>0.55000000000000004</v>
      </c>
      <c r="P17" s="14">
        <f>SUM(G17*$B$3,H17*$B$4,I17*$B$5,J17*$B$6,K17*$B$7,Tableau212[[#This Row],[Assurance Qualité]]*$B$8,Tableau212[[#This Row],[Product Owner]]*$B$9,Tableau212[[#This Row],[Scrum Master]]*$B$10,Tableau212[[#This Row],[IA Product Manager]]*$B$11)</f>
        <v>5170</v>
      </c>
    </row>
    <row r="19" spans="5:16" ht="15" customHeight="1" thickBot="1" x14ac:dyDescent="0.25"/>
    <row r="20" spans="5:16" ht="15" customHeight="1" thickBot="1" x14ac:dyDescent="0.25">
      <c r="E20" s="243" t="s">
        <v>82</v>
      </c>
      <c r="F20" s="244"/>
      <c r="G20" s="244"/>
      <c r="H20" s="244"/>
      <c r="I20" s="245"/>
    </row>
    <row r="21" spans="5:16" ht="15" customHeight="1" x14ac:dyDescent="0.2">
      <c r="E21" s="9" t="s">
        <v>79</v>
      </c>
      <c r="F21" s="9" t="s">
        <v>276</v>
      </c>
      <c r="G21" s="9" t="s">
        <v>80</v>
      </c>
      <c r="H21" s="9" t="s">
        <v>83</v>
      </c>
      <c r="I21" s="9" t="s">
        <v>84</v>
      </c>
    </row>
    <row r="22" spans="5:16" ht="15" customHeight="1" x14ac:dyDescent="0.2">
      <c r="E22" s="11" t="s">
        <v>81</v>
      </c>
      <c r="F22" s="11">
        <v>2</v>
      </c>
      <c r="G22" s="13">
        <f>SUM(Tableau212[Développeur Front-end (j)])</f>
        <v>22.249999999999996</v>
      </c>
      <c r="H22" s="222">
        <f t="shared" ref="H22:H30" si="8">B3</f>
        <v>400</v>
      </c>
      <c r="I22" s="44">
        <f>PRODUCT(Tableau414[[#This Row],[Nombre]:[Coût journalier (€)]])</f>
        <v>17799.999999999996</v>
      </c>
      <c r="J22" s="222"/>
    </row>
    <row r="23" spans="5:16" ht="15" customHeight="1" x14ac:dyDescent="0.2">
      <c r="E23" s="11" t="s">
        <v>63</v>
      </c>
      <c r="F23" s="11">
        <v>2</v>
      </c>
      <c r="G23" s="13">
        <f>SUM(Tableau212[Développeur Back-end (j)])</f>
        <v>21.150000000000002</v>
      </c>
      <c r="H23" s="222">
        <f t="shared" si="8"/>
        <v>450</v>
      </c>
      <c r="I23" s="44">
        <f>PRODUCT(Tableau414[[#This Row],[Nombre]:[Coût journalier (€)]])</f>
        <v>19035.000000000004</v>
      </c>
      <c r="J23" s="11"/>
    </row>
    <row r="24" spans="5:16" ht="15" customHeight="1" x14ac:dyDescent="0.2">
      <c r="E24" s="11" t="s">
        <v>65</v>
      </c>
      <c r="F24" s="11">
        <v>2</v>
      </c>
      <c r="G24" s="13">
        <f>SUM(Tableau212[Spécialiste IA/Algorithmes (j)])</f>
        <v>31.6</v>
      </c>
      <c r="H24" s="222">
        <f t="shared" si="8"/>
        <v>500</v>
      </c>
      <c r="I24" s="44">
        <f>PRODUCT(Tableau414[[#This Row],[Nombre]:[Coût journalier (€)]])</f>
        <v>31600</v>
      </c>
      <c r="J24" s="11"/>
    </row>
    <row r="25" spans="5:16" ht="15" customHeight="1" x14ac:dyDescent="0.2">
      <c r="E25" s="11" t="s">
        <v>67</v>
      </c>
      <c r="F25" s="11">
        <v>1</v>
      </c>
      <c r="G25" s="13">
        <f>SUM(Tableau212[Designer UX/UI (j)])</f>
        <v>7.7500000000000009</v>
      </c>
      <c r="H25" s="222">
        <f t="shared" si="8"/>
        <v>350</v>
      </c>
      <c r="I25" s="44">
        <f>PRODUCT(Tableau414[[#This Row],[Nombre]:[Coût journalier (€)]])</f>
        <v>2712.5000000000005</v>
      </c>
      <c r="J25" s="11"/>
    </row>
    <row r="26" spans="5:16" ht="15" customHeight="1" x14ac:dyDescent="0.2">
      <c r="E26" s="11" t="s">
        <v>69</v>
      </c>
      <c r="F26" s="11">
        <v>1</v>
      </c>
      <c r="G26" s="13">
        <f>SUM(Tableau212[Chef de projet (j)])</f>
        <v>7.3500000000000014</v>
      </c>
      <c r="H26" s="222">
        <f t="shared" si="8"/>
        <v>550</v>
      </c>
      <c r="I26" s="44">
        <f>PRODUCT(Tableau414[[#This Row],[Nombre]:[Coût journalier (€)]])</f>
        <v>4042.5000000000009</v>
      </c>
    </row>
    <row r="27" spans="5:16" ht="15" customHeight="1" x14ac:dyDescent="0.2">
      <c r="E27" s="7" t="s">
        <v>289</v>
      </c>
      <c r="F27" s="11">
        <v>1</v>
      </c>
      <c r="G27" s="13">
        <f>SUM(Tableau212[Assurance Qualité])</f>
        <v>9.1999999999999993</v>
      </c>
      <c r="H27" s="222">
        <f t="shared" si="8"/>
        <v>400</v>
      </c>
      <c r="I27" s="44">
        <f>PRODUCT(Tableau414[[#This Row],[Nombre]:[Coût journalier (€)]])</f>
        <v>3679.9999999999995</v>
      </c>
    </row>
    <row r="28" spans="5:16" ht="15" customHeight="1" x14ac:dyDescent="0.2">
      <c r="E28" s="7" t="s">
        <v>290</v>
      </c>
      <c r="F28" s="11">
        <v>1</v>
      </c>
      <c r="G28" s="13">
        <f>SUM(Tableau212[Product Owner])</f>
        <v>8.65</v>
      </c>
      <c r="H28" s="222">
        <f t="shared" si="8"/>
        <v>600</v>
      </c>
      <c r="I28" s="44">
        <f>PRODUCT(Tableau414[[#This Row],[Nombre]:[Coût journalier (€)]])</f>
        <v>5190</v>
      </c>
    </row>
    <row r="29" spans="5:16" ht="15" customHeight="1" x14ac:dyDescent="0.2">
      <c r="E29" s="7" t="s">
        <v>291</v>
      </c>
      <c r="F29" s="11">
        <v>1</v>
      </c>
      <c r="G29" s="13">
        <f>SUM(Tableau212[Scrum Master])</f>
        <v>6.8000000000000007</v>
      </c>
      <c r="H29" s="222">
        <f t="shared" si="8"/>
        <v>550</v>
      </c>
      <c r="I29" s="44">
        <f>PRODUCT(Tableau414[[#This Row],[Nombre]:[Coût journalier (€)]])</f>
        <v>3740.0000000000005</v>
      </c>
    </row>
    <row r="30" spans="5:16" ht="15" customHeight="1" x14ac:dyDescent="0.2">
      <c r="E30" s="7" t="s">
        <v>292</v>
      </c>
      <c r="F30" s="11">
        <v>1</v>
      </c>
      <c r="G30" s="13">
        <f>SUM(Tableau212[IA Product Manager])</f>
        <v>21.25</v>
      </c>
      <c r="H30" s="222">
        <f t="shared" si="8"/>
        <v>700</v>
      </c>
      <c r="I30" s="44">
        <f>PRODUCT(Tableau414[[#This Row],[Nombre]:[Coût journalier (€)]])</f>
        <v>14875</v>
      </c>
    </row>
    <row r="31" spans="5:16" ht="15" customHeight="1" x14ac:dyDescent="0.2">
      <c r="E31" s="11"/>
      <c r="F31" s="11"/>
      <c r="G31" s="11"/>
      <c r="H31" s="222"/>
      <c r="I31" s="44"/>
      <c r="J31" s="15" t="s">
        <v>85</v>
      </c>
      <c r="K31" s="16">
        <f>365.25/12</f>
        <v>30.4375</v>
      </c>
    </row>
    <row r="32" spans="5:16" ht="15" customHeight="1" thickBot="1" x14ac:dyDescent="0.25">
      <c r="J32" s="15" t="s">
        <v>86</v>
      </c>
      <c r="K32" s="16">
        <f>24*K31</f>
        <v>730.5</v>
      </c>
    </row>
    <row r="33" spans="5:14" ht="15" customHeight="1" thickBot="1" x14ac:dyDescent="0.25">
      <c r="E33" s="243" t="s">
        <v>87</v>
      </c>
      <c r="F33" s="244"/>
      <c r="G33" s="244"/>
      <c r="H33" s="244"/>
      <c r="I33" s="244"/>
      <c r="J33" s="244"/>
      <c r="K33" s="244"/>
      <c r="L33" s="244"/>
      <c r="M33" s="244"/>
      <c r="N33" s="245"/>
    </row>
    <row r="34" spans="5:14" ht="15" customHeight="1" x14ac:dyDescent="0.2">
      <c r="E34" s="17" t="s">
        <v>53</v>
      </c>
      <c r="F34" s="18" t="s">
        <v>88</v>
      </c>
      <c r="G34" s="18" t="s">
        <v>89</v>
      </c>
      <c r="H34" s="18" t="s">
        <v>90</v>
      </c>
      <c r="I34" s="18" t="s">
        <v>91</v>
      </c>
      <c r="J34" s="18" t="s">
        <v>92</v>
      </c>
      <c r="K34" s="18" t="s">
        <v>93</v>
      </c>
      <c r="L34" s="18" t="s">
        <v>94</v>
      </c>
      <c r="M34" s="18" t="s">
        <v>95</v>
      </c>
      <c r="N34" s="19" t="s">
        <v>96</v>
      </c>
    </row>
    <row r="35" spans="5:14" ht="15" customHeight="1" x14ac:dyDescent="0.2">
      <c r="E35" s="20" t="s">
        <v>97</v>
      </c>
      <c r="F35" s="21" t="s">
        <v>98</v>
      </c>
      <c r="G35" s="21" t="s">
        <v>99</v>
      </c>
      <c r="H35" s="22" t="s">
        <v>100</v>
      </c>
      <c r="I35" s="23" t="s">
        <v>101</v>
      </c>
      <c r="J35" s="24">
        <f>K35/$K$32</f>
        <v>0.4421081451060917</v>
      </c>
      <c r="K35" s="24">
        <f>322.96</f>
        <v>322.95999999999998</v>
      </c>
      <c r="L35" s="23">
        <v>30</v>
      </c>
      <c r="M35" s="25">
        <f>Tableau616[[#This Row],[Jours d''utilisation]]*24*Tableau616[[#This Row],[Coût (€/heure)]]</f>
        <v>318.31786447638603</v>
      </c>
      <c r="N35" s="26" t="s">
        <v>102</v>
      </c>
    </row>
    <row r="36" spans="5:14" ht="15" customHeight="1" x14ac:dyDescent="0.2">
      <c r="E36" s="20" t="s">
        <v>103</v>
      </c>
      <c r="F36" s="21" t="s">
        <v>104</v>
      </c>
      <c r="G36" s="21" t="s">
        <v>105</v>
      </c>
      <c r="H36" s="21" t="s">
        <v>284</v>
      </c>
      <c r="I36" s="23" t="s">
        <v>101</v>
      </c>
      <c r="J36" s="24">
        <f>K36/$K$32</f>
        <v>0.12239561943874058</v>
      </c>
      <c r="K36" s="24">
        <v>89.41</v>
      </c>
      <c r="L36" s="23">
        <f>SUM($F$13:$F$17)</f>
        <v>126</v>
      </c>
      <c r="M36" s="25">
        <f>Tableau616[[#This Row],[Jours d''utilisation]]*24*Tableau616[[#This Row],[Coût (€/heure)]]</f>
        <v>370.12435318275152</v>
      </c>
      <c r="N36" s="26" t="s">
        <v>102</v>
      </c>
    </row>
    <row r="37" spans="5:14" ht="15" customHeight="1" x14ac:dyDescent="0.25">
      <c r="E37" s="20" t="s">
        <v>285</v>
      </c>
      <c r="F37" s="21" t="s">
        <v>286</v>
      </c>
      <c r="G37" s="21"/>
      <c r="H37" s="22" t="s">
        <v>287</v>
      </c>
      <c r="I37" s="23" t="s">
        <v>101</v>
      </c>
      <c r="J37" s="24">
        <f>K37/$K$32</f>
        <v>0.57241615331964402</v>
      </c>
      <c r="K37" s="24">
        <v>418.15</v>
      </c>
      <c r="L37" s="23">
        <f>SUM($F$14:$F$17)</f>
        <v>63</v>
      </c>
      <c r="M37" s="25">
        <f>Tableau616[[#This Row],[Jours d''utilisation]]*24*Tableau616[[#This Row],[Coût (€/heure)]]</f>
        <v>865.49322381930176</v>
      </c>
      <c r="N37" s="224" t="s">
        <v>102</v>
      </c>
    </row>
    <row r="38" spans="5:14" ht="15" customHeight="1" thickBot="1" x14ac:dyDescent="0.25"/>
    <row r="39" spans="5:14" ht="15" customHeight="1" thickBot="1" x14ac:dyDescent="0.25">
      <c r="E39" s="228" t="s">
        <v>106</v>
      </c>
      <c r="F39" s="229"/>
      <c r="G39" s="230"/>
    </row>
    <row r="40" spans="5:14" ht="15" customHeight="1" x14ac:dyDescent="0.2">
      <c r="E40" s="17" t="s">
        <v>107</v>
      </c>
      <c r="F40" s="18" t="s">
        <v>108</v>
      </c>
      <c r="G40" s="19" t="s">
        <v>109</v>
      </c>
      <c r="I40" s="223"/>
    </row>
    <row r="41" spans="5:14" ht="15" customHeight="1" x14ac:dyDescent="0.2">
      <c r="E41" s="27" t="s">
        <v>110</v>
      </c>
      <c r="F41" s="28">
        <f>SUM(Tableau616[Coût développement],Tableau414[Coût total (€)], B12, 3*B13)</f>
        <v>108628.93544147845</v>
      </c>
      <c r="G41" s="29" t="s">
        <v>295</v>
      </c>
    </row>
    <row r="42" spans="5:14" ht="15" customHeight="1" x14ac:dyDescent="0.2">
      <c r="E42" s="27" t="s">
        <v>111</v>
      </c>
      <c r="F42" s="28">
        <f>15%*F41</f>
        <v>16294.340316221766</v>
      </c>
      <c r="G42" s="29" t="s">
        <v>112</v>
      </c>
    </row>
    <row r="43" spans="5:14" ht="15" customHeight="1" x14ac:dyDescent="0.2">
      <c r="E43" s="30" t="s">
        <v>113</v>
      </c>
      <c r="F43" s="31">
        <f>12*($K$37+$K$36)</f>
        <v>6090.7199999999993</v>
      </c>
      <c r="G43" s="32" t="s">
        <v>288</v>
      </c>
    </row>
    <row r="44" spans="5:14" ht="15" customHeight="1" thickBot="1" x14ac:dyDescent="0.25"/>
    <row r="45" spans="5:14" ht="12.75" x14ac:dyDescent="0.2">
      <c r="E45" s="231" t="str">
        <f>"Rentabilité (estimation des ventes à "&amp;H48/1000&amp;"K€/an)"</f>
        <v>Rentabilité (estimation des ventes à 80K€/an)</v>
      </c>
      <c r="F45" s="232"/>
      <c r="G45" s="232"/>
      <c r="H45" s="232"/>
      <c r="I45" s="232"/>
      <c r="J45" s="232"/>
      <c r="K45" s="233"/>
    </row>
    <row r="46" spans="5:14" ht="12.75" x14ac:dyDescent="0.2">
      <c r="E46" s="33" t="s">
        <v>114</v>
      </c>
      <c r="F46" s="34" t="s">
        <v>115</v>
      </c>
      <c r="G46" s="34" t="s">
        <v>116</v>
      </c>
      <c r="H46" s="34" t="s">
        <v>117</v>
      </c>
      <c r="I46" s="34" t="s">
        <v>118</v>
      </c>
      <c r="J46" s="34" t="s">
        <v>119</v>
      </c>
      <c r="K46" s="35" t="s">
        <v>120</v>
      </c>
    </row>
    <row r="47" spans="5:14" ht="15" customHeight="1" x14ac:dyDescent="0.2">
      <c r="E47" s="36">
        <v>0</v>
      </c>
      <c r="F47" s="330">
        <f>F41</f>
        <v>108628.93544147845</v>
      </c>
      <c r="G47" s="330">
        <f>(1-(SUM(Tableau212[Charge estimée (jours)])/365))*SUM(F42:F43)</f>
        <v>14044.325513465163</v>
      </c>
      <c r="H47" s="331">
        <f>(1-(SUM(Tableau212[Charge estimée (jours)])/365))*H48</f>
        <v>50191.780821917804</v>
      </c>
      <c r="I47" s="37">
        <f>SUM(F$47:G47)</f>
        <v>122673.2609549436</v>
      </c>
      <c r="J47" s="37">
        <f>SUM(H$47:H47)</f>
        <v>50191.780821917804</v>
      </c>
      <c r="K47" s="39">
        <f>J47-I47</f>
        <v>-72481.480133025791</v>
      </c>
    </row>
    <row r="48" spans="5:14" ht="15" customHeight="1" x14ac:dyDescent="0.2">
      <c r="E48" s="36">
        <v>1</v>
      </c>
      <c r="F48" s="37">
        <v>0</v>
      </c>
      <c r="G48" s="37">
        <f>SUM($F$42:$F$43)</f>
        <v>22385.060316221767</v>
      </c>
      <c r="H48" s="38">
        <v>80000</v>
      </c>
      <c r="I48" s="37">
        <f>SUM(F$47:G48)</f>
        <v>145058.32127116536</v>
      </c>
      <c r="J48" s="37">
        <f>SUM(H$47:H48)</f>
        <v>130191.78082191781</v>
      </c>
      <c r="K48" s="39">
        <f>J48-I48</f>
        <v>-14866.54044924755</v>
      </c>
    </row>
    <row r="49" spans="5:14" ht="15" customHeight="1" x14ac:dyDescent="0.2">
      <c r="E49" s="36">
        <v>2</v>
      </c>
      <c r="F49" s="38">
        <v>0</v>
      </c>
      <c r="G49" s="37">
        <f t="shared" ref="G49:G52" si="9">SUM($F$42:$F$43)</f>
        <v>22385.060316221767</v>
      </c>
      <c r="H49" s="38">
        <v>80000</v>
      </c>
      <c r="I49" s="37">
        <f>SUM(F$47:G49)</f>
        <v>167443.38158738712</v>
      </c>
      <c r="J49" s="37">
        <f>SUM(H$47:H49)</f>
        <v>210191.78082191781</v>
      </c>
      <c r="K49" s="39">
        <f t="shared" ref="K49:K52" si="10">J49-I49</f>
        <v>42748.399234530691</v>
      </c>
    </row>
    <row r="50" spans="5:14" ht="15" customHeight="1" x14ac:dyDescent="0.2">
      <c r="E50" s="36">
        <v>3</v>
      </c>
      <c r="F50" s="38">
        <v>0</v>
      </c>
      <c r="G50" s="37">
        <f t="shared" si="9"/>
        <v>22385.060316221767</v>
      </c>
      <c r="H50" s="38">
        <v>80000</v>
      </c>
      <c r="I50" s="37">
        <f>SUM(F$47:G50)</f>
        <v>189828.44190360888</v>
      </c>
      <c r="J50" s="37">
        <f>SUM(H$47:H50)</f>
        <v>290191.78082191781</v>
      </c>
      <c r="K50" s="39">
        <f t="shared" si="10"/>
        <v>100363.33891830893</v>
      </c>
    </row>
    <row r="51" spans="5:14" ht="15" customHeight="1" x14ac:dyDescent="0.2">
      <c r="E51" s="36">
        <v>4</v>
      </c>
      <c r="F51" s="38">
        <v>0</v>
      </c>
      <c r="G51" s="37">
        <f t="shared" si="9"/>
        <v>22385.060316221767</v>
      </c>
      <c r="H51" s="38">
        <v>80000</v>
      </c>
      <c r="I51" s="37">
        <f>SUM(F$47:G51)</f>
        <v>212213.50221983064</v>
      </c>
      <c r="J51" s="37">
        <f>SUM(H$47:H51)</f>
        <v>370191.78082191781</v>
      </c>
      <c r="K51" s="39">
        <f t="shared" si="10"/>
        <v>157978.27860208717</v>
      </c>
    </row>
    <row r="52" spans="5:14" ht="15" customHeight="1" x14ac:dyDescent="0.2">
      <c r="E52" s="40">
        <v>5</v>
      </c>
      <c r="F52" s="41">
        <v>0</v>
      </c>
      <c r="G52" s="42">
        <f t="shared" si="9"/>
        <v>22385.060316221767</v>
      </c>
      <c r="H52" s="38">
        <v>80000</v>
      </c>
      <c r="I52" s="37">
        <f>SUM(F$47:G52)</f>
        <v>234598.5625360524</v>
      </c>
      <c r="J52" s="37">
        <f>SUM(H$47:H52)</f>
        <v>450191.78082191781</v>
      </c>
      <c r="K52" s="43">
        <f t="shared" si="10"/>
        <v>215593.21828586541</v>
      </c>
    </row>
    <row r="54" spans="5:14" ht="15" customHeight="1" thickBot="1" x14ac:dyDescent="0.25">
      <c r="E54" s="7" t="s">
        <v>122</v>
      </c>
      <c r="F54" s="7" t="s">
        <v>121</v>
      </c>
    </row>
    <row r="55" spans="5:14" ht="32.25" customHeight="1" thickBot="1" x14ac:dyDescent="0.25">
      <c r="E55" s="7">
        <f>1+VLOOKUP(1,L56:N68,3,FALSE)/12</f>
        <v>1.3333333333333333</v>
      </c>
      <c r="F55" s="7">
        <v>-25000</v>
      </c>
      <c r="J55" s="234" t="str">
        <f>"Avec ces estimations, le projet commencerait à devenir rentable au bout de 1 an et "&amp;VLOOKUP(1,L56:N68,3,FALSE)&amp;" mois."</f>
        <v>Avec ces estimations, le projet commencerait à devenir rentable au bout de 1 an et 4 mois.</v>
      </c>
      <c r="K55" s="235"/>
    </row>
    <row r="56" spans="5:14" ht="15" customHeight="1" thickBot="1" x14ac:dyDescent="0.25">
      <c r="E56" s="7">
        <f>1+VLOOKUP(1,L56:N68,3,FALSE)/12</f>
        <v>1.3333333333333333</v>
      </c>
      <c r="F56" s="7">
        <v>150000</v>
      </c>
      <c r="J56" s="220" t="str">
        <f>"Rentabilité à 1 an et "&amp;VLOOKUP(1,L56:N68,3,FALSE)&amp;" mois :"</f>
        <v>Rentabilité à 1 an et 4 mois :</v>
      </c>
      <c r="K56" s="221">
        <f>VLOOKUP(1,L56:N68,2,FALSE)</f>
        <v>4338.4394453451969</v>
      </c>
      <c r="L56" s="225">
        <f>IF(M56&gt;0,1,0)</f>
        <v>0</v>
      </c>
      <c r="M56" s="226">
        <f t="shared" ref="M56:M68" si="11">$K$48 +$N56*(($K$49-K$48)/12)</f>
        <v>-14866.54044924755</v>
      </c>
      <c r="N56" s="225">
        <v>0</v>
      </c>
    </row>
    <row r="57" spans="5:14" ht="15" customHeight="1" x14ac:dyDescent="0.2">
      <c r="L57" s="225">
        <f t="shared" ref="L57:L68" si="12">IF(M57&gt;0,1,0)</f>
        <v>0</v>
      </c>
      <c r="M57" s="226">
        <f t="shared" si="11"/>
        <v>-10065.295475599363</v>
      </c>
      <c r="N57" s="225">
        <v>1</v>
      </c>
    </row>
    <row r="58" spans="5:14" ht="15" customHeight="1" x14ac:dyDescent="0.2">
      <c r="L58" s="225">
        <f t="shared" si="12"/>
        <v>0</v>
      </c>
      <c r="M58" s="226">
        <f t="shared" si="11"/>
        <v>-5264.0505019511766</v>
      </c>
      <c r="N58" s="225">
        <v>2</v>
      </c>
    </row>
    <row r="59" spans="5:14" ht="15" customHeight="1" x14ac:dyDescent="0.2">
      <c r="L59" s="225">
        <f t="shared" si="12"/>
        <v>0</v>
      </c>
      <c r="M59" s="226">
        <f t="shared" si="11"/>
        <v>-462.80552830298984</v>
      </c>
      <c r="N59" s="225">
        <v>3</v>
      </c>
    </row>
    <row r="60" spans="5:14" ht="15" customHeight="1" x14ac:dyDescent="0.2">
      <c r="L60" s="225">
        <f t="shared" si="12"/>
        <v>1</v>
      </c>
      <c r="M60" s="226">
        <f t="shared" si="11"/>
        <v>4338.4394453451969</v>
      </c>
      <c r="N60" s="225">
        <v>4</v>
      </c>
    </row>
    <row r="61" spans="5:14" ht="15" customHeight="1" x14ac:dyDescent="0.2">
      <c r="L61" s="225">
        <f t="shared" si="12"/>
        <v>1</v>
      </c>
      <c r="M61" s="226">
        <f t="shared" si="11"/>
        <v>9139.6844189933836</v>
      </c>
      <c r="N61" s="225">
        <v>5</v>
      </c>
    </row>
    <row r="62" spans="5:14" ht="15" customHeight="1" x14ac:dyDescent="0.2">
      <c r="L62" s="225">
        <f t="shared" si="12"/>
        <v>1</v>
      </c>
      <c r="M62" s="226">
        <f t="shared" si="11"/>
        <v>13940.92939264157</v>
      </c>
      <c r="N62" s="225">
        <v>6</v>
      </c>
    </row>
    <row r="63" spans="5:14" ht="15" customHeight="1" x14ac:dyDescent="0.2">
      <c r="L63" s="225">
        <f t="shared" si="12"/>
        <v>1</v>
      </c>
      <c r="M63" s="226">
        <f t="shared" si="11"/>
        <v>18742.174366289757</v>
      </c>
      <c r="N63" s="225">
        <v>7</v>
      </c>
    </row>
    <row r="64" spans="5:14" ht="15" customHeight="1" x14ac:dyDescent="0.2">
      <c r="L64" s="225">
        <f t="shared" si="12"/>
        <v>1</v>
      </c>
      <c r="M64" s="226">
        <f t="shared" si="11"/>
        <v>23543.419339937944</v>
      </c>
      <c r="N64" s="225">
        <v>8</v>
      </c>
    </row>
    <row r="65" spans="12:14" ht="15" customHeight="1" x14ac:dyDescent="0.2">
      <c r="L65" s="225">
        <f t="shared" si="12"/>
        <v>1</v>
      </c>
      <c r="M65" s="226">
        <f t="shared" si="11"/>
        <v>28344.66431358613</v>
      </c>
      <c r="N65" s="225">
        <v>9</v>
      </c>
    </row>
    <row r="66" spans="12:14" ht="15" customHeight="1" x14ac:dyDescent="0.2">
      <c r="L66" s="225">
        <f t="shared" si="12"/>
        <v>1</v>
      </c>
      <c r="M66" s="226">
        <f t="shared" si="11"/>
        <v>33145.909287234317</v>
      </c>
      <c r="N66" s="225">
        <v>10</v>
      </c>
    </row>
    <row r="67" spans="12:14" ht="15" customHeight="1" x14ac:dyDescent="0.2">
      <c r="L67" s="225">
        <f t="shared" si="12"/>
        <v>1</v>
      </c>
      <c r="M67" s="226">
        <f t="shared" si="11"/>
        <v>37947.154260882504</v>
      </c>
      <c r="N67" s="225">
        <v>11</v>
      </c>
    </row>
    <row r="68" spans="12:14" ht="15" customHeight="1" x14ac:dyDescent="0.2">
      <c r="L68" s="225">
        <f t="shared" si="12"/>
        <v>1</v>
      </c>
      <c r="M68" s="226">
        <f t="shared" si="11"/>
        <v>42748.399234530691</v>
      </c>
      <c r="N68" s="225">
        <v>12</v>
      </c>
    </row>
  </sheetData>
  <mergeCells count="8">
    <mergeCell ref="E39:G39"/>
    <mergeCell ref="E45:K45"/>
    <mergeCell ref="J55:K55"/>
    <mergeCell ref="E1:O1"/>
    <mergeCell ref="A1:C1"/>
    <mergeCell ref="E10:M10"/>
    <mergeCell ref="E20:I20"/>
    <mergeCell ref="E33:N33"/>
  </mergeCells>
  <phoneticPr fontId="24" type="noConversion"/>
  <hyperlinks>
    <hyperlink ref="N35" r:id="rId1" xr:uid="{86EFA28D-0C14-4E4E-8B1E-882001BB5458}"/>
    <hyperlink ref="N36" r:id="rId2" xr:uid="{05108050-4B77-48EF-AD0D-8C02EC3C992D}"/>
    <hyperlink ref="N37" r:id="rId3" xr:uid="{9A858D7F-8C8E-4B7D-8E0C-9B2AB9A539E0}"/>
  </hyperlinks>
  <pageMargins left="0.7" right="0.7" top="0.75" bottom="0.75" header="0.3" footer="0.3"/>
  <pageSetup paperSize="9" orientation="portrait" r:id="rId4"/>
  <drawing r:id="rId5"/>
  <tableParts count="8">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A91DD-2184-4D2C-B31B-A59A540DCBFA}">
  <sheetPr>
    <tabColor theme="5"/>
  </sheetPr>
  <dimension ref="A1:J11"/>
  <sheetViews>
    <sheetView zoomScale="85" zoomScaleNormal="85" workbookViewId="0">
      <pane ySplit="1" topLeftCell="A8" activePane="bottomLeft" state="frozen"/>
      <selection pane="bottomLeft" activeCell="I8" sqref="I8"/>
    </sheetView>
  </sheetViews>
  <sheetFormatPr baseColWidth="10" defaultColWidth="11.5703125" defaultRowHeight="15" x14ac:dyDescent="0.25"/>
  <cols>
    <col min="1" max="3" width="26.42578125" style="2" customWidth="1"/>
    <col min="4" max="4" width="22.85546875" style="2" customWidth="1"/>
    <col min="5" max="5" width="26.42578125" style="2" customWidth="1"/>
    <col min="6" max="7" width="11.5703125" style="2"/>
    <col min="8" max="8" width="14.42578125" style="2" customWidth="1"/>
    <col min="9" max="9" width="33.28515625" style="2" customWidth="1"/>
    <col min="10" max="10" width="30.42578125" style="2" customWidth="1"/>
    <col min="11" max="16384" width="11.5703125" style="2"/>
  </cols>
  <sheetData>
    <row r="1" spans="1:10" s="1" customFormat="1" ht="45" x14ac:dyDescent="0.25">
      <c r="A1" s="3" t="s">
        <v>3</v>
      </c>
      <c r="B1" s="3" t="s">
        <v>0</v>
      </c>
      <c r="C1" s="3" t="s">
        <v>1</v>
      </c>
      <c r="D1" s="3" t="s">
        <v>2</v>
      </c>
      <c r="E1" s="3" t="s">
        <v>12</v>
      </c>
      <c r="F1" s="3" t="s">
        <v>5</v>
      </c>
      <c r="G1" s="3" t="s">
        <v>6</v>
      </c>
      <c r="H1" s="3" t="s">
        <v>13</v>
      </c>
      <c r="I1" s="3" t="s">
        <v>10</v>
      </c>
      <c r="J1" s="3" t="s">
        <v>11</v>
      </c>
    </row>
    <row r="2" spans="1:10" s="1" customFormat="1" x14ac:dyDescent="0.25">
      <c r="A2" s="4" t="s">
        <v>7</v>
      </c>
      <c r="B2" s="4" t="s">
        <v>8</v>
      </c>
      <c r="C2" s="4"/>
      <c r="D2" s="4"/>
      <c r="E2" s="4" t="s">
        <v>9</v>
      </c>
      <c r="F2" s="4"/>
      <c r="G2" s="4"/>
      <c r="H2" s="4"/>
      <c r="I2" s="4"/>
      <c r="J2" s="4"/>
    </row>
    <row r="3" spans="1:10" ht="120" x14ac:dyDescent="0.25">
      <c r="A3" s="5" t="s">
        <v>14</v>
      </c>
      <c r="B3" s="5" t="s">
        <v>15</v>
      </c>
      <c r="C3" s="5" t="s">
        <v>25</v>
      </c>
      <c r="D3" s="5" t="s">
        <v>4</v>
      </c>
      <c r="E3" s="5" t="s">
        <v>26</v>
      </c>
      <c r="F3" s="5">
        <v>3</v>
      </c>
      <c r="G3" s="5">
        <v>2</v>
      </c>
      <c r="H3" s="5">
        <f t="shared" ref="H3:H8" si="0">F3*G3</f>
        <v>6</v>
      </c>
      <c r="I3" s="5" t="s">
        <v>27</v>
      </c>
      <c r="J3" s="5" t="s">
        <v>28</v>
      </c>
    </row>
    <row r="4" spans="1:10" ht="90" x14ac:dyDescent="0.25">
      <c r="A4" s="5" t="s">
        <v>16</v>
      </c>
      <c r="B4" s="5" t="s">
        <v>17</v>
      </c>
      <c r="C4" s="5" t="s">
        <v>29</v>
      </c>
      <c r="D4" s="5" t="s">
        <v>30</v>
      </c>
      <c r="E4" s="5" t="s">
        <v>31</v>
      </c>
      <c r="F4" s="5">
        <v>3</v>
      </c>
      <c r="G4" s="5">
        <v>3</v>
      </c>
      <c r="H4" s="5">
        <f t="shared" si="0"/>
        <v>9</v>
      </c>
      <c r="I4" s="5" t="s">
        <v>32</v>
      </c>
      <c r="J4" s="5" t="s">
        <v>33</v>
      </c>
    </row>
    <row r="5" spans="1:10" ht="120" x14ac:dyDescent="0.25">
      <c r="A5" s="5" t="s">
        <v>18</v>
      </c>
      <c r="B5" s="5" t="s">
        <v>19</v>
      </c>
      <c r="C5" s="5" t="s">
        <v>34</v>
      </c>
      <c r="D5" s="5" t="s">
        <v>35</v>
      </c>
      <c r="E5" s="5" t="s">
        <v>36</v>
      </c>
      <c r="F5" s="5">
        <v>2</v>
      </c>
      <c r="G5" s="5">
        <v>2</v>
      </c>
      <c r="H5" s="5">
        <f t="shared" si="0"/>
        <v>4</v>
      </c>
      <c r="I5" s="5" t="s">
        <v>37</v>
      </c>
      <c r="J5" s="5" t="s">
        <v>20</v>
      </c>
    </row>
    <row r="6" spans="1:10" ht="75" x14ac:dyDescent="0.25">
      <c r="A6" s="5" t="s">
        <v>21</v>
      </c>
      <c r="B6" s="5" t="s">
        <v>22</v>
      </c>
      <c r="C6" s="5" t="s">
        <v>38</v>
      </c>
      <c r="D6" s="5" t="s">
        <v>39</v>
      </c>
      <c r="E6" s="5" t="s">
        <v>40</v>
      </c>
      <c r="F6" s="5">
        <v>3</v>
      </c>
      <c r="G6" s="5">
        <v>2</v>
      </c>
      <c r="H6" s="5">
        <f t="shared" si="0"/>
        <v>6</v>
      </c>
      <c r="I6" s="5" t="s">
        <v>41</v>
      </c>
      <c r="J6" s="5" t="s">
        <v>42</v>
      </c>
    </row>
    <row r="7" spans="1:10" ht="90" x14ac:dyDescent="0.25">
      <c r="A7" s="5" t="s">
        <v>23</v>
      </c>
      <c r="B7" s="5" t="s">
        <v>24</v>
      </c>
      <c r="C7" s="5" t="s">
        <v>43</v>
      </c>
      <c r="D7" s="5" t="s">
        <v>44</v>
      </c>
      <c r="E7" s="5" t="s">
        <v>45</v>
      </c>
      <c r="F7" s="5">
        <v>3</v>
      </c>
      <c r="G7" s="5">
        <v>2</v>
      </c>
      <c r="H7" s="5">
        <f t="shared" si="0"/>
        <v>6</v>
      </c>
      <c r="I7" s="5" t="s">
        <v>46</v>
      </c>
      <c r="J7" s="5" t="s">
        <v>47</v>
      </c>
    </row>
    <row r="8" spans="1:10" ht="180" x14ac:dyDescent="0.25">
      <c r="A8" s="5" t="s">
        <v>264</v>
      </c>
      <c r="B8" s="5" t="s">
        <v>265</v>
      </c>
      <c r="C8" s="5" t="s">
        <v>266</v>
      </c>
      <c r="D8" s="5" t="s">
        <v>39</v>
      </c>
      <c r="E8" s="5" t="s">
        <v>40</v>
      </c>
      <c r="F8" s="5">
        <v>3</v>
      </c>
      <c r="G8" s="5">
        <v>2</v>
      </c>
      <c r="H8" s="5">
        <f t="shared" si="0"/>
        <v>6</v>
      </c>
      <c r="I8" s="5" t="s">
        <v>267</v>
      </c>
      <c r="J8" s="5" t="s">
        <v>42</v>
      </c>
    </row>
    <row r="9" spans="1:10" ht="180" x14ac:dyDescent="0.25">
      <c r="A9" s="5" t="s">
        <v>268</v>
      </c>
      <c r="B9" s="5" t="s">
        <v>269</v>
      </c>
      <c r="C9" s="5" t="s">
        <v>270</v>
      </c>
      <c r="D9" s="5" t="s">
        <v>39</v>
      </c>
      <c r="E9" s="5" t="s">
        <v>40</v>
      </c>
      <c r="F9" s="5">
        <v>3</v>
      </c>
      <c r="G9" s="5">
        <v>2</v>
      </c>
      <c r="H9" s="5">
        <f t="shared" ref="H9" si="1">F9*G9</f>
        <v>6</v>
      </c>
      <c r="I9" s="5" t="s">
        <v>267</v>
      </c>
      <c r="J9" s="5" t="s">
        <v>42</v>
      </c>
    </row>
    <row r="10" spans="1:10" ht="75" x14ac:dyDescent="0.25">
      <c r="A10" s="5" t="s">
        <v>271</v>
      </c>
      <c r="B10" s="5" t="s">
        <v>272</v>
      </c>
      <c r="C10" s="5" t="s">
        <v>273</v>
      </c>
      <c r="D10" s="5" t="s">
        <v>39</v>
      </c>
      <c r="E10" s="5" t="s">
        <v>274</v>
      </c>
      <c r="F10" s="5">
        <v>3</v>
      </c>
      <c r="G10" s="5">
        <v>1</v>
      </c>
      <c r="H10" s="5">
        <f t="shared" ref="H10" si="2">F10*G10</f>
        <v>3</v>
      </c>
      <c r="I10" s="5" t="s">
        <v>275</v>
      </c>
      <c r="J10" s="5" t="s">
        <v>42</v>
      </c>
    </row>
    <row r="11" spans="1:10" ht="90" x14ac:dyDescent="0.25">
      <c r="A11" s="5" t="s">
        <v>279</v>
      </c>
      <c r="B11" s="5" t="s">
        <v>277</v>
      </c>
      <c r="C11" s="5" t="s">
        <v>278</v>
      </c>
      <c r="D11" s="5" t="s">
        <v>280</v>
      </c>
      <c r="E11" s="5" t="s">
        <v>281</v>
      </c>
      <c r="F11" s="5">
        <v>2</v>
      </c>
      <c r="G11" s="5">
        <v>1</v>
      </c>
      <c r="H11" s="5">
        <f t="shared" ref="H11" si="3">F11*G11</f>
        <v>2</v>
      </c>
      <c r="I11" s="5" t="s">
        <v>282</v>
      </c>
      <c r="J11" s="5" t="s">
        <v>283</v>
      </c>
    </row>
  </sheetData>
  <conditionalFormatting sqref="H3:H11">
    <cfRule type="colorScale" priority="5">
      <colorScale>
        <cfvo type="num" val="0"/>
        <cfvo type="num" val="3"/>
        <cfvo type="num" val="8"/>
        <color rgb="FF00B050"/>
        <color rgb="FFFFEB84"/>
        <color rgb="FFFF0000"/>
      </colorScale>
    </cfRule>
    <cfRule type="colorScale" priority="6">
      <colorScale>
        <cfvo type="num" val="0"/>
        <cfvo type="num" val="3"/>
        <cfvo type="num" val="8"/>
        <color rgb="FF00B050"/>
        <color rgb="FFFFEB84"/>
        <color rgb="FFFF0000"/>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ADC4-9CE0-4905-91AC-CBCA288DE342}">
  <sheetPr>
    <tabColor rgb="FF00B050"/>
  </sheetPr>
  <dimension ref="A1:Z1000"/>
  <sheetViews>
    <sheetView topLeftCell="B1" workbookViewId="0">
      <selection activeCell="E11" sqref="E11"/>
    </sheetView>
  </sheetViews>
  <sheetFormatPr baseColWidth="10" defaultRowHeight="15" customHeight="1" x14ac:dyDescent="0.25"/>
  <cols>
    <col min="1" max="1" width="75.28515625" style="49" bestFit="1" customWidth="1"/>
    <col min="2" max="2" width="14" style="49" customWidth="1"/>
    <col min="3" max="3" width="14.140625" style="49" customWidth="1"/>
    <col min="4" max="4" width="13.85546875" style="49" customWidth="1"/>
    <col min="5" max="5" width="101.85546875" style="49" bestFit="1" customWidth="1"/>
    <col min="6" max="6" width="14.42578125" style="49" bestFit="1" customWidth="1"/>
    <col min="7" max="8" width="17.140625" style="49" customWidth="1"/>
    <col min="9" max="9" width="24.7109375" style="49" customWidth="1"/>
    <col min="10" max="10" width="12.28515625" style="49" customWidth="1"/>
    <col min="11" max="11" width="46.5703125" style="49" customWidth="1"/>
    <col min="12" max="26" width="9" style="49" customWidth="1"/>
    <col min="27" max="1024" width="15.28515625" style="49" customWidth="1"/>
    <col min="1025" max="1025" width="11.42578125" style="49" customWidth="1"/>
    <col min="1026" max="16384" width="11.42578125" style="49"/>
  </cols>
  <sheetData>
    <row r="1" spans="1:26" ht="33.75" customHeight="1" x14ac:dyDescent="0.25">
      <c r="A1" s="247" t="s">
        <v>123</v>
      </c>
      <c r="B1" s="45" t="s">
        <v>124</v>
      </c>
      <c r="C1" s="46" t="s">
        <v>125</v>
      </c>
      <c r="D1" s="47" t="s">
        <v>126</v>
      </c>
      <c r="E1" s="46" t="s">
        <v>127</v>
      </c>
      <c r="F1" s="47" t="s">
        <v>128</v>
      </c>
      <c r="G1" s="46" t="s">
        <v>129</v>
      </c>
      <c r="H1" s="47" t="s">
        <v>130</v>
      </c>
      <c r="I1" s="48" t="s">
        <v>131</v>
      </c>
      <c r="K1" s="50" t="s">
        <v>132</v>
      </c>
    </row>
    <row r="2" spans="1:26" ht="39" customHeight="1" x14ac:dyDescent="0.25">
      <c r="A2" s="247"/>
      <c r="B2" s="51" t="s">
        <v>133</v>
      </c>
      <c r="C2" s="52">
        <v>75001</v>
      </c>
      <c r="D2" s="53" t="s">
        <v>134</v>
      </c>
      <c r="E2" s="52" t="s">
        <v>135</v>
      </c>
      <c r="F2" s="53" t="s">
        <v>136</v>
      </c>
      <c r="G2" s="54" t="s">
        <v>137</v>
      </c>
      <c r="H2" s="55"/>
      <c r="I2" s="56"/>
      <c r="K2" s="57" t="str">
        <f>HYPERLINK("https://www.cnil.fr/fr/definition/delegue-protection-donnees","► Délégué à la protection des données (DPO)")</f>
        <v>► Délégué à la protection des données (DPO)</v>
      </c>
    </row>
    <row r="3" spans="1:26" ht="33.75" customHeight="1" x14ac:dyDescent="0.25">
      <c r="A3" s="248" t="s">
        <v>138</v>
      </c>
      <c r="B3" s="45" t="s">
        <v>124</v>
      </c>
      <c r="C3" s="46" t="s">
        <v>139</v>
      </c>
      <c r="D3" s="47" t="s">
        <v>126</v>
      </c>
      <c r="E3" s="46" t="s">
        <v>140</v>
      </c>
      <c r="F3" s="47" t="s">
        <v>128</v>
      </c>
      <c r="G3" s="46" t="s">
        <v>141</v>
      </c>
      <c r="H3" s="47" t="s">
        <v>130</v>
      </c>
      <c r="I3" s="48" t="s">
        <v>142</v>
      </c>
      <c r="K3" s="57" t="str">
        <f>HYPERLINK("https://www.cnil.fr/fr/definition/donnee-sensible","► Données sensibles")</f>
        <v>► Données sensibles</v>
      </c>
    </row>
    <row r="4" spans="1:26" ht="39" customHeight="1" x14ac:dyDescent="0.25">
      <c r="A4" s="248"/>
      <c r="B4" s="45" t="s">
        <v>133</v>
      </c>
      <c r="C4" s="52">
        <v>75008</v>
      </c>
      <c r="D4" s="53" t="s">
        <v>134</v>
      </c>
      <c r="E4" s="46" t="s">
        <v>135</v>
      </c>
      <c r="F4" s="53" t="s">
        <v>136</v>
      </c>
      <c r="G4" s="58" t="s">
        <v>143</v>
      </c>
      <c r="H4" s="55"/>
      <c r="I4" s="56"/>
      <c r="K4" s="57" t="str">
        <f>HYPERLINK("https://www.cnil.fr/fr/definition/finalite-dun-traitement","► Finalité du traitement")</f>
        <v>► Finalité du traitement</v>
      </c>
    </row>
    <row r="5" spans="1:26" ht="33.75" customHeight="1" x14ac:dyDescent="0.25">
      <c r="A5" s="248" t="s">
        <v>144</v>
      </c>
      <c r="B5" s="59" t="s">
        <v>124</v>
      </c>
      <c r="C5" s="46" t="s">
        <v>145</v>
      </c>
      <c r="D5" s="47" t="s">
        <v>126</v>
      </c>
      <c r="E5" s="60" t="s">
        <v>146</v>
      </c>
      <c r="F5" s="45" t="s">
        <v>147</v>
      </c>
      <c r="G5" s="46"/>
      <c r="H5" s="47" t="s">
        <v>128</v>
      </c>
      <c r="I5" s="61" t="s">
        <v>148</v>
      </c>
    </row>
    <row r="6" spans="1:26" ht="33.75" customHeight="1" x14ac:dyDescent="0.25">
      <c r="A6" s="248"/>
      <c r="B6" s="51" t="s">
        <v>133</v>
      </c>
      <c r="C6" s="62">
        <v>75005</v>
      </c>
      <c r="D6" s="53" t="s">
        <v>134</v>
      </c>
      <c r="E6" s="62" t="s">
        <v>135</v>
      </c>
      <c r="F6" s="53" t="s">
        <v>136</v>
      </c>
      <c r="G6" s="62" t="s">
        <v>149</v>
      </c>
      <c r="H6" s="53" t="s">
        <v>130</v>
      </c>
      <c r="I6" s="63" t="s">
        <v>150</v>
      </c>
      <c r="J6" s="64"/>
    </row>
    <row r="7" spans="1:26" ht="22.5" customHeight="1" x14ac:dyDescent="0.25">
      <c r="A7" s="249" t="s">
        <v>151</v>
      </c>
      <c r="B7" s="249"/>
      <c r="C7" s="249"/>
      <c r="D7" s="249"/>
      <c r="E7" s="249" t="s">
        <v>152</v>
      </c>
      <c r="F7" s="249"/>
      <c r="G7" s="249"/>
      <c r="H7" s="246" t="s">
        <v>153</v>
      </c>
      <c r="I7" s="246"/>
    </row>
    <row r="8" spans="1:26" ht="48.75" customHeight="1" x14ac:dyDescent="0.25">
      <c r="A8" s="65" t="s">
        <v>154</v>
      </c>
      <c r="B8" s="66" t="s">
        <v>155</v>
      </c>
      <c r="C8" s="65" t="s">
        <v>156</v>
      </c>
      <c r="D8" s="67" t="s">
        <v>157</v>
      </c>
      <c r="E8" s="250"/>
      <c r="F8" s="250"/>
      <c r="G8" s="250"/>
      <c r="H8" s="251" t="s">
        <v>158</v>
      </c>
      <c r="I8" s="251"/>
    </row>
    <row r="9" spans="1:26" ht="43.5" customHeight="1" x14ac:dyDescent="0.25">
      <c r="A9" s="68" t="s">
        <v>159</v>
      </c>
      <c r="B9" s="69" t="s">
        <v>160</v>
      </c>
      <c r="C9" s="70">
        <v>43246</v>
      </c>
      <c r="D9" s="70">
        <v>43598</v>
      </c>
      <c r="E9" s="252" t="s">
        <v>161</v>
      </c>
      <c r="F9" s="252"/>
      <c r="G9" s="252"/>
      <c r="H9" s="253" t="s">
        <v>162</v>
      </c>
      <c r="I9" s="253"/>
      <c r="J9" s="71"/>
      <c r="K9" s="71"/>
      <c r="L9" s="71"/>
      <c r="M9" s="71"/>
      <c r="N9" s="71"/>
      <c r="O9" s="71"/>
      <c r="P9" s="71"/>
      <c r="Q9" s="71"/>
      <c r="R9" s="71"/>
      <c r="S9" s="71"/>
      <c r="T9" s="71"/>
      <c r="U9" s="71"/>
      <c r="V9" s="71"/>
      <c r="W9" s="71"/>
      <c r="X9" s="71"/>
      <c r="Y9" s="71"/>
      <c r="Z9" s="71"/>
    </row>
    <row r="10" spans="1:26" x14ac:dyDescent="0.25">
      <c r="A10" s="72" t="s">
        <v>163</v>
      </c>
      <c r="B10" s="73" t="s">
        <v>164</v>
      </c>
      <c r="C10" s="72">
        <v>45462</v>
      </c>
      <c r="D10" s="72">
        <v>45462</v>
      </c>
      <c r="E10" s="217" t="s">
        <v>165</v>
      </c>
      <c r="F10" s="72"/>
      <c r="G10" s="72"/>
      <c r="H10" s="72" t="s">
        <v>166</v>
      </c>
      <c r="I10" s="72"/>
      <c r="J10" s="71"/>
      <c r="K10" s="71"/>
      <c r="L10" s="71"/>
      <c r="M10" s="71"/>
      <c r="N10" s="71"/>
      <c r="O10" s="71"/>
      <c r="P10" s="71"/>
      <c r="Q10" s="71"/>
      <c r="R10" s="71"/>
      <c r="S10" s="71"/>
      <c r="T10" s="71"/>
      <c r="U10" s="71"/>
      <c r="V10" s="71"/>
      <c r="W10" s="71"/>
      <c r="X10" s="71"/>
      <c r="Y10" s="71"/>
      <c r="Z10" s="71"/>
    </row>
    <row r="11" spans="1:26" ht="31.5" customHeight="1" x14ac:dyDescent="0.25">
      <c r="A11" s="74" t="s">
        <v>167</v>
      </c>
      <c r="B11" s="75" t="s">
        <v>168</v>
      </c>
      <c r="C11" s="76">
        <v>45462</v>
      </c>
      <c r="D11" s="76">
        <v>45468</v>
      </c>
      <c r="E11" s="218" t="s">
        <v>169</v>
      </c>
      <c r="F11" s="74"/>
      <c r="G11" s="74"/>
      <c r="H11" s="74" t="s">
        <v>162</v>
      </c>
      <c r="I11" s="74"/>
      <c r="J11" s="71"/>
      <c r="K11" s="71"/>
      <c r="L11" s="71"/>
      <c r="M11" s="71"/>
      <c r="N11" s="71"/>
      <c r="O11" s="71"/>
      <c r="P11" s="71"/>
      <c r="Q11" s="71"/>
      <c r="R11" s="71"/>
      <c r="S11" s="71"/>
      <c r="T11" s="71"/>
      <c r="U11" s="71"/>
      <c r="V11" s="71"/>
      <c r="W11" s="71"/>
      <c r="X11" s="71"/>
      <c r="Y11" s="71"/>
      <c r="Z11" s="71"/>
    </row>
    <row r="12" spans="1:26" x14ac:dyDescent="0.25">
      <c r="A12" s="77" t="s">
        <v>170</v>
      </c>
      <c r="B12" s="73" t="s">
        <v>171</v>
      </c>
      <c r="C12" s="72">
        <v>45462</v>
      </c>
      <c r="D12" s="72">
        <v>45462</v>
      </c>
      <c r="E12" s="219" t="s">
        <v>172</v>
      </c>
      <c r="F12" s="77"/>
      <c r="G12" s="77"/>
      <c r="H12" s="72" t="s">
        <v>162</v>
      </c>
      <c r="I12" s="72"/>
      <c r="J12" s="71"/>
      <c r="K12" s="71"/>
      <c r="L12" s="71"/>
      <c r="M12" s="71"/>
      <c r="N12" s="71"/>
      <c r="O12" s="71"/>
      <c r="P12" s="71"/>
      <c r="Q12" s="71"/>
      <c r="R12" s="71"/>
      <c r="S12" s="71"/>
      <c r="T12" s="71"/>
      <c r="U12" s="71"/>
      <c r="V12" s="71"/>
      <c r="W12" s="71"/>
      <c r="X12" s="71"/>
      <c r="Y12" s="71"/>
      <c r="Z12" s="71"/>
    </row>
    <row r="13" spans="1:26" x14ac:dyDescent="0.25">
      <c r="A13" s="74" t="s">
        <v>173</v>
      </c>
      <c r="B13" s="75" t="s">
        <v>174</v>
      </c>
      <c r="C13" s="76">
        <v>45462</v>
      </c>
      <c r="D13" s="76">
        <v>45468</v>
      </c>
      <c r="E13" s="218" t="s">
        <v>175</v>
      </c>
      <c r="F13" s="74"/>
      <c r="G13" s="74"/>
      <c r="H13" s="74" t="s">
        <v>166</v>
      </c>
      <c r="I13" s="74"/>
      <c r="J13" s="71"/>
      <c r="K13" s="71"/>
      <c r="L13" s="71"/>
      <c r="M13" s="71"/>
      <c r="N13" s="71"/>
      <c r="O13" s="71"/>
      <c r="P13" s="71"/>
      <c r="Q13" s="71"/>
      <c r="R13" s="71"/>
      <c r="S13" s="71"/>
      <c r="T13" s="71"/>
      <c r="U13" s="71"/>
      <c r="V13" s="71"/>
      <c r="W13" s="71"/>
      <c r="X13" s="71"/>
      <c r="Y13" s="71"/>
      <c r="Z13" s="71"/>
    </row>
    <row r="14" spans="1:26" x14ac:dyDescent="0.25">
      <c r="A14" s="77"/>
      <c r="B14" s="73"/>
      <c r="C14" s="72"/>
      <c r="D14" s="73"/>
      <c r="E14" s="254"/>
      <c r="F14" s="254"/>
      <c r="G14" s="254"/>
      <c r="H14" s="254"/>
      <c r="I14" s="254"/>
      <c r="J14" s="71"/>
      <c r="K14" s="71"/>
      <c r="L14" s="71"/>
      <c r="M14" s="71"/>
      <c r="N14" s="71"/>
      <c r="O14" s="71"/>
      <c r="P14" s="71"/>
      <c r="Q14" s="71"/>
      <c r="R14" s="71"/>
      <c r="S14" s="71"/>
      <c r="T14" s="71"/>
      <c r="U14" s="71"/>
      <c r="V14" s="71"/>
      <c r="W14" s="71"/>
      <c r="X14" s="71"/>
      <c r="Y14" s="71"/>
      <c r="Z14" s="71"/>
    </row>
    <row r="15" spans="1:26" x14ac:dyDescent="0.25">
      <c r="A15" s="74"/>
      <c r="B15" s="75"/>
      <c r="C15" s="76"/>
      <c r="D15" s="75"/>
      <c r="E15" s="255"/>
      <c r="F15" s="255"/>
      <c r="G15" s="255"/>
      <c r="H15" s="255"/>
      <c r="I15" s="255"/>
      <c r="J15" s="71"/>
      <c r="K15" s="71"/>
      <c r="L15" s="71"/>
      <c r="M15" s="71"/>
      <c r="N15" s="71"/>
      <c r="O15" s="71"/>
      <c r="P15" s="71"/>
      <c r="Q15" s="71"/>
      <c r="R15" s="71"/>
      <c r="S15" s="71"/>
      <c r="T15" s="71"/>
      <c r="U15" s="71"/>
      <c r="V15" s="71"/>
      <c r="W15" s="71"/>
      <c r="X15" s="71"/>
      <c r="Y15" s="71"/>
      <c r="Z15" s="71"/>
    </row>
    <row r="16" spans="1:26" x14ac:dyDescent="0.25">
      <c r="A16" s="77"/>
      <c r="B16" s="73"/>
      <c r="C16" s="72"/>
      <c r="D16" s="73"/>
      <c r="E16" s="254"/>
      <c r="F16" s="254"/>
      <c r="G16" s="254"/>
      <c r="H16" s="254"/>
      <c r="I16" s="254"/>
      <c r="J16" s="71"/>
      <c r="K16" s="71"/>
      <c r="L16" s="71"/>
      <c r="M16" s="71"/>
      <c r="N16" s="71"/>
      <c r="O16" s="71"/>
      <c r="P16" s="71"/>
      <c r="Q16" s="71"/>
      <c r="R16" s="71"/>
      <c r="S16" s="71"/>
      <c r="T16" s="71"/>
      <c r="U16" s="71"/>
      <c r="V16" s="71"/>
      <c r="W16" s="71"/>
      <c r="X16" s="71"/>
      <c r="Y16" s="71"/>
      <c r="Z16" s="71"/>
    </row>
    <row r="17" spans="1:26" x14ac:dyDescent="0.25">
      <c r="A17" s="74"/>
      <c r="B17" s="75"/>
      <c r="C17" s="76"/>
      <c r="D17" s="75"/>
      <c r="E17" s="255"/>
      <c r="F17" s="255"/>
      <c r="G17" s="255"/>
      <c r="H17" s="255"/>
      <c r="I17" s="255"/>
      <c r="J17" s="71"/>
      <c r="K17" s="71"/>
      <c r="L17" s="71"/>
      <c r="M17" s="71"/>
      <c r="N17" s="71"/>
      <c r="O17" s="71"/>
      <c r="P17" s="71"/>
      <c r="Q17" s="71"/>
      <c r="R17" s="71"/>
      <c r="S17" s="71"/>
      <c r="T17" s="71"/>
      <c r="U17" s="71"/>
      <c r="V17" s="71"/>
      <c r="W17" s="71"/>
      <c r="X17" s="71"/>
      <c r="Y17" s="71"/>
      <c r="Z17" s="71"/>
    </row>
    <row r="18" spans="1:26" x14ac:dyDescent="0.25">
      <c r="A18" s="77"/>
      <c r="B18" s="73"/>
      <c r="C18" s="72"/>
      <c r="D18" s="73"/>
      <c r="E18" s="254"/>
      <c r="F18" s="254"/>
      <c r="G18" s="254"/>
      <c r="H18" s="254"/>
      <c r="I18" s="254"/>
      <c r="J18" s="71"/>
      <c r="K18" s="71"/>
      <c r="L18" s="71"/>
      <c r="M18" s="71"/>
      <c r="N18" s="71"/>
      <c r="O18" s="71"/>
      <c r="P18" s="71"/>
      <c r="Q18" s="71"/>
      <c r="R18" s="71"/>
      <c r="S18" s="71"/>
      <c r="T18" s="71"/>
      <c r="U18" s="71"/>
      <c r="V18" s="71"/>
      <c r="W18" s="71"/>
      <c r="X18" s="71"/>
      <c r="Y18" s="71"/>
      <c r="Z18" s="71"/>
    </row>
    <row r="19" spans="1:26" x14ac:dyDescent="0.25">
      <c r="A19" s="74"/>
      <c r="B19" s="75"/>
      <c r="C19" s="76"/>
      <c r="D19" s="75"/>
      <c r="E19" s="255"/>
      <c r="F19" s="255"/>
      <c r="G19" s="255"/>
      <c r="H19" s="255"/>
      <c r="I19" s="255"/>
      <c r="J19" s="71"/>
      <c r="K19" s="71"/>
      <c r="L19" s="71"/>
      <c r="M19" s="71"/>
      <c r="N19" s="71"/>
      <c r="O19" s="71"/>
      <c r="P19" s="71"/>
      <c r="Q19" s="71"/>
      <c r="R19" s="71"/>
      <c r="S19" s="71"/>
      <c r="T19" s="71"/>
      <c r="U19" s="71"/>
      <c r="V19" s="71"/>
      <c r="W19" s="71"/>
      <c r="X19" s="71"/>
      <c r="Y19" s="71"/>
      <c r="Z19" s="71"/>
    </row>
    <row r="20" spans="1:26" x14ac:dyDescent="0.25">
      <c r="A20" s="77"/>
      <c r="B20" s="73"/>
      <c r="C20" s="72"/>
      <c r="D20" s="73"/>
      <c r="E20" s="254"/>
      <c r="F20" s="254"/>
      <c r="G20" s="254"/>
      <c r="H20" s="254"/>
      <c r="I20" s="254"/>
      <c r="J20" s="71"/>
      <c r="K20" s="71"/>
      <c r="L20" s="71"/>
      <c r="M20" s="71"/>
      <c r="N20" s="71"/>
      <c r="O20" s="71"/>
      <c r="P20" s="71"/>
      <c r="Q20" s="71"/>
      <c r="R20" s="71"/>
      <c r="S20" s="71"/>
      <c r="T20" s="71"/>
      <c r="U20" s="71"/>
      <c r="V20" s="71"/>
      <c r="W20" s="71"/>
      <c r="X20" s="71"/>
      <c r="Y20" s="71"/>
      <c r="Z20" s="71"/>
    </row>
    <row r="21" spans="1:26" ht="15.75" customHeight="1" x14ac:dyDescent="0.25">
      <c r="A21" s="74"/>
      <c r="B21" s="75"/>
      <c r="C21" s="76"/>
      <c r="D21" s="75"/>
      <c r="E21" s="255"/>
      <c r="F21" s="255"/>
      <c r="G21" s="255"/>
      <c r="H21" s="255"/>
      <c r="I21" s="255"/>
      <c r="J21" s="71"/>
      <c r="K21" s="71"/>
      <c r="L21" s="71"/>
      <c r="M21" s="71"/>
      <c r="N21" s="71"/>
      <c r="O21" s="71"/>
      <c r="P21" s="71"/>
      <c r="Q21" s="71"/>
      <c r="R21" s="71"/>
      <c r="S21" s="71"/>
      <c r="T21" s="71"/>
      <c r="U21" s="71"/>
      <c r="V21" s="71"/>
      <c r="W21" s="71"/>
      <c r="X21" s="71"/>
      <c r="Y21" s="71"/>
      <c r="Z21" s="71"/>
    </row>
    <row r="22" spans="1:26" ht="15.75" customHeight="1" x14ac:dyDescent="0.25">
      <c r="A22" s="77"/>
      <c r="B22" s="73"/>
      <c r="C22" s="72"/>
      <c r="D22" s="73"/>
      <c r="E22" s="254"/>
      <c r="F22" s="254"/>
      <c r="G22" s="254"/>
      <c r="H22" s="254"/>
      <c r="I22" s="254"/>
      <c r="J22" s="71"/>
      <c r="K22" s="71"/>
      <c r="L22" s="71"/>
      <c r="M22" s="71"/>
      <c r="N22" s="71"/>
      <c r="O22" s="71"/>
      <c r="P22" s="71"/>
      <c r="Q22" s="71"/>
      <c r="R22" s="71"/>
      <c r="S22" s="71"/>
      <c r="T22" s="71"/>
      <c r="U22" s="71"/>
      <c r="V22" s="71"/>
      <c r="W22" s="71"/>
      <c r="X22" s="71"/>
      <c r="Y22" s="71"/>
      <c r="Z22" s="71"/>
    </row>
    <row r="23" spans="1:26" ht="15.75" customHeight="1" x14ac:dyDescent="0.25">
      <c r="A23" s="74"/>
      <c r="B23" s="75"/>
      <c r="C23" s="76"/>
      <c r="D23" s="75"/>
      <c r="E23" s="255"/>
      <c r="F23" s="255"/>
      <c r="G23" s="255"/>
      <c r="H23" s="255"/>
      <c r="I23" s="255"/>
      <c r="J23" s="71"/>
      <c r="K23" s="71"/>
      <c r="L23" s="71"/>
      <c r="M23" s="71"/>
      <c r="N23" s="71"/>
      <c r="O23" s="71"/>
      <c r="P23" s="71"/>
      <c r="Q23" s="71"/>
      <c r="R23" s="71"/>
      <c r="S23" s="71"/>
      <c r="T23" s="71"/>
      <c r="U23" s="71"/>
      <c r="V23" s="71"/>
      <c r="W23" s="71"/>
      <c r="X23" s="71"/>
      <c r="Y23" s="71"/>
      <c r="Z23" s="71"/>
    </row>
    <row r="24" spans="1:26" ht="15.75" customHeight="1" x14ac:dyDescent="0.25">
      <c r="A24" s="77"/>
      <c r="B24" s="73"/>
      <c r="C24" s="72"/>
      <c r="D24" s="73"/>
      <c r="E24" s="254"/>
      <c r="F24" s="254"/>
      <c r="G24" s="254"/>
      <c r="H24" s="254"/>
      <c r="I24" s="254"/>
      <c r="J24" s="71"/>
      <c r="K24" s="71"/>
      <c r="L24" s="71"/>
      <c r="M24" s="71"/>
      <c r="N24" s="71"/>
      <c r="O24" s="71"/>
      <c r="P24" s="71"/>
      <c r="Q24" s="71"/>
      <c r="R24" s="71"/>
      <c r="S24" s="71"/>
      <c r="T24" s="71"/>
      <c r="U24" s="71"/>
      <c r="V24" s="71"/>
      <c r="W24" s="71"/>
      <c r="X24" s="71"/>
      <c r="Y24" s="71"/>
      <c r="Z24" s="71"/>
    </row>
    <row r="25" spans="1:26" ht="15.75" customHeight="1" x14ac:dyDescent="0.25">
      <c r="A25" s="74"/>
      <c r="B25" s="75"/>
      <c r="C25" s="76"/>
      <c r="D25" s="75"/>
      <c r="E25" s="255"/>
      <c r="F25" s="255"/>
      <c r="G25" s="255"/>
      <c r="H25" s="255"/>
      <c r="I25" s="255"/>
      <c r="J25" s="71"/>
      <c r="K25" s="71"/>
      <c r="L25" s="71"/>
      <c r="M25" s="71"/>
      <c r="N25" s="71"/>
      <c r="O25" s="71"/>
      <c r="P25" s="71"/>
      <c r="Q25" s="71"/>
      <c r="R25" s="71"/>
      <c r="S25" s="71"/>
      <c r="T25" s="71"/>
      <c r="U25" s="71"/>
      <c r="V25" s="71"/>
      <c r="W25" s="71"/>
      <c r="X25" s="71"/>
      <c r="Y25" s="71"/>
      <c r="Z25" s="71"/>
    </row>
    <row r="26" spans="1:26" ht="15.75" customHeight="1" x14ac:dyDescent="0.25">
      <c r="A26" s="77"/>
      <c r="B26" s="73"/>
      <c r="C26" s="72"/>
      <c r="D26" s="73"/>
      <c r="E26" s="254"/>
      <c r="F26" s="254"/>
      <c r="G26" s="254"/>
      <c r="H26" s="254"/>
      <c r="I26" s="254"/>
      <c r="J26" s="71"/>
      <c r="K26" s="71"/>
      <c r="L26" s="71"/>
      <c r="M26" s="71"/>
      <c r="N26" s="71"/>
      <c r="O26" s="71"/>
      <c r="P26" s="71"/>
      <c r="Q26" s="71"/>
      <c r="R26" s="71"/>
      <c r="S26" s="71"/>
      <c r="T26" s="71"/>
      <c r="U26" s="71"/>
      <c r="V26" s="71"/>
      <c r="W26" s="71"/>
      <c r="X26" s="71"/>
      <c r="Y26" s="71"/>
      <c r="Z26" s="71"/>
    </row>
    <row r="27" spans="1:26" ht="15.75" customHeight="1" x14ac:dyDescent="0.25">
      <c r="A27" s="74"/>
      <c r="B27" s="75"/>
      <c r="C27" s="76"/>
      <c r="D27" s="75"/>
      <c r="E27" s="255"/>
      <c r="F27" s="255"/>
      <c r="G27" s="255"/>
      <c r="H27" s="255"/>
      <c r="I27" s="255"/>
      <c r="J27" s="71"/>
      <c r="K27" s="71"/>
      <c r="L27" s="71"/>
      <c r="M27" s="71"/>
      <c r="N27" s="71"/>
      <c r="O27" s="71"/>
      <c r="P27" s="71"/>
      <c r="Q27" s="71"/>
      <c r="R27" s="71"/>
      <c r="S27" s="71"/>
      <c r="T27" s="71"/>
      <c r="U27" s="71"/>
      <c r="V27" s="71"/>
      <c r="W27" s="71"/>
      <c r="X27" s="71"/>
      <c r="Y27" s="71"/>
      <c r="Z27" s="71"/>
    </row>
    <row r="28" spans="1:26" ht="15.75" customHeight="1" x14ac:dyDescent="0.25">
      <c r="A28" s="77"/>
      <c r="B28" s="73"/>
      <c r="C28" s="72"/>
      <c r="D28" s="73"/>
      <c r="E28" s="254"/>
      <c r="F28" s="254"/>
      <c r="G28" s="254"/>
      <c r="H28" s="254"/>
      <c r="I28" s="254"/>
      <c r="J28" s="71"/>
      <c r="K28" s="71"/>
      <c r="L28" s="71"/>
      <c r="M28" s="71"/>
      <c r="N28" s="71"/>
      <c r="O28" s="71"/>
      <c r="P28" s="71"/>
      <c r="Q28" s="71"/>
      <c r="R28" s="71"/>
      <c r="S28" s="71"/>
      <c r="T28" s="71"/>
      <c r="U28" s="71"/>
      <c r="V28" s="71"/>
      <c r="W28" s="71"/>
      <c r="X28" s="71"/>
      <c r="Y28" s="71"/>
      <c r="Z28" s="71"/>
    </row>
    <row r="29" spans="1:26" ht="15.75" customHeight="1" x14ac:dyDescent="0.25">
      <c r="A29" s="74"/>
      <c r="B29" s="75"/>
      <c r="C29" s="76"/>
      <c r="D29" s="75"/>
      <c r="E29" s="255"/>
      <c r="F29" s="255"/>
      <c r="G29" s="255"/>
      <c r="H29" s="255"/>
      <c r="I29" s="255"/>
      <c r="J29" s="71"/>
      <c r="K29" s="71"/>
      <c r="L29" s="71"/>
      <c r="M29" s="71"/>
      <c r="N29" s="71"/>
      <c r="O29" s="71"/>
      <c r="P29" s="71"/>
      <c r="Q29" s="71"/>
      <c r="R29" s="71"/>
      <c r="S29" s="71"/>
      <c r="T29" s="71"/>
      <c r="U29" s="71"/>
      <c r="V29" s="71"/>
      <c r="W29" s="71"/>
      <c r="X29" s="71"/>
      <c r="Y29" s="71"/>
      <c r="Z29" s="71"/>
    </row>
    <row r="30" spans="1:26" ht="15.75" customHeight="1" x14ac:dyDescent="0.25">
      <c r="A30" s="77"/>
      <c r="B30" s="73"/>
      <c r="C30" s="72"/>
      <c r="D30" s="73"/>
      <c r="E30" s="254"/>
      <c r="F30" s="254"/>
      <c r="G30" s="254"/>
      <c r="H30" s="254"/>
      <c r="I30" s="254"/>
      <c r="J30" s="71"/>
      <c r="K30" s="71"/>
      <c r="L30" s="71"/>
      <c r="M30" s="71"/>
      <c r="N30" s="71"/>
      <c r="O30" s="71"/>
      <c r="P30" s="71"/>
      <c r="Q30" s="71"/>
      <c r="R30" s="71"/>
      <c r="S30" s="71"/>
      <c r="T30" s="71"/>
      <c r="U30" s="71"/>
      <c r="V30" s="71"/>
      <c r="W30" s="71"/>
      <c r="X30" s="71"/>
      <c r="Y30" s="71"/>
      <c r="Z30" s="71"/>
    </row>
    <row r="31" spans="1:26" ht="15.75" customHeight="1" x14ac:dyDescent="0.25">
      <c r="A31" s="78"/>
      <c r="B31" s="79"/>
      <c r="C31" s="80"/>
      <c r="D31" s="79"/>
      <c r="E31" s="255"/>
      <c r="F31" s="255"/>
      <c r="G31" s="255"/>
      <c r="H31" s="79"/>
      <c r="I31" s="79"/>
    </row>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5">
    <mergeCell ref="E30:G30"/>
    <mergeCell ref="H30:I30"/>
    <mergeCell ref="E31:G31"/>
    <mergeCell ref="E27:G27"/>
    <mergeCell ref="H27:I27"/>
    <mergeCell ref="E28:G28"/>
    <mergeCell ref="H28:I28"/>
    <mergeCell ref="E29:G29"/>
    <mergeCell ref="H29:I29"/>
    <mergeCell ref="E24:G24"/>
    <mergeCell ref="H24:I24"/>
    <mergeCell ref="E25:G25"/>
    <mergeCell ref="H25:I25"/>
    <mergeCell ref="E26:G26"/>
    <mergeCell ref="H26:I26"/>
    <mergeCell ref="E21:G21"/>
    <mergeCell ref="H21:I21"/>
    <mergeCell ref="E22:G22"/>
    <mergeCell ref="H22:I22"/>
    <mergeCell ref="E23:G23"/>
    <mergeCell ref="H23:I23"/>
    <mergeCell ref="E18:G18"/>
    <mergeCell ref="H18:I18"/>
    <mergeCell ref="E19:G19"/>
    <mergeCell ref="H19:I19"/>
    <mergeCell ref="E20:G20"/>
    <mergeCell ref="H20:I20"/>
    <mergeCell ref="E15:G15"/>
    <mergeCell ref="H15:I15"/>
    <mergeCell ref="E16:G16"/>
    <mergeCell ref="H16:I16"/>
    <mergeCell ref="E17:G17"/>
    <mergeCell ref="H17:I17"/>
    <mergeCell ref="E8:G8"/>
    <mergeCell ref="H8:I8"/>
    <mergeCell ref="E9:G9"/>
    <mergeCell ref="H9:I9"/>
    <mergeCell ref="E14:G14"/>
    <mergeCell ref="H14:I14"/>
    <mergeCell ref="H7:I7"/>
    <mergeCell ref="A1:A2"/>
    <mergeCell ref="A3:A4"/>
    <mergeCell ref="A5:A6"/>
    <mergeCell ref="A7:D7"/>
    <mergeCell ref="E7:G7"/>
  </mergeCells>
  <hyperlinks>
    <hyperlink ref="I1" r:id="rId1" xr:uid="{29E204A9-43D8-42AA-BEBA-0F5B5DFD0C9D}"/>
    <hyperlink ref="I3" r:id="rId2" xr:uid="{892A926C-3ABE-45C3-BA23-1CC129FB0578}"/>
    <hyperlink ref="I6" r:id="rId3" xr:uid="{99DA27E7-B8C5-473C-811C-4DF92BC8FD58}"/>
  </hyperlinks>
  <pageMargins left="0.25" right="0.25" top="0.69375000000000009" bottom="0.83277777777777817" header="0.30000000000000004" footer="0.43902777777777813"/>
  <pageSetup paperSize="0" scale="91" fitToWidth="0" fitToHeight="0" orientation="landscape" horizontalDpi="0" verticalDpi="0" copies="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93FA6-EC6F-4845-A03E-A60BFA1FE573}">
  <sheetPr>
    <tabColor rgb="FF00B050"/>
  </sheetPr>
  <dimension ref="A1:Z976"/>
  <sheetViews>
    <sheetView topLeftCell="A22" workbookViewId="0">
      <selection activeCell="B25" sqref="B25:D25"/>
    </sheetView>
  </sheetViews>
  <sheetFormatPr baseColWidth="10" defaultRowHeight="15" customHeight="1" x14ac:dyDescent="0.25"/>
  <cols>
    <col min="1" max="1" width="64.28515625" style="87" customWidth="1"/>
    <col min="2" max="2" width="24.140625" style="87" customWidth="1"/>
    <col min="3" max="3" width="34.85546875" style="87" customWidth="1"/>
    <col min="4" max="4" width="20.7109375" style="87" customWidth="1"/>
    <col min="5" max="5" width="19.140625" style="87" customWidth="1"/>
    <col min="6" max="7" width="20.28515625" style="87" customWidth="1"/>
    <col min="8" max="8" width="20.5703125" style="87" customWidth="1"/>
    <col min="9" max="9" width="10" style="87" customWidth="1"/>
    <col min="10" max="10" width="48.85546875" style="87" customWidth="1"/>
    <col min="11" max="26" width="9" style="87" customWidth="1"/>
    <col min="27" max="1024" width="15.28515625" style="87" customWidth="1"/>
    <col min="1025" max="1025" width="11.42578125" style="87" customWidth="1"/>
    <col min="1026" max="16384" width="11.42578125" style="87"/>
  </cols>
  <sheetData>
    <row r="1" spans="1:26" ht="14.25" customHeight="1" x14ac:dyDescent="0.25">
      <c r="A1" s="81" t="s">
        <v>176</v>
      </c>
      <c r="B1" s="82"/>
      <c r="C1" s="82"/>
      <c r="D1" s="83"/>
      <c r="E1" s="82"/>
      <c r="F1" s="82"/>
      <c r="G1" s="82"/>
      <c r="H1" s="84" t="str">
        <f>B5</f>
        <v>ref-001</v>
      </c>
      <c r="I1" s="85"/>
      <c r="J1" s="86" t="s">
        <v>132</v>
      </c>
      <c r="K1" s="85"/>
      <c r="L1" s="85"/>
      <c r="M1" s="85"/>
      <c r="N1" s="85"/>
      <c r="O1" s="85"/>
      <c r="P1" s="85"/>
      <c r="Q1" s="85"/>
      <c r="R1" s="85"/>
      <c r="S1" s="85"/>
      <c r="T1" s="85"/>
      <c r="U1" s="85"/>
      <c r="V1" s="85"/>
      <c r="W1" s="85"/>
      <c r="X1" s="85"/>
      <c r="Y1" s="85"/>
      <c r="Z1" s="85"/>
    </row>
    <row r="2" spans="1:26" ht="33" customHeight="1" x14ac:dyDescent="0.25">
      <c r="A2" s="258" t="s">
        <v>177</v>
      </c>
      <c r="B2" s="258"/>
      <c r="C2" s="258"/>
      <c r="D2" s="258"/>
      <c r="E2" s="258"/>
      <c r="F2" s="258"/>
      <c r="G2" s="258"/>
      <c r="H2" s="258"/>
      <c r="I2" s="85"/>
      <c r="J2" s="88" t="str">
        <f>HYPERLINK("https://www.cnil.fr/fr/definition/traitement-de-donnees-caractere-personnel","► Traitement de données à caractère personnel")</f>
        <v>► Traitement de données à caractère personnel</v>
      </c>
      <c r="K2" s="85"/>
      <c r="L2" s="85"/>
      <c r="M2" s="85"/>
      <c r="N2" s="85"/>
      <c r="O2" s="85"/>
      <c r="P2" s="85"/>
      <c r="Q2" s="85"/>
      <c r="R2" s="85"/>
      <c r="S2" s="85"/>
      <c r="T2" s="85"/>
      <c r="U2" s="85"/>
      <c r="V2" s="85"/>
      <c r="W2" s="85"/>
      <c r="X2" s="85"/>
      <c r="Y2" s="85"/>
      <c r="Z2" s="85"/>
    </row>
    <row r="3" spans="1:26" ht="30" customHeight="1" x14ac:dyDescent="0.25">
      <c r="A3" s="89" t="s">
        <v>178</v>
      </c>
      <c r="B3" s="90"/>
      <c r="C3" s="90"/>
      <c r="D3" s="90"/>
      <c r="E3" s="90"/>
      <c r="F3" s="90"/>
      <c r="G3" s="90"/>
      <c r="H3" s="90"/>
      <c r="I3" s="85"/>
      <c r="J3" s="88" t="str">
        <f>HYPERLINK("https://www.cnil.fr/fr/definition/delegue-protection-donnees","► Délégué à la protection des données (DPO)")</f>
        <v>► Délégué à la protection des données (DPO)</v>
      </c>
      <c r="K3" s="85"/>
      <c r="L3" s="85"/>
      <c r="M3" s="85"/>
      <c r="N3" s="85"/>
      <c r="O3" s="85"/>
      <c r="P3" s="85"/>
      <c r="Q3" s="85"/>
      <c r="R3" s="85"/>
      <c r="S3" s="85"/>
      <c r="T3" s="85"/>
      <c r="U3" s="85"/>
      <c r="V3" s="85"/>
      <c r="W3" s="85"/>
      <c r="X3" s="85"/>
      <c r="Y3" s="85"/>
      <c r="Z3" s="85"/>
    </row>
    <row r="4" spans="1:26" ht="26.25" customHeight="1" x14ac:dyDescent="0.25">
      <c r="A4" s="91" t="s">
        <v>154</v>
      </c>
      <c r="B4" s="259" t="s">
        <v>221</v>
      </c>
      <c r="C4" s="259"/>
      <c r="D4" s="259"/>
      <c r="E4" s="259"/>
      <c r="F4" s="259"/>
      <c r="G4" s="259"/>
      <c r="H4" s="259"/>
      <c r="I4" s="85"/>
      <c r="J4" s="88" t="str">
        <f>HYPERLINK("https://www.cnil.fr/fr/definition/donnee-personnelle","► Données personnelles")</f>
        <v>► Données personnelles</v>
      </c>
      <c r="K4" s="85"/>
      <c r="L4" s="85"/>
      <c r="M4" s="85"/>
      <c r="N4" s="85"/>
      <c r="O4" s="85"/>
      <c r="P4" s="85"/>
      <c r="Q4" s="85"/>
      <c r="R4" s="85"/>
      <c r="S4" s="85"/>
      <c r="T4" s="85"/>
      <c r="U4" s="85"/>
      <c r="V4" s="85"/>
      <c r="W4" s="85"/>
      <c r="X4" s="85"/>
      <c r="Y4" s="85"/>
      <c r="Z4" s="85"/>
    </row>
    <row r="5" spans="1:26" ht="26.25" customHeight="1" x14ac:dyDescent="0.25">
      <c r="A5" s="92" t="s">
        <v>155</v>
      </c>
      <c r="B5" s="260" t="s">
        <v>164</v>
      </c>
      <c r="C5" s="260"/>
      <c r="D5" s="260"/>
      <c r="E5" s="260"/>
      <c r="F5" s="260"/>
      <c r="G5" s="260"/>
      <c r="H5" s="260"/>
      <c r="I5" s="85"/>
      <c r="J5" s="88" t="str">
        <f>HYPERLINK("https://www.cnil.fr/fr/definition/responsable-de-traitement","► Responsable de traitement")</f>
        <v>► Responsable de traitement</v>
      </c>
      <c r="K5" s="85"/>
      <c r="L5" s="85"/>
      <c r="M5" s="85"/>
      <c r="N5" s="85"/>
      <c r="O5" s="85"/>
      <c r="P5" s="85"/>
      <c r="Q5" s="85"/>
      <c r="R5" s="85"/>
      <c r="S5" s="85"/>
      <c r="T5" s="85"/>
      <c r="U5" s="85"/>
      <c r="V5" s="85"/>
      <c r="W5" s="85"/>
      <c r="X5" s="85"/>
      <c r="Y5" s="85"/>
      <c r="Z5" s="85"/>
    </row>
    <row r="6" spans="1:26" ht="26.25" customHeight="1" x14ac:dyDescent="0.25">
      <c r="A6" s="91" t="s">
        <v>179</v>
      </c>
      <c r="B6" s="259">
        <v>45462</v>
      </c>
      <c r="C6" s="259"/>
      <c r="D6" s="259"/>
      <c r="E6" s="259"/>
      <c r="F6" s="259"/>
      <c r="G6" s="259"/>
      <c r="H6" s="259"/>
      <c r="I6" s="85"/>
      <c r="J6" s="88" t="str">
        <f>HYPERLINK("https://www.cnil.fr/fr/definition/donnee-sensible","► Données sensibles")</f>
        <v>► Données sensibles</v>
      </c>
      <c r="K6" s="85"/>
      <c r="L6" s="85"/>
      <c r="M6" s="85"/>
      <c r="N6" s="85"/>
      <c r="O6" s="85"/>
      <c r="P6" s="85"/>
      <c r="Q6" s="85"/>
      <c r="R6" s="85"/>
      <c r="S6" s="85"/>
      <c r="T6" s="85"/>
      <c r="U6" s="85"/>
      <c r="V6" s="85"/>
      <c r="W6" s="85"/>
      <c r="X6" s="85"/>
      <c r="Y6" s="85"/>
      <c r="Z6" s="85"/>
    </row>
    <row r="7" spans="1:26" ht="26.25" customHeight="1" x14ac:dyDescent="0.25">
      <c r="A7" s="93" t="s">
        <v>180</v>
      </c>
      <c r="B7" s="261" t="s">
        <v>222</v>
      </c>
      <c r="C7" s="262"/>
      <c r="D7" s="262"/>
      <c r="E7" s="262"/>
      <c r="F7" s="262"/>
      <c r="G7" s="262"/>
      <c r="H7" s="262"/>
      <c r="I7" s="85"/>
      <c r="J7" s="88" t="str">
        <f>HYPERLINK("https://www.cnil.fr/fr/definition/finalite-dun-traitement","► Finalité du traitement")</f>
        <v>► Finalité du traitement</v>
      </c>
      <c r="K7" s="85"/>
      <c r="L7" s="85"/>
      <c r="M7" s="85"/>
      <c r="N7" s="85"/>
      <c r="O7" s="85"/>
      <c r="P7" s="85"/>
      <c r="Q7" s="85"/>
      <c r="R7" s="85"/>
      <c r="S7" s="85"/>
      <c r="T7" s="85"/>
      <c r="U7" s="85"/>
      <c r="V7" s="85"/>
      <c r="W7" s="85"/>
      <c r="X7" s="85"/>
      <c r="Y7" s="85"/>
      <c r="Z7" s="85"/>
    </row>
    <row r="8" spans="1:26" ht="14.25" customHeight="1" x14ac:dyDescent="0.25">
      <c r="A8" s="95"/>
      <c r="B8" s="85"/>
      <c r="C8" s="85"/>
      <c r="D8" s="85"/>
      <c r="E8" s="85"/>
      <c r="F8" s="85"/>
      <c r="G8" s="85"/>
      <c r="H8" s="85"/>
      <c r="I8" s="85"/>
      <c r="J8" s="88" t="str">
        <f>HYPERLINK("https://www.cnil.fr/fr/definition/destinataire","► Destinataires")</f>
        <v>► Destinataires</v>
      </c>
      <c r="K8" s="85"/>
      <c r="L8" s="85"/>
      <c r="M8" s="85"/>
      <c r="N8" s="85"/>
      <c r="O8" s="85"/>
      <c r="P8" s="85"/>
      <c r="Q8" s="85"/>
      <c r="R8" s="85"/>
      <c r="S8" s="85"/>
      <c r="T8" s="85"/>
      <c r="U8" s="85"/>
      <c r="V8" s="85"/>
      <c r="W8" s="85"/>
      <c r="X8" s="85"/>
      <c r="Y8" s="85"/>
      <c r="Z8" s="85"/>
    </row>
    <row r="9" spans="1:26" ht="30.75" customHeight="1" x14ac:dyDescent="0.25">
      <c r="A9" s="89" t="s">
        <v>181</v>
      </c>
      <c r="B9" s="96" t="s">
        <v>182</v>
      </c>
      <c r="C9" s="96" t="s">
        <v>183</v>
      </c>
      <c r="D9" s="96" t="s">
        <v>184</v>
      </c>
      <c r="E9" s="96" t="s">
        <v>185</v>
      </c>
      <c r="F9" s="96" t="s">
        <v>186</v>
      </c>
      <c r="G9" s="96" t="s">
        <v>187</v>
      </c>
      <c r="H9" s="96" t="s">
        <v>188</v>
      </c>
      <c r="I9" s="85"/>
      <c r="J9" s="88" t="str">
        <f>HYPERLINK("https://www.cnil.fr/fr/transferts-de-donnees-hors-ue-ce-qui-change-avec-le-reglement-general-sur-la-protection-des-donnees","► Transfert de données")</f>
        <v>► Transfert de données</v>
      </c>
      <c r="K9" s="85"/>
      <c r="L9" s="85"/>
      <c r="M9" s="85"/>
      <c r="N9" s="85"/>
      <c r="O9" s="85"/>
      <c r="P9" s="85"/>
      <c r="Q9" s="85"/>
      <c r="R9" s="85"/>
      <c r="S9" s="85"/>
      <c r="T9" s="85"/>
      <c r="U9" s="85"/>
      <c r="V9" s="85"/>
      <c r="W9" s="85"/>
      <c r="X9" s="85"/>
      <c r="Y9" s="85"/>
      <c r="Z9" s="85"/>
    </row>
    <row r="10" spans="1:26" ht="26.25" customHeight="1" x14ac:dyDescent="0.25">
      <c r="A10" s="93" t="s">
        <v>189</v>
      </c>
      <c r="B10" s="97" t="s">
        <v>223</v>
      </c>
      <c r="C10" s="98" t="s">
        <v>224</v>
      </c>
      <c r="D10" s="99">
        <v>75001</v>
      </c>
      <c r="E10" s="99" t="s">
        <v>135</v>
      </c>
      <c r="F10" s="99" t="s">
        <v>225</v>
      </c>
      <c r="G10" s="99" t="s">
        <v>226</v>
      </c>
      <c r="H10" s="99" t="s">
        <v>227</v>
      </c>
      <c r="I10" s="85"/>
      <c r="J10" s="88" t="str">
        <f>HYPERLINK("https://www.cnil.fr/fr/limiter-la-conservation-des-donnees","► Durée de conservation de données")</f>
        <v>► Durée de conservation de données</v>
      </c>
      <c r="K10" s="85"/>
      <c r="L10" s="85"/>
      <c r="M10" s="85"/>
      <c r="N10" s="85"/>
      <c r="O10" s="85"/>
      <c r="P10" s="85"/>
      <c r="Q10" s="85"/>
      <c r="R10" s="85"/>
      <c r="S10" s="85"/>
      <c r="T10" s="85"/>
      <c r="U10" s="85"/>
      <c r="V10" s="85"/>
      <c r="W10" s="85"/>
      <c r="X10" s="85"/>
      <c r="Y10" s="85"/>
      <c r="Z10" s="85"/>
    </row>
    <row r="11" spans="1:26" ht="26.25" customHeight="1" x14ac:dyDescent="0.25">
      <c r="A11" s="92" t="s">
        <v>190</v>
      </c>
      <c r="B11" s="100" t="s">
        <v>228</v>
      </c>
      <c r="C11" s="94" t="s">
        <v>229</v>
      </c>
      <c r="D11" s="94">
        <v>75001</v>
      </c>
      <c r="E11" s="94" t="s">
        <v>135</v>
      </c>
      <c r="F11" s="94" t="s">
        <v>225</v>
      </c>
      <c r="G11" s="101" t="s">
        <v>230</v>
      </c>
      <c r="H11" s="101" t="s">
        <v>231</v>
      </c>
      <c r="I11" s="85"/>
      <c r="J11" s="88" t="str">
        <f>HYPERLINK("https://www.cnil.fr/fr/principes-cles/guide-de-la-securite-des-donnees-personnelles","► Sécurité des données")</f>
        <v>► Sécurité des données</v>
      </c>
      <c r="K11" s="85"/>
      <c r="L11" s="85"/>
      <c r="M11" s="85"/>
      <c r="N11" s="85"/>
      <c r="O11" s="85"/>
      <c r="P11" s="85"/>
      <c r="Q11" s="85"/>
      <c r="R11" s="85"/>
      <c r="S11" s="85"/>
      <c r="T11" s="85"/>
      <c r="U11" s="85"/>
      <c r="V11" s="85"/>
      <c r="W11" s="85"/>
      <c r="X11" s="85"/>
      <c r="Y11" s="85"/>
      <c r="Z11" s="85"/>
    </row>
    <row r="12" spans="1:26" ht="26.25" customHeight="1" x14ac:dyDescent="0.25">
      <c r="A12" s="102" t="s">
        <v>191</v>
      </c>
      <c r="B12" s="103" t="s">
        <v>232</v>
      </c>
      <c r="C12" s="104"/>
      <c r="D12" s="97"/>
      <c r="E12" s="104"/>
      <c r="F12" s="104"/>
      <c r="G12" s="104"/>
      <c r="H12" s="105"/>
      <c r="I12" s="85"/>
      <c r="J12" s="85"/>
      <c r="K12" s="85"/>
      <c r="L12" s="85"/>
      <c r="M12" s="85"/>
      <c r="N12" s="85"/>
      <c r="O12" s="85"/>
      <c r="P12" s="85"/>
      <c r="Q12" s="85"/>
      <c r="R12" s="85"/>
      <c r="S12" s="85"/>
      <c r="T12" s="85"/>
      <c r="U12" s="85"/>
      <c r="V12" s="85"/>
      <c r="W12" s="85"/>
      <c r="X12" s="85"/>
      <c r="Y12" s="85"/>
      <c r="Z12" s="85"/>
    </row>
    <row r="13" spans="1:26" ht="14.25" customHeight="1" x14ac:dyDescent="0.25">
      <c r="A13" s="106"/>
      <c r="B13" s="107"/>
      <c r="C13" s="107"/>
      <c r="D13" s="107"/>
      <c r="E13" s="107"/>
      <c r="F13" s="107"/>
      <c r="G13" s="107"/>
      <c r="H13" s="107"/>
      <c r="I13" s="108"/>
      <c r="J13" s="108"/>
      <c r="K13" s="108"/>
      <c r="L13" s="108"/>
      <c r="M13" s="108"/>
      <c r="N13" s="108"/>
      <c r="O13" s="108"/>
      <c r="P13" s="108"/>
      <c r="Q13" s="108"/>
      <c r="R13" s="108"/>
      <c r="S13" s="108"/>
      <c r="T13" s="108"/>
      <c r="U13" s="108"/>
      <c r="V13" s="108"/>
      <c r="W13" s="108"/>
      <c r="X13" s="108"/>
      <c r="Y13" s="108"/>
      <c r="Z13" s="108"/>
    </row>
    <row r="14" spans="1:26" ht="30" customHeight="1" x14ac:dyDescent="0.25">
      <c r="A14" s="89" t="s">
        <v>192</v>
      </c>
      <c r="B14" s="109"/>
      <c r="C14" s="109"/>
      <c r="D14" s="109"/>
      <c r="E14" s="109"/>
      <c r="F14" s="109"/>
      <c r="G14" s="109"/>
      <c r="H14" s="109"/>
      <c r="I14" s="85"/>
      <c r="J14" s="85"/>
      <c r="K14" s="85"/>
      <c r="L14" s="85"/>
      <c r="M14" s="85"/>
      <c r="N14" s="85"/>
      <c r="O14" s="85"/>
      <c r="P14" s="85"/>
      <c r="Q14" s="85"/>
      <c r="R14" s="85"/>
      <c r="S14" s="85"/>
      <c r="T14" s="85"/>
      <c r="U14" s="85"/>
      <c r="V14" s="85"/>
      <c r="W14" s="85"/>
      <c r="X14" s="85"/>
      <c r="Y14" s="85"/>
      <c r="Z14" s="85"/>
    </row>
    <row r="15" spans="1:26" ht="26.25" customHeight="1" x14ac:dyDescent="0.25">
      <c r="A15" s="92" t="s">
        <v>193</v>
      </c>
      <c r="B15" s="263" t="s">
        <v>165</v>
      </c>
      <c r="C15" s="264"/>
      <c r="D15" s="264"/>
      <c r="E15" s="264"/>
      <c r="F15" s="264"/>
      <c r="G15" s="264"/>
      <c r="H15" s="265"/>
      <c r="I15" s="85"/>
      <c r="J15" s="85"/>
      <c r="K15" s="85"/>
      <c r="L15" s="85"/>
      <c r="M15" s="85"/>
      <c r="N15" s="85"/>
      <c r="O15" s="85"/>
      <c r="P15" s="85"/>
      <c r="Q15" s="85"/>
      <c r="R15" s="85"/>
      <c r="S15" s="85"/>
      <c r="T15" s="85"/>
      <c r="U15" s="85"/>
      <c r="V15" s="85"/>
      <c r="W15" s="85"/>
      <c r="X15" s="85"/>
      <c r="Y15" s="85"/>
      <c r="Z15" s="85"/>
    </row>
    <row r="16" spans="1:26" ht="26.25" customHeight="1" x14ac:dyDescent="0.25">
      <c r="A16" s="91" t="s">
        <v>194</v>
      </c>
      <c r="B16" s="266" t="s">
        <v>233</v>
      </c>
      <c r="C16" s="267"/>
      <c r="D16" s="267"/>
      <c r="E16" s="267"/>
      <c r="F16" s="267"/>
      <c r="G16" s="267"/>
      <c r="H16" s="268"/>
      <c r="I16" s="85"/>
      <c r="J16" s="85"/>
      <c r="K16" s="85"/>
      <c r="L16" s="85"/>
      <c r="M16" s="85"/>
      <c r="N16" s="85"/>
      <c r="O16" s="85"/>
      <c r="P16" s="85"/>
      <c r="Q16" s="85"/>
      <c r="R16" s="85"/>
      <c r="S16" s="85"/>
      <c r="T16" s="85"/>
      <c r="U16" s="85"/>
      <c r="V16" s="85"/>
      <c r="W16" s="85"/>
      <c r="X16" s="85"/>
      <c r="Y16" s="85"/>
      <c r="Z16" s="85"/>
    </row>
    <row r="17" spans="1:26" ht="14.25" customHeight="1" x14ac:dyDescent="0.25">
      <c r="A17" s="110"/>
      <c r="B17" s="85"/>
      <c r="C17" s="85"/>
      <c r="D17" s="85"/>
      <c r="E17" s="85"/>
      <c r="F17" s="85"/>
      <c r="G17" s="85"/>
      <c r="H17" s="85"/>
      <c r="I17" s="85"/>
      <c r="J17" s="85"/>
      <c r="K17" s="85"/>
      <c r="L17" s="85"/>
      <c r="M17" s="85"/>
      <c r="N17" s="85"/>
      <c r="O17" s="85"/>
      <c r="P17" s="85"/>
      <c r="Q17" s="85"/>
      <c r="R17" s="85"/>
      <c r="S17" s="85"/>
      <c r="T17" s="85"/>
      <c r="U17" s="85"/>
      <c r="V17" s="85"/>
      <c r="W17" s="85"/>
      <c r="X17" s="85"/>
      <c r="Y17" s="85"/>
      <c r="Z17" s="85"/>
    </row>
    <row r="18" spans="1:26" ht="30" customHeight="1" x14ac:dyDescent="0.25">
      <c r="A18" s="111" t="s">
        <v>197</v>
      </c>
      <c r="B18" s="256" t="s">
        <v>198</v>
      </c>
      <c r="C18" s="256"/>
      <c r="D18" s="256"/>
      <c r="E18" s="269" t="s">
        <v>199</v>
      </c>
      <c r="F18" s="269"/>
      <c r="G18" s="269"/>
      <c r="H18" s="269"/>
      <c r="I18" s="85"/>
      <c r="J18" s="85"/>
      <c r="K18" s="85"/>
      <c r="L18" s="85"/>
      <c r="M18" s="85"/>
      <c r="N18" s="85"/>
      <c r="O18" s="85"/>
      <c r="P18" s="85"/>
      <c r="Q18" s="85"/>
      <c r="R18" s="85"/>
      <c r="S18" s="85"/>
      <c r="T18" s="85"/>
      <c r="U18" s="85"/>
      <c r="V18" s="85"/>
      <c r="W18" s="85"/>
      <c r="X18" s="85"/>
      <c r="Y18" s="85"/>
      <c r="Z18" s="85"/>
    </row>
    <row r="19" spans="1:26" ht="45" customHeight="1" x14ac:dyDescent="0.25">
      <c r="A19" s="93" t="s">
        <v>200</v>
      </c>
      <c r="B19" s="270" t="s">
        <v>247</v>
      </c>
      <c r="C19" s="270"/>
      <c r="D19" s="270"/>
      <c r="E19" s="263" t="s">
        <v>262</v>
      </c>
      <c r="F19" s="264"/>
      <c r="G19" s="264"/>
      <c r="H19" s="265"/>
      <c r="I19" s="85"/>
      <c r="J19" s="85"/>
      <c r="K19" s="85"/>
      <c r="L19" s="85"/>
      <c r="M19" s="85"/>
      <c r="N19" s="85"/>
      <c r="O19" s="85"/>
      <c r="P19" s="85"/>
      <c r="Q19" s="85"/>
      <c r="R19" s="85"/>
      <c r="S19" s="85"/>
      <c r="T19" s="85"/>
      <c r="U19" s="85"/>
      <c r="V19" s="85"/>
      <c r="W19" s="85"/>
      <c r="X19" s="85"/>
      <c r="Y19" s="85"/>
      <c r="Z19" s="85"/>
    </row>
    <row r="20" spans="1:26" ht="14.25" customHeight="1" x14ac:dyDescent="0.25">
      <c r="A20" s="9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spans="1:26" ht="30" customHeight="1" x14ac:dyDescent="0.25">
      <c r="A21" s="111" t="s">
        <v>203</v>
      </c>
      <c r="B21" s="256" t="s">
        <v>198</v>
      </c>
      <c r="C21" s="256"/>
      <c r="D21" s="256"/>
      <c r="E21" s="257" t="s">
        <v>204</v>
      </c>
      <c r="F21" s="257"/>
      <c r="G21" s="257"/>
      <c r="H21" s="257"/>
      <c r="I21" s="85"/>
      <c r="J21" s="85"/>
      <c r="K21" s="85"/>
      <c r="L21" s="85"/>
      <c r="M21" s="85"/>
      <c r="N21" s="85"/>
      <c r="O21" s="85"/>
      <c r="P21" s="85"/>
      <c r="Q21" s="85"/>
      <c r="R21" s="85"/>
      <c r="S21" s="85"/>
      <c r="T21" s="85"/>
      <c r="U21" s="85"/>
      <c r="V21" s="85"/>
      <c r="W21" s="85"/>
      <c r="X21" s="85"/>
      <c r="Y21" s="85"/>
      <c r="Z21" s="85"/>
    </row>
    <row r="22" spans="1:26" ht="26.25" customHeight="1" x14ac:dyDescent="0.25">
      <c r="A22" s="92" t="s">
        <v>205</v>
      </c>
      <c r="B22" s="271" t="s">
        <v>206</v>
      </c>
      <c r="C22" s="271"/>
      <c r="D22" s="271"/>
      <c r="E22" s="271" t="s">
        <v>207</v>
      </c>
      <c r="F22" s="271"/>
      <c r="G22" s="271"/>
      <c r="H22" s="112"/>
      <c r="I22" s="85"/>
      <c r="J22" s="85"/>
      <c r="K22" s="85"/>
      <c r="L22" s="85"/>
      <c r="M22" s="85"/>
      <c r="N22" s="85"/>
      <c r="O22" s="85"/>
      <c r="P22" s="85"/>
      <c r="Q22" s="85"/>
      <c r="R22" s="85"/>
      <c r="S22" s="85"/>
      <c r="T22" s="85"/>
      <c r="U22" s="85"/>
      <c r="V22" s="85"/>
      <c r="W22" s="85"/>
      <c r="X22" s="85"/>
      <c r="Y22" s="85"/>
      <c r="Z22" s="85"/>
    </row>
    <row r="23" spans="1:26" ht="14.25" customHeight="1" x14ac:dyDescent="0.25">
      <c r="A23" s="9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spans="1:26" ht="30" customHeight="1" x14ac:dyDescent="0.25">
      <c r="A24" s="111" t="s">
        <v>208</v>
      </c>
      <c r="B24" s="272" t="s">
        <v>209</v>
      </c>
      <c r="C24" s="272"/>
      <c r="D24" s="272"/>
      <c r="E24" s="269" t="s">
        <v>204</v>
      </c>
      <c r="F24" s="269"/>
      <c r="G24" s="269"/>
      <c r="H24" s="269"/>
      <c r="I24" s="85"/>
      <c r="J24" s="85"/>
      <c r="K24" s="85"/>
      <c r="L24" s="85"/>
      <c r="M24" s="85"/>
      <c r="N24" s="85"/>
      <c r="O24" s="85"/>
      <c r="P24" s="85"/>
      <c r="Q24" s="85"/>
      <c r="R24" s="85"/>
      <c r="S24" s="85"/>
      <c r="T24" s="85"/>
      <c r="U24" s="85"/>
      <c r="V24" s="85"/>
      <c r="W24" s="85"/>
      <c r="X24" s="85"/>
      <c r="Y24" s="85"/>
      <c r="Z24" s="85"/>
    </row>
    <row r="25" spans="1:26" ht="26.25" customHeight="1" x14ac:dyDescent="0.25">
      <c r="A25" s="92" t="s">
        <v>210</v>
      </c>
      <c r="B25" s="271" t="s">
        <v>211</v>
      </c>
      <c r="C25" s="271"/>
      <c r="D25" s="271"/>
      <c r="E25" s="271" t="s">
        <v>212</v>
      </c>
      <c r="F25" s="271"/>
      <c r="G25" s="271"/>
      <c r="H25" s="112"/>
      <c r="I25" s="85"/>
      <c r="J25" s="85"/>
      <c r="K25" s="85"/>
      <c r="L25" s="85"/>
      <c r="M25" s="85"/>
      <c r="N25" s="85"/>
      <c r="O25" s="85"/>
      <c r="P25" s="85"/>
      <c r="Q25" s="85"/>
      <c r="R25" s="85"/>
      <c r="S25" s="85"/>
      <c r="T25" s="85"/>
      <c r="U25" s="85"/>
      <c r="V25" s="85"/>
      <c r="W25" s="85"/>
      <c r="X25" s="85"/>
      <c r="Y25" s="85"/>
      <c r="Z25" s="85"/>
    </row>
    <row r="26" spans="1:26" ht="14.25" customHeight="1" x14ac:dyDescent="0.25">
      <c r="A26" s="95"/>
      <c r="B26" s="113"/>
      <c r="C26" s="113"/>
      <c r="D26" s="113"/>
      <c r="E26" s="85"/>
      <c r="F26" s="85"/>
      <c r="G26" s="85"/>
      <c r="H26" s="85"/>
      <c r="I26" s="85"/>
      <c r="J26" s="85"/>
      <c r="K26" s="85"/>
      <c r="L26" s="85"/>
      <c r="M26" s="85"/>
      <c r="N26" s="85"/>
      <c r="O26" s="85"/>
      <c r="P26" s="85"/>
      <c r="Q26" s="85"/>
      <c r="R26" s="85"/>
      <c r="S26" s="85"/>
      <c r="T26" s="85"/>
      <c r="U26" s="85"/>
      <c r="V26" s="85"/>
      <c r="W26" s="85"/>
      <c r="X26" s="85"/>
      <c r="Y26" s="85"/>
      <c r="Z26" s="85"/>
    </row>
    <row r="27" spans="1:26" ht="30" customHeight="1" x14ac:dyDescent="0.25">
      <c r="A27" s="111" t="s">
        <v>213</v>
      </c>
      <c r="B27" s="256" t="s">
        <v>214</v>
      </c>
      <c r="C27" s="256"/>
      <c r="D27" s="256"/>
      <c r="E27" s="257" t="s">
        <v>204</v>
      </c>
      <c r="F27" s="257"/>
      <c r="G27" s="257"/>
      <c r="H27" s="257"/>
      <c r="I27" s="85"/>
      <c r="J27" s="85"/>
      <c r="K27" s="85"/>
      <c r="L27" s="85"/>
      <c r="M27" s="85"/>
      <c r="N27" s="85"/>
      <c r="O27" s="85"/>
      <c r="P27" s="85"/>
      <c r="Q27" s="85"/>
      <c r="R27" s="85"/>
      <c r="S27" s="85"/>
      <c r="T27" s="85"/>
      <c r="U27" s="85"/>
      <c r="V27" s="85"/>
      <c r="W27" s="85"/>
      <c r="X27" s="85"/>
      <c r="Y27" s="85"/>
      <c r="Z27" s="85"/>
    </row>
    <row r="28" spans="1:26" ht="26.25" customHeight="1" x14ac:dyDescent="0.25">
      <c r="A28" s="93" t="s">
        <v>215</v>
      </c>
      <c r="B28" s="270" t="s">
        <v>216</v>
      </c>
      <c r="C28" s="270"/>
      <c r="D28" s="270"/>
      <c r="E28" s="273"/>
      <c r="F28" s="273"/>
      <c r="G28" s="273"/>
      <c r="H28" s="273"/>
      <c r="I28" s="85"/>
      <c r="J28" s="85"/>
      <c r="K28" s="85"/>
      <c r="L28" s="85"/>
      <c r="M28" s="85"/>
      <c r="N28" s="85"/>
      <c r="O28" s="85"/>
      <c r="P28" s="85"/>
      <c r="Q28" s="85"/>
      <c r="R28" s="85"/>
      <c r="S28" s="85"/>
      <c r="T28" s="85"/>
      <c r="U28" s="85"/>
      <c r="V28" s="85"/>
      <c r="W28" s="85"/>
      <c r="X28" s="85"/>
      <c r="Y28" s="85"/>
      <c r="Z28" s="85"/>
    </row>
    <row r="29" spans="1:26" ht="26.25" customHeight="1" x14ac:dyDescent="0.25">
      <c r="A29" s="93" t="s">
        <v>217</v>
      </c>
      <c r="B29" s="271" t="s">
        <v>234</v>
      </c>
      <c r="C29" s="271"/>
      <c r="D29" s="271"/>
      <c r="E29" s="266" t="s">
        <v>218</v>
      </c>
      <c r="F29" s="267"/>
      <c r="G29" s="267"/>
      <c r="H29" s="268"/>
      <c r="I29" s="85"/>
      <c r="J29" s="85"/>
      <c r="K29" s="85"/>
      <c r="L29" s="85"/>
      <c r="M29" s="85"/>
      <c r="N29" s="85"/>
      <c r="O29" s="85"/>
      <c r="P29" s="85"/>
      <c r="Q29" s="85"/>
      <c r="R29" s="85"/>
      <c r="S29" s="85"/>
      <c r="T29" s="85"/>
      <c r="U29" s="85"/>
      <c r="V29" s="85"/>
      <c r="W29" s="85"/>
      <c r="X29" s="85"/>
      <c r="Y29" s="85"/>
      <c r="Z29" s="85"/>
    </row>
    <row r="30" spans="1:26" ht="26.25" customHeight="1" x14ac:dyDescent="0.25">
      <c r="A30" s="114" t="s">
        <v>219</v>
      </c>
      <c r="B30" s="263" t="s">
        <v>234</v>
      </c>
      <c r="C30" s="264"/>
      <c r="D30" s="265"/>
      <c r="E30" s="263" t="s">
        <v>220</v>
      </c>
      <c r="F30" s="264"/>
      <c r="G30" s="264"/>
      <c r="H30" s="265"/>
      <c r="I30" s="85"/>
      <c r="J30" s="85"/>
      <c r="K30" s="85"/>
      <c r="L30" s="85"/>
      <c r="M30" s="85"/>
      <c r="N30" s="85"/>
      <c r="O30" s="85"/>
      <c r="P30" s="85"/>
      <c r="Q30" s="85"/>
      <c r="R30" s="85"/>
      <c r="S30" s="85"/>
      <c r="T30" s="85"/>
      <c r="U30" s="85"/>
      <c r="V30" s="85"/>
      <c r="W30" s="85"/>
      <c r="X30" s="85"/>
      <c r="Y30" s="85"/>
      <c r="Z30" s="85"/>
    </row>
    <row r="31" spans="1:26" ht="26.25" customHeight="1" x14ac:dyDescent="0.25">
      <c r="A31" s="93" t="s">
        <v>254</v>
      </c>
      <c r="B31" s="271" t="s">
        <v>234</v>
      </c>
      <c r="C31" s="271"/>
      <c r="D31" s="271"/>
      <c r="E31" s="266" t="s">
        <v>248</v>
      </c>
      <c r="F31" s="267"/>
      <c r="G31" s="267"/>
      <c r="H31" s="268"/>
      <c r="I31" s="85"/>
      <c r="J31" s="85"/>
      <c r="K31" s="85"/>
      <c r="L31" s="85"/>
      <c r="M31" s="85"/>
      <c r="N31" s="85"/>
      <c r="O31" s="85"/>
      <c r="P31" s="85"/>
      <c r="Q31" s="85"/>
      <c r="R31" s="85"/>
      <c r="S31" s="85"/>
      <c r="T31" s="85"/>
      <c r="U31" s="85"/>
      <c r="V31" s="85"/>
      <c r="W31" s="85"/>
      <c r="X31" s="85"/>
      <c r="Y31" s="85"/>
      <c r="Z31" s="85"/>
    </row>
    <row r="32" spans="1:26" ht="26.25" customHeight="1" x14ac:dyDescent="0.25">
      <c r="A32" s="114" t="s">
        <v>255</v>
      </c>
      <c r="B32" s="270" t="s">
        <v>234</v>
      </c>
      <c r="C32" s="270"/>
      <c r="D32" s="270"/>
      <c r="E32" s="264" t="s">
        <v>261</v>
      </c>
      <c r="F32" s="264"/>
      <c r="G32" s="264"/>
      <c r="H32" s="264"/>
      <c r="I32" s="85"/>
      <c r="J32" s="85"/>
      <c r="K32" s="85"/>
      <c r="L32" s="85"/>
      <c r="M32" s="85"/>
      <c r="N32" s="85"/>
      <c r="O32" s="85"/>
      <c r="P32" s="85"/>
      <c r="Q32" s="85"/>
      <c r="R32" s="85"/>
      <c r="S32" s="85"/>
      <c r="T32" s="85"/>
      <c r="U32" s="85"/>
      <c r="V32" s="85"/>
      <c r="W32" s="85"/>
      <c r="X32" s="85"/>
      <c r="Y32" s="85"/>
      <c r="Z32" s="85"/>
    </row>
    <row r="33" spans="1:26" ht="26.25" customHeight="1" x14ac:dyDescent="0.25">
      <c r="A33" s="93" t="s">
        <v>256</v>
      </c>
      <c r="B33" s="271" t="s">
        <v>234</v>
      </c>
      <c r="C33" s="271"/>
      <c r="D33" s="271"/>
      <c r="E33" s="266" t="s">
        <v>249</v>
      </c>
      <c r="F33" s="267"/>
      <c r="G33" s="267"/>
      <c r="H33" s="268"/>
      <c r="I33" s="85"/>
      <c r="J33" s="85"/>
      <c r="K33" s="85"/>
      <c r="L33" s="85"/>
      <c r="M33" s="85"/>
      <c r="N33" s="85"/>
      <c r="O33" s="85"/>
      <c r="P33" s="85"/>
      <c r="Q33" s="85"/>
      <c r="R33" s="85"/>
      <c r="S33" s="85"/>
      <c r="T33" s="85"/>
      <c r="U33" s="85"/>
      <c r="V33" s="85"/>
      <c r="W33" s="85"/>
      <c r="X33" s="85"/>
      <c r="Y33" s="85"/>
      <c r="Z33" s="85"/>
    </row>
    <row r="34" spans="1:26" ht="26.25" customHeight="1" x14ac:dyDescent="0.25">
      <c r="A34" s="114" t="s">
        <v>257</v>
      </c>
      <c r="B34" s="270" t="s">
        <v>234</v>
      </c>
      <c r="C34" s="270"/>
      <c r="D34" s="270"/>
      <c r="E34" s="264" t="s">
        <v>250</v>
      </c>
      <c r="F34" s="264"/>
      <c r="G34" s="264"/>
      <c r="H34" s="264"/>
      <c r="I34" s="85"/>
      <c r="J34" s="85"/>
      <c r="K34" s="85"/>
      <c r="L34" s="85"/>
      <c r="M34" s="85"/>
      <c r="N34" s="85"/>
      <c r="O34" s="85"/>
      <c r="P34" s="85"/>
      <c r="Q34" s="85"/>
      <c r="R34" s="85"/>
      <c r="S34" s="85"/>
      <c r="T34" s="85"/>
      <c r="U34" s="85"/>
      <c r="V34" s="85"/>
      <c r="W34" s="85"/>
      <c r="X34" s="85"/>
      <c r="Y34" s="85"/>
      <c r="Z34" s="85"/>
    </row>
    <row r="35" spans="1:26" ht="26.25" customHeight="1" x14ac:dyDescent="0.25">
      <c r="A35" s="93" t="s">
        <v>258</v>
      </c>
      <c r="B35" s="271" t="s">
        <v>234</v>
      </c>
      <c r="C35" s="271"/>
      <c r="D35" s="271"/>
      <c r="E35" s="266" t="s">
        <v>251</v>
      </c>
      <c r="F35" s="267"/>
      <c r="G35" s="267"/>
      <c r="H35" s="268"/>
      <c r="I35" s="85"/>
      <c r="J35" s="85"/>
      <c r="K35" s="85"/>
      <c r="L35" s="85"/>
      <c r="M35" s="85"/>
      <c r="N35" s="85"/>
      <c r="O35" s="85"/>
      <c r="P35" s="85"/>
      <c r="Q35" s="85"/>
      <c r="R35" s="85"/>
      <c r="S35" s="85"/>
      <c r="T35" s="85"/>
      <c r="U35" s="85"/>
      <c r="V35" s="85"/>
      <c r="W35" s="85"/>
      <c r="X35" s="85"/>
      <c r="Y35" s="85"/>
      <c r="Z35" s="85"/>
    </row>
    <row r="36" spans="1:26" ht="26.25" customHeight="1" x14ac:dyDescent="0.25">
      <c r="A36" s="114" t="s">
        <v>259</v>
      </c>
      <c r="B36" s="270" t="s">
        <v>234</v>
      </c>
      <c r="C36" s="270"/>
      <c r="D36" s="270"/>
      <c r="E36" s="264" t="s">
        <v>252</v>
      </c>
      <c r="F36" s="264"/>
      <c r="G36" s="264"/>
      <c r="H36" s="264"/>
      <c r="I36" s="85"/>
      <c r="J36" s="85"/>
      <c r="K36" s="85"/>
      <c r="L36" s="85"/>
      <c r="M36" s="85"/>
      <c r="N36" s="85"/>
      <c r="O36" s="85"/>
      <c r="P36" s="85"/>
      <c r="Q36" s="85"/>
      <c r="R36" s="85"/>
      <c r="S36" s="85"/>
      <c r="T36" s="85"/>
      <c r="U36" s="85"/>
      <c r="V36" s="85"/>
      <c r="W36" s="85"/>
      <c r="X36" s="85"/>
      <c r="Y36" s="85"/>
      <c r="Z36" s="85"/>
    </row>
    <row r="37" spans="1:26" ht="26.25" customHeight="1" x14ac:dyDescent="0.25">
      <c r="A37" s="93" t="s">
        <v>260</v>
      </c>
      <c r="B37" s="271" t="s">
        <v>234</v>
      </c>
      <c r="C37" s="271"/>
      <c r="D37" s="271"/>
      <c r="E37" s="266" t="s">
        <v>253</v>
      </c>
      <c r="F37" s="267"/>
      <c r="G37" s="267"/>
      <c r="H37" s="268"/>
      <c r="I37" s="85"/>
      <c r="J37" s="85"/>
      <c r="K37" s="85"/>
      <c r="L37" s="85"/>
      <c r="M37" s="85"/>
      <c r="N37" s="85"/>
      <c r="O37" s="85"/>
      <c r="P37" s="85"/>
      <c r="Q37" s="85"/>
      <c r="R37" s="85"/>
      <c r="S37" s="85"/>
      <c r="T37" s="85"/>
      <c r="U37" s="85"/>
      <c r="V37" s="85"/>
      <c r="W37" s="85"/>
      <c r="X37" s="85"/>
      <c r="Y37" s="85"/>
      <c r="Z37" s="85"/>
    </row>
    <row r="38" spans="1:26" ht="25.5" customHeight="1" x14ac:dyDescent="0.25">
      <c r="A38" s="93" t="s">
        <v>263</v>
      </c>
      <c r="B38" s="270" t="s">
        <v>234</v>
      </c>
      <c r="C38" s="270"/>
      <c r="D38" s="270"/>
      <c r="E38" s="264" t="s">
        <v>246</v>
      </c>
      <c r="F38" s="264"/>
      <c r="G38" s="264"/>
      <c r="H38" s="264"/>
      <c r="I38" s="85"/>
      <c r="J38" s="85"/>
      <c r="K38" s="85"/>
      <c r="L38" s="85"/>
      <c r="M38" s="85"/>
      <c r="N38" s="85"/>
      <c r="O38" s="85"/>
      <c r="P38" s="85"/>
      <c r="Q38" s="85"/>
      <c r="R38" s="85"/>
      <c r="S38" s="85"/>
      <c r="T38" s="85"/>
      <c r="U38" s="85"/>
      <c r="V38" s="85"/>
      <c r="W38" s="85"/>
      <c r="X38" s="85"/>
      <c r="Y38" s="85"/>
      <c r="Z38" s="85"/>
    </row>
    <row r="39" spans="1:26" ht="14.25" customHeight="1" x14ac:dyDescent="0.25"/>
    <row r="40" spans="1:26" ht="14.25" customHeight="1" x14ac:dyDescent="0.25"/>
    <row r="41" spans="1:26" ht="14.25" customHeight="1" x14ac:dyDescent="0.25"/>
    <row r="42" spans="1:26" ht="14.25" customHeight="1" x14ac:dyDescent="0.25"/>
    <row r="43" spans="1:26" ht="14.25" customHeight="1" x14ac:dyDescent="0.25"/>
    <row r="44" spans="1:26" ht="14.25" customHeight="1" x14ac:dyDescent="0.25"/>
    <row r="45" spans="1:26" ht="14.25" customHeight="1" x14ac:dyDescent="0.25"/>
    <row r="46" spans="1:26" ht="14.25" customHeight="1" x14ac:dyDescent="0.25"/>
    <row r="47" spans="1:26" ht="14.25" customHeight="1" x14ac:dyDescent="0.25"/>
    <row r="48" spans="1:2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sheetData>
  <mergeCells count="43">
    <mergeCell ref="B38:D38"/>
    <mergeCell ref="E38:H38"/>
    <mergeCell ref="B32:D32"/>
    <mergeCell ref="B33:D33"/>
    <mergeCell ref="B34:D34"/>
    <mergeCell ref="B35:D35"/>
    <mergeCell ref="B36:D36"/>
    <mergeCell ref="B37:D37"/>
    <mergeCell ref="B30:D30"/>
    <mergeCell ref="E30:H30"/>
    <mergeCell ref="E37:H37"/>
    <mergeCell ref="E36:H36"/>
    <mergeCell ref="E35:H35"/>
    <mergeCell ref="E34:H34"/>
    <mergeCell ref="E33:H33"/>
    <mergeCell ref="E32:H32"/>
    <mergeCell ref="E31:H31"/>
    <mergeCell ref="B31:D31"/>
    <mergeCell ref="B27:D27"/>
    <mergeCell ref="E27:H27"/>
    <mergeCell ref="B28:D28"/>
    <mergeCell ref="E28:H28"/>
    <mergeCell ref="B29:D29"/>
    <mergeCell ref="E29:H29"/>
    <mergeCell ref="B22:D22"/>
    <mergeCell ref="E22:G22"/>
    <mergeCell ref="B24:D24"/>
    <mergeCell ref="E24:H24"/>
    <mergeCell ref="B25:D25"/>
    <mergeCell ref="E25:G25"/>
    <mergeCell ref="B21:D21"/>
    <mergeCell ref="E21:H21"/>
    <mergeCell ref="A2:H2"/>
    <mergeCell ref="B4:H4"/>
    <mergeCell ref="B5:H5"/>
    <mergeCell ref="B6:H6"/>
    <mergeCell ref="B7:H7"/>
    <mergeCell ref="B15:H15"/>
    <mergeCell ref="B16:H16"/>
    <mergeCell ref="B18:D18"/>
    <mergeCell ref="E18:H18"/>
    <mergeCell ref="B19:D19"/>
    <mergeCell ref="E19:H19"/>
  </mergeCells>
  <phoneticPr fontId="24" type="noConversion"/>
  <hyperlinks>
    <hyperlink ref="H10" r:id="rId1" xr:uid="{E966837D-BD3E-47C7-B218-5D2B467ABA94}"/>
    <hyperlink ref="H11" r:id="rId2" xr:uid="{C7563007-5412-43CD-9C7B-4725BB388CCC}"/>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5406-A0BC-44CC-9052-4E472003E957}">
  <sheetPr>
    <tabColor rgb="FF00B050"/>
  </sheetPr>
  <dimension ref="A1:Z968"/>
  <sheetViews>
    <sheetView topLeftCell="A13" workbookViewId="0">
      <selection activeCell="B31" sqref="B31:H31"/>
    </sheetView>
  </sheetViews>
  <sheetFormatPr baseColWidth="10" defaultRowHeight="15" customHeight="1" x14ac:dyDescent="0.25"/>
  <cols>
    <col min="1" max="1" width="64.28515625" style="121" customWidth="1"/>
    <col min="2" max="2" width="24.140625" style="121" customWidth="1"/>
    <col min="3" max="3" width="34.85546875" style="121" customWidth="1"/>
    <col min="4" max="4" width="20.7109375" style="121" customWidth="1"/>
    <col min="5" max="5" width="19.140625" style="121" customWidth="1"/>
    <col min="6" max="7" width="20.28515625" style="121" customWidth="1"/>
    <col min="8" max="8" width="20.5703125" style="121" customWidth="1"/>
    <col min="9" max="9" width="10" style="121" customWidth="1"/>
    <col min="10" max="10" width="48.85546875" style="121" customWidth="1"/>
    <col min="11" max="26" width="9" style="121" customWidth="1"/>
    <col min="27" max="1024" width="15.28515625" style="121" customWidth="1"/>
    <col min="1025" max="1025" width="11.42578125" style="121" customWidth="1"/>
    <col min="1026" max="16384" width="11.42578125" style="121"/>
  </cols>
  <sheetData>
    <row r="1" spans="1:26" ht="14.25" customHeight="1" x14ac:dyDescent="0.25">
      <c r="A1" s="115" t="s">
        <v>176</v>
      </c>
      <c r="B1" s="116"/>
      <c r="C1" s="116"/>
      <c r="D1" s="117"/>
      <c r="E1" s="116"/>
      <c r="F1" s="116"/>
      <c r="G1" s="116"/>
      <c r="H1" s="118" t="str">
        <f>B5</f>
        <v>ref-002</v>
      </c>
      <c r="I1" s="119"/>
      <c r="J1" s="120" t="s">
        <v>132</v>
      </c>
      <c r="K1" s="119"/>
      <c r="L1" s="119"/>
      <c r="M1" s="119"/>
      <c r="N1" s="119"/>
      <c r="O1" s="119"/>
      <c r="P1" s="119"/>
      <c r="Q1" s="119"/>
      <c r="R1" s="119"/>
      <c r="S1" s="119"/>
      <c r="T1" s="119"/>
      <c r="U1" s="119"/>
      <c r="V1" s="119"/>
      <c r="W1" s="119"/>
      <c r="X1" s="119"/>
      <c r="Y1" s="119"/>
      <c r="Z1" s="119"/>
    </row>
    <row r="2" spans="1:26" ht="33" customHeight="1" x14ac:dyDescent="0.25">
      <c r="A2" s="276" t="s">
        <v>177</v>
      </c>
      <c r="B2" s="276"/>
      <c r="C2" s="276"/>
      <c r="D2" s="276"/>
      <c r="E2" s="276"/>
      <c r="F2" s="276"/>
      <c r="G2" s="276"/>
      <c r="H2" s="276"/>
      <c r="I2" s="119"/>
      <c r="J2" s="122" t="str">
        <f>HYPERLINK("https://www.cnil.fr/fr/definition/traitement-de-donnees-caractere-personnel","► Traitement de données à caractère personnel")</f>
        <v>► Traitement de données à caractère personnel</v>
      </c>
      <c r="K2" s="119"/>
      <c r="L2" s="119"/>
      <c r="M2" s="119"/>
      <c r="N2" s="119"/>
      <c r="O2" s="119"/>
      <c r="P2" s="119"/>
      <c r="Q2" s="119"/>
      <c r="R2" s="119"/>
      <c r="S2" s="119"/>
      <c r="T2" s="119"/>
      <c r="U2" s="119"/>
      <c r="V2" s="119"/>
      <c r="W2" s="119"/>
      <c r="X2" s="119"/>
      <c r="Y2" s="119"/>
      <c r="Z2" s="119"/>
    </row>
    <row r="3" spans="1:26" ht="30" customHeight="1" x14ac:dyDescent="0.25">
      <c r="A3" s="123" t="s">
        <v>178</v>
      </c>
      <c r="B3" s="124"/>
      <c r="C3" s="124"/>
      <c r="D3" s="124"/>
      <c r="E3" s="124"/>
      <c r="F3" s="124"/>
      <c r="G3" s="124"/>
      <c r="H3" s="124"/>
      <c r="I3" s="119"/>
      <c r="J3" s="122" t="str">
        <f>HYPERLINK("https://www.cnil.fr/fr/definition/delegue-protection-donnees","► Délégué à la protection des données (DPO)")</f>
        <v>► Délégué à la protection des données (DPO)</v>
      </c>
      <c r="K3" s="119"/>
      <c r="L3" s="119"/>
      <c r="M3" s="119"/>
      <c r="N3" s="119"/>
      <c r="O3" s="119"/>
      <c r="P3" s="119"/>
      <c r="Q3" s="119"/>
      <c r="R3" s="119"/>
      <c r="S3" s="119"/>
      <c r="T3" s="119"/>
      <c r="U3" s="119"/>
      <c r="V3" s="119"/>
      <c r="W3" s="119"/>
      <c r="X3" s="119"/>
      <c r="Y3" s="119"/>
      <c r="Z3" s="119"/>
    </row>
    <row r="4" spans="1:26" ht="26.25" customHeight="1" x14ac:dyDescent="0.25">
      <c r="A4" s="125" t="s">
        <v>154</v>
      </c>
      <c r="B4" s="277" t="s">
        <v>235</v>
      </c>
      <c r="C4" s="277"/>
      <c r="D4" s="277"/>
      <c r="E4" s="277"/>
      <c r="F4" s="277"/>
      <c r="G4" s="277"/>
      <c r="H4" s="277"/>
      <c r="I4" s="119"/>
      <c r="J4" s="122" t="str">
        <f>HYPERLINK("https://www.cnil.fr/fr/definition/donnee-personnelle","► Données personnelles")</f>
        <v>► Données personnelles</v>
      </c>
      <c r="K4" s="119"/>
      <c r="L4" s="119"/>
      <c r="M4" s="119"/>
      <c r="N4" s="119"/>
      <c r="O4" s="119"/>
      <c r="P4" s="119"/>
      <c r="Q4" s="119"/>
      <c r="R4" s="119"/>
      <c r="S4" s="119"/>
      <c r="T4" s="119"/>
      <c r="U4" s="119"/>
      <c r="V4" s="119"/>
      <c r="W4" s="119"/>
      <c r="X4" s="119"/>
      <c r="Y4" s="119"/>
      <c r="Z4" s="119"/>
    </row>
    <row r="5" spans="1:26" ht="26.25" customHeight="1" x14ac:dyDescent="0.25">
      <c r="A5" s="126" t="s">
        <v>155</v>
      </c>
      <c r="B5" s="278" t="s">
        <v>168</v>
      </c>
      <c r="C5" s="278"/>
      <c r="D5" s="278"/>
      <c r="E5" s="278"/>
      <c r="F5" s="278"/>
      <c r="G5" s="278"/>
      <c r="H5" s="278"/>
      <c r="I5" s="119"/>
      <c r="J5" s="122" t="str">
        <f>HYPERLINK("https://www.cnil.fr/fr/definition/responsable-de-traitement","► Responsable de traitement")</f>
        <v>► Responsable de traitement</v>
      </c>
      <c r="K5" s="119"/>
      <c r="L5" s="119"/>
      <c r="M5" s="119"/>
      <c r="N5" s="119"/>
      <c r="O5" s="119"/>
      <c r="P5" s="119"/>
      <c r="Q5" s="119"/>
      <c r="R5" s="119"/>
      <c r="S5" s="119"/>
      <c r="T5" s="119"/>
      <c r="U5" s="119"/>
      <c r="V5" s="119"/>
      <c r="W5" s="119"/>
      <c r="X5" s="119"/>
      <c r="Y5" s="119"/>
      <c r="Z5" s="119"/>
    </row>
    <row r="6" spans="1:26" ht="26.25" customHeight="1" x14ac:dyDescent="0.25">
      <c r="A6" s="125" t="s">
        <v>179</v>
      </c>
      <c r="B6" s="279">
        <v>45462</v>
      </c>
      <c r="C6" s="279"/>
      <c r="D6" s="279"/>
      <c r="E6" s="279"/>
      <c r="F6" s="279"/>
      <c r="G6" s="279"/>
      <c r="H6" s="279"/>
      <c r="I6" s="119"/>
      <c r="J6" s="122" t="str">
        <f>HYPERLINK("https://www.cnil.fr/fr/definition/donnee-sensible","► Données sensibles")</f>
        <v>► Données sensibles</v>
      </c>
      <c r="K6" s="119"/>
      <c r="L6" s="119"/>
      <c r="M6" s="119"/>
      <c r="N6" s="119"/>
      <c r="O6" s="119"/>
      <c r="P6" s="119"/>
      <c r="Q6" s="119"/>
      <c r="R6" s="119"/>
      <c r="S6" s="119"/>
      <c r="T6" s="119"/>
      <c r="U6" s="119"/>
      <c r="V6" s="119"/>
      <c r="W6" s="119"/>
      <c r="X6" s="119"/>
      <c r="Y6" s="119"/>
      <c r="Z6" s="119"/>
    </row>
    <row r="7" spans="1:26" ht="26.25" customHeight="1" x14ac:dyDescent="0.25">
      <c r="A7" s="127" t="s">
        <v>180</v>
      </c>
      <c r="B7" s="280" t="s">
        <v>222</v>
      </c>
      <c r="C7" s="281"/>
      <c r="D7" s="281"/>
      <c r="E7" s="281"/>
      <c r="F7" s="281"/>
      <c r="G7" s="281"/>
      <c r="H7" s="281"/>
      <c r="I7" s="119"/>
      <c r="J7" s="122" t="str">
        <f>HYPERLINK("https://www.cnil.fr/fr/definition/finalite-dun-traitement","► Finalité du traitement")</f>
        <v>► Finalité du traitement</v>
      </c>
      <c r="K7" s="119"/>
      <c r="L7" s="119"/>
      <c r="M7" s="119"/>
      <c r="N7" s="119"/>
      <c r="O7" s="119"/>
      <c r="P7" s="119"/>
      <c r="Q7" s="119"/>
      <c r="R7" s="119"/>
      <c r="S7" s="119"/>
      <c r="T7" s="119"/>
      <c r="U7" s="119"/>
      <c r="V7" s="119"/>
      <c r="W7" s="119"/>
      <c r="X7" s="119"/>
      <c r="Y7" s="119"/>
      <c r="Z7" s="119"/>
    </row>
    <row r="8" spans="1:26" ht="14.25" customHeight="1" x14ac:dyDescent="0.25">
      <c r="A8" s="129"/>
      <c r="B8" s="119"/>
      <c r="C8" s="119"/>
      <c r="D8" s="119"/>
      <c r="E8" s="119"/>
      <c r="F8" s="119"/>
      <c r="G8" s="119"/>
      <c r="H8" s="119"/>
      <c r="I8" s="119"/>
      <c r="J8" s="122" t="str">
        <f>HYPERLINK("https://www.cnil.fr/fr/definition/destinataire","► Destinataires")</f>
        <v>► Destinataires</v>
      </c>
      <c r="K8" s="119"/>
      <c r="L8" s="119"/>
      <c r="M8" s="119"/>
      <c r="N8" s="119"/>
      <c r="O8" s="119"/>
      <c r="P8" s="119"/>
      <c r="Q8" s="119"/>
      <c r="R8" s="119"/>
      <c r="S8" s="119"/>
      <c r="T8" s="119"/>
      <c r="U8" s="119"/>
      <c r="V8" s="119"/>
      <c r="W8" s="119"/>
      <c r="X8" s="119"/>
      <c r="Y8" s="119"/>
      <c r="Z8" s="119"/>
    </row>
    <row r="9" spans="1:26" ht="30.75" customHeight="1" x14ac:dyDescent="0.25">
      <c r="A9" s="123" t="s">
        <v>181</v>
      </c>
      <c r="B9" s="130" t="s">
        <v>182</v>
      </c>
      <c r="C9" s="130" t="s">
        <v>183</v>
      </c>
      <c r="D9" s="130" t="s">
        <v>184</v>
      </c>
      <c r="E9" s="130" t="s">
        <v>185</v>
      </c>
      <c r="F9" s="130" t="s">
        <v>186</v>
      </c>
      <c r="G9" s="130" t="s">
        <v>187</v>
      </c>
      <c r="H9" s="130" t="s">
        <v>188</v>
      </c>
      <c r="I9" s="119"/>
      <c r="J9" s="122" t="str">
        <f>HYPERLINK("https://www.cnil.fr/fr/transferts-de-donnees-hors-ue-ce-qui-change-avec-le-reglement-general-sur-la-protection-des-donnees","► Transfert de données")</f>
        <v>► Transfert de données</v>
      </c>
      <c r="K9" s="119"/>
      <c r="L9" s="119"/>
      <c r="M9" s="119"/>
      <c r="N9" s="119"/>
      <c r="O9" s="119"/>
      <c r="P9" s="119"/>
      <c r="Q9" s="119"/>
      <c r="R9" s="119"/>
      <c r="S9" s="119"/>
      <c r="T9" s="119"/>
      <c r="U9" s="119"/>
      <c r="V9" s="119"/>
      <c r="W9" s="119"/>
      <c r="X9" s="119"/>
      <c r="Y9" s="119"/>
      <c r="Z9" s="119"/>
    </row>
    <row r="10" spans="1:26" ht="26.25" customHeight="1" x14ac:dyDescent="0.25">
      <c r="A10" s="127" t="s">
        <v>189</v>
      </c>
      <c r="B10" s="131" t="s">
        <v>223</v>
      </c>
      <c r="C10" s="132" t="s">
        <v>224</v>
      </c>
      <c r="D10" s="133">
        <v>75001</v>
      </c>
      <c r="E10" s="133" t="s">
        <v>135</v>
      </c>
      <c r="F10" s="133" t="s">
        <v>225</v>
      </c>
      <c r="G10" s="133" t="s">
        <v>226</v>
      </c>
      <c r="H10" s="134" t="s">
        <v>227</v>
      </c>
      <c r="I10" s="119"/>
      <c r="J10" s="122" t="str">
        <f>HYPERLINK("https://www.cnil.fr/fr/limiter-la-conservation-des-donnees","► Durée de conservation de données")</f>
        <v>► Durée de conservation de données</v>
      </c>
      <c r="K10" s="119"/>
      <c r="L10" s="119"/>
      <c r="M10" s="119"/>
      <c r="N10" s="119"/>
      <c r="O10" s="119"/>
      <c r="P10" s="119"/>
      <c r="Q10" s="119"/>
      <c r="R10" s="119"/>
      <c r="S10" s="119"/>
      <c r="T10" s="119"/>
      <c r="U10" s="119"/>
      <c r="V10" s="119"/>
      <c r="W10" s="119"/>
      <c r="X10" s="119"/>
      <c r="Y10" s="119"/>
      <c r="Z10" s="119"/>
    </row>
    <row r="11" spans="1:26" ht="26.25" customHeight="1" x14ac:dyDescent="0.25">
      <c r="A11" s="126" t="s">
        <v>190</v>
      </c>
      <c r="B11" s="135" t="s">
        <v>228</v>
      </c>
      <c r="C11" s="128" t="s">
        <v>229</v>
      </c>
      <c r="D11" s="128">
        <v>75001</v>
      </c>
      <c r="E11" s="128" t="s">
        <v>135</v>
      </c>
      <c r="F11" s="128" t="s">
        <v>225</v>
      </c>
      <c r="G11" s="136" t="s">
        <v>230</v>
      </c>
      <c r="H11" s="134" t="s">
        <v>231</v>
      </c>
      <c r="I11" s="119"/>
      <c r="J11" s="122" t="str">
        <f>HYPERLINK("https://www.cnil.fr/fr/principes-cles/guide-de-la-securite-des-donnees-personnelles","► Sécurité des données")</f>
        <v>► Sécurité des données</v>
      </c>
      <c r="K11" s="119"/>
      <c r="L11" s="119"/>
      <c r="M11" s="119"/>
      <c r="N11" s="119"/>
      <c r="O11" s="119"/>
      <c r="P11" s="119"/>
      <c r="Q11" s="119"/>
      <c r="R11" s="119"/>
      <c r="S11" s="119"/>
      <c r="T11" s="119"/>
      <c r="U11" s="119"/>
      <c r="V11" s="119"/>
      <c r="W11" s="119"/>
      <c r="X11" s="119"/>
      <c r="Y11" s="119"/>
      <c r="Z11" s="119"/>
    </row>
    <row r="12" spans="1:26" ht="26.25" customHeight="1" x14ac:dyDescent="0.25">
      <c r="A12" s="137" t="s">
        <v>191</v>
      </c>
      <c r="B12" s="138" t="s">
        <v>232</v>
      </c>
      <c r="C12" s="139"/>
      <c r="D12" s="131"/>
      <c r="E12" s="139"/>
      <c r="F12" s="139"/>
      <c r="G12" s="139"/>
      <c r="H12" s="140"/>
      <c r="I12" s="119"/>
      <c r="J12" s="119"/>
      <c r="K12" s="119"/>
      <c r="L12" s="119"/>
      <c r="M12" s="119"/>
      <c r="N12" s="119"/>
      <c r="O12" s="119"/>
      <c r="P12" s="119"/>
      <c r="Q12" s="119"/>
      <c r="R12" s="119"/>
      <c r="S12" s="119"/>
      <c r="T12" s="119"/>
      <c r="U12" s="119"/>
      <c r="V12" s="119"/>
      <c r="W12" s="119"/>
      <c r="X12" s="119"/>
      <c r="Y12" s="119"/>
      <c r="Z12" s="119"/>
    </row>
    <row r="13" spans="1:26" ht="14.25" customHeight="1" x14ac:dyDescent="0.25">
      <c r="A13" s="141"/>
      <c r="B13" s="142"/>
      <c r="C13" s="142"/>
      <c r="D13" s="142"/>
      <c r="E13" s="142"/>
      <c r="F13" s="142"/>
      <c r="G13" s="142"/>
      <c r="H13" s="142"/>
      <c r="I13" s="143"/>
      <c r="J13" s="143"/>
      <c r="K13" s="143"/>
      <c r="L13" s="143"/>
      <c r="M13" s="143"/>
      <c r="N13" s="143"/>
      <c r="O13" s="143"/>
      <c r="P13" s="143"/>
      <c r="Q13" s="143"/>
      <c r="R13" s="143"/>
      <c r="S13" s="143"/>
      <c r="T13" s="143"/>
      <c r="U13" s="143"/>
      <c r="V13" s="143"/>
      <c r="W13" s="143"/>
      <c r="X13" s="143"/>
      <c r="Y13" s="143"/>
      <c r="Z13" s="143"/>
    </row>
    <row r="14" spans="1:26" ht="30" customHeight="1" x14ac:dyDescent="0.25">
      <c r="A14" s="123" t="s">
        <v>192</v>
      </c>
      <c r="B14" s="144"/>
      <c r="C14" s="144"/>
      <c r="D14" s="144"/>
      <c r="E14" s="144"/>
      <c r="F14" s="144"/>
      <c r="G14" s="144"/>
      <c r="H14" s="144"/>
      <c r="I14" s="119"/>
      <c r="J14" s="119"/>
      <c r="K14" s="119"/>
      <c r="L14" s="119"/>
      <c r="M14" s="119"/>
      <c r="N14" s="119"/>
      <c r="O14" s="119"/>
      <c r="P14" s="119"/>
      <c r="Q14" s="119"/>
      <c r="R14" s="119"/>
      <c r="S14" s="119"/>
      <c r="T14" s="119"/>
      <c r="U14" s="119"/>
      <c r="V14" s="119"/>
      <c r="W14" s="119"/>
      <c r="X14" s="119"/>
      <c r="Y14" s="119"/>
      <c r="Z14" s="119"/>
    </row>
    <row r="15" spans="1:26" ht="26.25" customHeight="1" x14ac:dyDescent="0.25">
      <c r="A15" s="126" t="s">
        <v>193</v>
      </c>
      <c r="B15" s="282" t="s">
        <v>169</v>
      </c>
      <c r="C15" s="282"/>
      <c r="D15" s="282"/>
      <c r="E15" s="282"/>
      <c r="F15" s="282"/>
      <c r="G15" s="282"/>
      <c r="H15" s="282"/>
      <c r="I15" s="119"/>
      <c r="J15" s="119"/>
      <c r="K15" s="119"/>
      <c r="L15" s="119"/>
      <c r="M15" s="119"/>
      <c r="N15" s="119"/>
      <c r="O15" s="119"/>
      <c r="P15" s="119"/>
      <c r="Q15" s="119"/>
      <c r="R15" s="119"/>
      <c r="S15" s="119"/>
      <c r="T15" s="119"/>
      <c r="U15" s="119"/>
      <c r="V15" s="119"/>
      <c r="W15" s="119"/>
      <c r="X15" s="119"/>
      <c r="Y15" s="119"/>
      <c r="Z15" s="119"/>
    </row>
    <row r="16" spans="1:26" ht="26.25" customHeight="1" x14ac:dyDescent="0.25">
      <c r="A16" s="125" t="s">
        <v>194</v>
      </c>
      <c r="B16" s="277" t="s">
        <v>236</v>
      </c>
      <c r="C16" s="277"/>
      <c r="D16" s="277"/>
      <c r="E16" s="277"/>
      <c r="F16" s="277"/>
      <c r="G16" s="277"/>
      <c r="H16" s="277"/>
      <c r="I16" s="119"/>
      <c r="J16" s="119"/>
      <c r="K16" s="119"/>
      <c r="L16" s="119"/>
      <c r="M16" s="119"/>
      <c r="N16" s="119"/>
      <c r="O16" s="119"/>
      <c r="P16" s="119"/>
      <c r="Q16" s="119"/>
      <c r="R16" s="119"/>
      <c r="S16" s="119"/>
      <c r="T16" s="119"/>
      <c r="U16" s="119"/>
      <c r="V16" s="119"/>
      <c r="W16" s="119"/>
      <c r="X16" s="119"/>
      <c r="Y16" s="119"/>
      <c r="Z16" s="119"/>
    </row>
    <row r="17" spans="1:26" ht="14.25" customHeight="1" x14ac:dyDescent="0.25">
      <c r="A17" s="145"/>
      <c r="B17" s="119"/>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row>
    <row r="18" spans="1:26" ht="30" customHeight="1" x14ac:dyDescent="0.25">
      <c r="A18" s="146" t="s">
        <v>197</v>
      </c>
      <c r="B18" s="274" t="s">
        <v>198</v>
      </c>
      <c r="C18" s="274"/>
      <c r="D18" s="274"/>
      <c r="E18" s="283" t="s">
        <v>199</v>
      </c>
      <c r="F18" s="283"/>
      <c r="G18" s="283"/>
      <c r="H18" s="283"/>
      <c r="I18" s="119"/>
      <c r="J18" s="119"/>
      <c r="K18" s="119"/>
      <c r="L18" s="119"/>
      <c r="M18" s="119"/>
      <c r="N18" s="119"/>
      <c r="O18" s="119"/>
      <c r="P18" s="119"/>
      <c r="Q18" s="119"/>
      <c r="R18" s="119"/>
      <c r="S18" s="119"/>
      <c r="T18" s="119"/>
      <c r="U18" s="119"/>
      <c r="V18" s="119"/>
      <c r="W18" s="119"/>
      <c r="X18" s="119"/>
      <c r="Y18" s="119"/>
      <c r="Z18" s="119"/>
    </row>
    <row r="19" spans="1:26" ht="26.25" customHeight="1" x14ac:dyDescent="0.25">
      <c r="A19" s="127" t="s">
        <v>201</v>
      </c>
      <c r="B19" s="284" t="s">
        <v>237</v>
      </c>
      <c r="C19" s="284"/>
      <c r="D19" s="284"/>
      <c r="E19" s="285" t="s">
        <v>262</v>
      </c>
      <c r="F19" s="285"/>
      <c r="G19" s="285"/>
      <c r="H19" s="285"/>
      <c r="I19" s="119"/>
      <c r="J19" s="119"/>
      <c r="K19" s="119"/>
      <c r="L19" s="119"/>
      <c r="M19" s="119"/>
      <c r="N19" s="119"/>
      <c r="O19" s="119"/>
      <c r="P19" s="119"/>
      <c r="Q19" s="119"/>
      <c r="R19" s="119"/>
      <c r="S19" s="119"/>
      <c r="T19" s="119"/>
      <c r="U19" s="119"/>
      <c r="V19" s="119"/>
      <c r="W19" s="119"/>
      <c r="X19" s="119"/>
      <c r="Y19" s="119"/>
      <c r="Z19" s="119"/>
    </row>
    <row r="20" spans="1:26" ht="14.25" customHeight="1" x14ac:dyDescent="0.25">
      <c r="A20" s="129"/>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row>
    <row r="21" spans="1:26" ht="30" customHeight="1" x14ac:dyDescent="0.25">
      <c r="A21" s="146" t="s">
        <v>203</v>
      </c>
      <c r="B21" s="274" t="s">
        <v>198</v>
      </c>
      <c r="C21" s="274"/>
      <c r="D21" s="274"/>
      <c r="E21" s="275" t="s">
        <v>204</v>
      </c>
      <c r="F21" s="275"/>
      <c r="G21" s="275"/>
      <c r="H21" s="275"/>
      <c r="I21" s="119"/>
      <c r="J21" s="119"/>
      <c r="K21" s="119"/>
      <c r="L21" s="119"/>
      <c r="M21" s="119"/>
      <c r="N21" s="119"/>
      <c r="O21" s="119"/>
      <c r="P21" s="119"/>
      <c r="Q21" s="119"/>
      <c r="R21" s="119"/>
      <c r="S21" s="119"/>
      <c r="T21" s="119"/>
      <c r="U21" s="119"/>
      <c r="V21" s="119"/>
      <c r="W21" s="119"/>
      <c r="X21" s="119"/>
      <c r="Y21" s="119"/>
      <c r="Z21" s="119"/>
    </row>
    <row r="22" spans="1:26" ht="26.25" customHeight="1" x14ac:dyDescent="0.25">
      <c r="A22" s="126" t="s">
        <v>205</v>
      </c>
      <c r="B22" s="286" t="s">
        <v>206</v>
      </c>
      <c r="C22" s="286"/>
      <c r="D22" s="286"/>
      <c r="E22" s="287" t="s">
        <v>207</v>
      </c>
      <c r="F22" s="287"/>
      <c r="G22" s="287"/>
      <c r="H22" s="287"/>
      <c r="I22" s="119"/>
      <c r="J22" s="119"/>
      <c r="K22" s="119"/>
      <c r="L22" s="119"/>
      <c r="M22" s="119"/>
      <c r="N22" s="119"/>
      <c r="O22" s="119"/>
      <c r="P22" s="119"/>
      <c r="Q22" s="119"/>
      <c r="R22" s="119"/>
      <c r="S22" s="119"/>
      <c r="T22" s="119"/>
      <c r="U22" s="119"/>
      <c r="V22" s="119"/>
      <c r="W22" s="119"/>
      <c r="X22" s="119"/>
      <c r="Y22" s="119"/>
      <c r="Z22" s="119"/>
    </row>
    <row r="23" spans="1:26" ht="14.25" customHeight="1" x14ac:dyDescent="0.25">
      <c r="A23" s="129"/>
      <c r="B23" s="119"/>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spans="1:26" ht="30" customHeight="1" x14ac:dyDescent="0.25">
      <c r="A24" s="146" t="s">
        <v>208</v>
      </c>
      <c r="B24" s="288" t="s">
        <v>209</v>
      </c>
      <c r="C24" s="288"/>
      <c r="D24" s="288"/>
      <c r="E24" s="283" t="s">
        <v>204</v>
      </c>
      <c r="F24" s="283"/>
      <c r="G24" s="283"/>
      <c r="H24" s="283"/>
      <c r="I24" s="119"/>
      <c r="J24" s="119"/>
      <c r="K24" s="119"/>
      <c r="L24" s="119"/>
      <c r="M24" s="119"/>
      <c r="N24" s="119"/>
      <c r="O24" s="119"/>
      <c r="P24" s="119"/>
      <c r="Q24" s="119"/>
      <c r="R24" s="119"/>
      <c r="S24" s="119"/>
      <c r="T24" s="119"/>
      <c r="U24" s="119"/>
      <c r="V24" s="119"/>
      <c r="W24" s="119"/>
      <c r="X24" s="119"/>
      <c r="Y24" s="119"/>
      <c r="Z24" s="119"/>
    </row>
    <row r="25" spans="1:26" ht="26.25" customHeight="1" x14ac:dyDescent="0.25">
      <c r="A25" s="126" t="s">
        <v>210</v>
      </c>
      <c r="B25" s="286" t="s">
        <v>211</v>
      </c>
      <c r="C25" s="286"/>
      <c r="D25" s="286"/>
      <c r="E25" s="289" t="s">
        <v>212</v>
      </c>
      <c r="F25" s="289"/>
      <c r="G25" s="289"/>
      <c r="H25" s="289"/>
      <c r="I25" s="119"/>
      <c r="J25" s="119"/>
      <c r="K25" s="119"/>
      <c r="L25" s="119"/>
      <c r="M25" s="119"/>
      <c r="N25" s="119"/>
      <c r="O25" s="119"/>
      <c r="P25" s="119"/>
      <c r="Q25" s="119"/>
      <c r="R25" s="119"/>
      <c r="S25" s="119"/>
      <c r="T25" s="119"/>
      <c r="U25" s="119"/>
      <c r="V25" s="119"/>
      <c r="W25" s="119"/>
      <c r="X25" s="119"/>
      <c r="Y25" s="119"/>
      <c r="Z25" s="119"/>
    </row>
    <row r="26" spans="1:26" ht="14.25" customHeight="1" x14ac:dyDescent="0.25">
      <c r="A26" s="129"/>
      <c r="B26" s="147"/>
      <c r="C26" s="147"/>
      <c r="D26" s="147"/>
      <c r="E26" s="119"/>
      <c r="F26" s="119"/>
      <c r="G26" s="119"/>
      <c r="H26" s="119"/>
      <c r="I26" s="119"/>
      <c r="J26" s="119"/>
      <c r="K26" s="119"/>
      <c r="L26" s="119"/>
      <c r="M26" s="119"/>
      <c r="N26" s="119"/>
      <c r="O26" s="119"/>
      <c r="P26" s="119"/>
      <c r="Q26" s="119"/>
      <c r="R26" s="119"/>
      <c r="S26" s="119"/>
      <c r="T26" s="119"/>
      <c r="U26" s="119"/>
      <c r="V26" s="119"/>
      <c r="W26" s="119"/>
      <c r="X26" s="119"/>
      <c r="Y26" s="119"/>
      <c r="Z26" s="119"/>
    </row>
    <row r="27" spans="1:26" ht="30" customHeight="1" x14ac:dyDescent="0.25">
      <c r="A27" s="146" t="s">
        <v>213</v>
      </c>
      <c r="B27" s="274" t="s">
        <v>214</v>
      </c>
      <c r="C27" s="274"/>
      <c r="D27" s="274"/>
      <c r="E27" s="275" t="s">
        <v>204</v>
      </c>
      <c r="F27" s="275"/>
      <c r="G27" s="275"/>
      <c r="H27" s="275"/>
      <c r="I27" s="119"/>
      <c r="J27" s="119"/>
      <c r="K27" s="119"/>
      <c r="L27" s="119"/>
      <c r="M27" s="119"/>
      <c r="N27" s="119"/>
      <c r="O27" s="119"/>
      <c r="P27" s="119"/>
      <c r="Q27" s="119"/>
      <c r="R27" s="119"/>
      <c r="S27" s="119"/>
      <c r="T27" s="119"/>
      <c r="U27" s="119"/>
      <c r="V27" s="119"/>
      <c r="W27" s="119"/>
      <c r="X27" s="119"/>
      <c r="Y27" s="119"/>
      <c r="Z27" s="119"/>
    </row>
    <row r="28" spans="1:26" ht="26.25" customHeight="1" x14ac:dyDescent="0.25">
      <c r="A28" s="127" t="s">
        <v>215</v>
      </c>
      <c r="B28" s="290" t="s">
        <v>216</v>
      </c>
      <c r="C28" s="290"/>
      <c r="D28" s="290"/>
      <c r="E28" s="291"/>
      <c r="F28" s="291"/>
      <c r="G28" s="291"/>
      <c r="H28" s="291"/>
      <c r="I28" s="119"/>
      <c r="J28" s="119"/>
      <c r="K28" s="119"/>
      <c r="L28" s="119"/>
      <c r="M28" s="119"/>
      <c r="N28" s="119"/>
      <c r="O28" s="119"/>
      <c r="P28" s="119"/>
      <c r="Q28" s="119"/>
      <c r="R28" s="119"/>
      <c r="S28" s="119"/>
      <c r="T28" s="119"/>
      <c r="U28" s="119"/>
      <c r="V28" s="119"/>
      <c r="W28" s="119"/>
      <c r="X28" s="119"/>
      <c r="Y28" s="119"/>
      <c r="Z28" s="119"/>
    </row>
    <row r="29" spans="1:26" ht="26.25" customHeight="1" x14ac:dyDescent="0.25">
      <c r="A29" s="127" t="s">
        <v>217</v>
      </c>
      <c r="B29" s="284" t="s">
        <v>234</v>
      </c>
      <c r="C29" s="284"/>
      <c r="D29" s="284"/>
      <c r="E29" s="289" t="s">
        <v>218</v>
      </c>
      <c r="F29" s="289"/>
      <c r="G29" s="289"/>
      <c r="H29" s="289"/>
      <c r="I29" s="119"/>
      <c r="J29" s="119"/>
      <c r="K29" s="119"/>
      <c r="L29" s="119"/>
      <c r="M29" s="119"/>
      <c r="N29" s="119"/>
      <c r="O29" s="119"/>
      <c r="P29" s="119"/>
      <c r="Q29" s="119"/>
      <c r="R29" s="119"/>
      <c r="S29" s="119"/>
      <c r="T29" s="119"/>
      <c r="U29" s="119"/>
      <c r="V29" s="119"/>
      <c r="W29" s="119"/>
      <c r="X29" s="119"/>
      <c r="Y29" s="119"/>
      <c r="Z29" s="119"/>
    </row>
    <row r="30" spans="1:26" ht="28.5" customHeight="1" x14ac:dyDescent="0.25">
      <c r="A30" s="127" t="s">
        <v>219</v>
      </c>
      <c r="B30" s="290" t="s">
        <v>234</v>
      </c>
      <c r="C30" s="290"/>
      <c r="D30" s="290"/>
      <c r="E30" s="291" t="s">
        <v>220</v>
      </c>
      <c r="F30" s="291"/>
      <c r="G30" s="291"/>
      <c r="H30" s="291"/>
      <c r="I30" s="119"/>
      <c r="J30" s="119"/>
      <c r="K30" s="119"/>
      <c r="L30" s="119"/>
      <c r="M30" s="119"/>
      <c r="N30" s="119"/>
      <c r="O30" s="119"/>
      <c r="P30" s="119"/>
      <c r="Q30" s="119"/>
      <c r="R30" s="119"/>
      <c r="S30" s="119"/>
      <c r="T30" s="119"/>
      <c r="U30" s="119"/>
      <c r="V30" s="119"/>
      <c r="W30" s="119"/>
      <c r="X30" s="119"/>
      <c r="Y30" s="119"/>
      <c r="Z30" s="119"/>
    </row>
    <row r="31" spans="1:26" ht="27" customHeight="1" x14ac:dyDescent="0.25">
      <c r="A31" s="127" t="s">
        <v>254</v>
      </c>
      <c r="B31" s="292" t="s">
        <v>234</v>
      </c>
      <c r="C31" s="293"/>
      <c r="D31" s="294"/>
      <c r="E31" s="292" t="s">
        <v>246</v>
      </c>
      <c r="F31" s="292"/>
      <c r="G31" s="292"/>
      <c r="H31" s="292"/>
    </row>
    <row r="32" spans="1:2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mergeCells count="29">
    <mergeCell ref="B30:D30"/>
    <mergeCell ref="E30:H30"/>
    <mergeCell ref="B31:D31"/>
    <mergeCell ref="E31:H31"/>
    <mergeCell ref="B27:D27"/>
    <mergeCell ref="E27:H27"/>
    <mergeCell ref="B28:D28"/>
    <mergeCell ref="E28:H28"/>
    <mergeCell ref="B29:D29"/>
    <mergeCell ref="E29:H29"/>
    <mergeCell ref="B22:D22"/>
    <mergeCell ref="E22:H22"/>
    <mergeCell ref="B24:D24"/>
    <mergeCell ref="E24:H24"/>
    <mergeCell ref="B25:D25"/>
    <mergeCell ref="E25:H25"/>
    <mergeCell ref="B21:D21"/>
    <mergeCell ref="E21:H21"/>
    <mergeCell ref="A2:H2"/>
    <mergeCell ref="B4:H4"/>
    <mergeCell ref="B5:H5"/>
    <mergeCell ref="B6:H6"/>
    <mergeCell ref="B7:H7"/>
    <mergeCell ref="B15:H15"/>
    <mergeCell ref="B16:H16"/>
    <mergeCell ref="B18:D18"/>
    <mergeCell ref="E18:H18"/>
    <mergeCell ref="B19:D19"/>
    <mergeCell ref="E19:H19"/>
  </mergeCells>
  <phoneticPr fontId="24" type="noConversion"/>
  <hyperlinks>
    <hyperlink ref="H10" r:id="rId1" xr:uid="{A3F853EA-46FD-4A58-AD6B-EDDF5ADC367A}"/>
    <hyperlink ref="H11" r:id="rId2" xr:uid="{8C9CF6F3-2E51-40D3-B69F-1A8DB92966A0}"/>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218C8-D7FC-4E61-B4E4-FE46D66849E3}">
  <sheetPr>
    <tabColor rgb="FF00B050"/>
  </sheetPr>
  <dimension ref="A1:Z968"/>
  <sheetViews>
    <sheetView topLeftCell="A13" workbookViewId="0">
      <selection activeCell="B30" sqref="B30:H30"/>
    </sheetView>
  </sheetViews>
  <sheetFormatPr baseColWidth="10" defaultRowHeight="15" customHeight="1" x14ac:dyDescent="0.25"/>
  <cols>
    <col min="1" max="1" width="64.28515625" style="154" customWidth="1"/>
    <col min="2" max="2" width="24.140625" style="154" customWidth="1"/>
    <col min="3" max="3" width="34.85546875" style="154" customWidth="1"/>
    <col min="4" max="4" width="20.7109375" style="154" customWidth="1"/>
    <col min="5" max="5" width="19.140625" style="154" customWidth="1"/>
    <col min="6" max="7" width="20.28515625" style="154" customWidth="1"/>
    <col min="8" max="8" width="20.5703125" style="154" customWidth="1"/>
    <col min="9" max="9" width="10" style="154" customWidth="1"/>
    <col min="10" max="10" width="48.85546875" style="154" customWidth="1"/>
    <col min="11" max="26" width="9" style="154" customWidth="1"/>
    <col min="27" max="1024" width="15.28515625" style="154" customWidth="1"/>
    <col min="1025" max="1025" width="11.42578125" style="154" customWidth="1"/>
    <col min="1026" max="16384" width="11.42578125" style="154"/>
  </cols>
  <sheetData>
    <row r="1" spans="1:26" ht="14.25" customHeight="1" x14ac:dyDescent="0.25">
      <c r="A1" s="148" t="s">
        <v>176</v>
      </c>
      <c r="B1" s="149"/>
      <c r="C1" s="149"/>
      <c r="D1" s="150"/>
      <c r="E1" s="149"/>
      <c r="F1" s="149"/>
      <c r="G1" s="149"/>
      <c r="H1" s="151" t="str">
        <f>B5</f>
        <v>ref-003</v>
      </c>
      <c r="I1" s="152"/>
      <c r="J1" s="153" t="s">
        <v>132</v>
      </c>
      <c r="K1" s="152"/>
      <c r="L1" s="152"/>
      <c r="M1" s="152"/>
      <c r="N1" s="152"/>
      <c r="O1" s="152"/>
      <c r="P1" s="152"/>
      <c r="Q1" s="152"/>
      <c r="R1" s="152"/>
      <c r="S1" s="152"/>
      <c r="T1" s="152"/>
      <c r="U1" s="152"/>
      <c r="V1" s="152"/>
      <c r="W1" s="152"/>
      <c r="X1" s="152"/>
      <c r="Y1" s="152"/>
      <c r="Z1" s="152"/>
    </row>
    <row r="2" spans="1:26" ht="33" customHeight="1" x14ac:dyDescent="0.25">
      <c r="A2" s="297" t="s">
        <v>177</v>
      </c>
      <c r="B2" s="297"/>
      <c r="C2" s="297"/>
      <c r="D2" s="297"/>
      <c r="E2" s="297"/>
      <c r="F2" s="297"/>
      <c r="G2" s="297"/>
      <c r="H2" s="297"/>
      <c r="I2" s="152"/>
      <c r="J2" s="155" t="str">
        <f>HYPERLINK("https://www.cnil.fr/fr/definition/traitement-de-donnees-caractere-personnel","► Traitement de données à caractère personnel")</f>
        <v>► Traitement de données à caractère personnel</v>
      </c>
      <c r="K2" s="152"/>
      <c r="L2" s="152"/>
      <c r="M2" s="152"/>
      <c r="N2" s="152"/>
      <c r="O2" s="152"/>
      <c r="P2" s="152"/>
      <c r="Q2" s="152"/>
      <c r="R2" s="152"/>
      <c r="S2" s="152"/>
      <c r="T2" s="152"/>
      <c r="U2" s="152"/>
      <c r="V2" s="152"/>
      <c r="W2" s="152"/>
      <c r="X2" s="152"/>
      <c r="Y2" s="152"/>
      <c r="Z2" s="152"/>
    </row>
    <row r="3" spans="1:26" ht="30" customHeight="1" x14ac:dyDescent="0.25">
      <c r="A3" s="156" t="s">
        <v>178</v>
      </c>
      <c r="B3" s="157"/>
      <c r="C3" s="157"/>
      <c r="D3" s="157"/>
      <c r="E3" s="157"/>
      <c r="F3" s="157"/>
      <c r="G3" s="157"/>
      <c r="H3" s="157"/>
      <c r="I3" s="152"/>
      <c r="J3" s="155" t="str">
        <f>HYPERLINK("https://www.cnil.fr/fr/definition/delegue-protection-donnees","► Délégué à la protection des données (DPO)")</f>
        <v>► Délégué à la protection des données (DPO)</v>
      </c>
      <c r="K3" s="152"/>
      <c r="L3" s="152"/>
      <c r="M3" s="152"/>
      <c r="N3" s="152"/>
      <c r="O3" s="152"/>
      <c r="P3" s="152"/>
      <c r="Q3" s="152"/>
      <c r="R3" s="152"/>
      <c r="S3" s="152"/>
      <c r="T3" s="152"/>
      <c r="U3" s="152"/>
      <c r="V3" s="152"/>
      <c r="W3" s="152"/>
      <c r="X3" s="152"/>
      <c r="Y3" s="152"/>
      <c r="Z3" s="152"/>
    </row>
    <row r="4" spans="1:26" ht="26.25" customHeight="1" x14ac:dyDescent="0.25">
      <c r="A4" s="158" t="s">
        <v>154</v>
      </c>
      <c r="B4" s="298" t="s">
        <v>238</v>
      </c>
      <c r="C4" s="298"/>
      <c r="D4" s="298"/>
      <c r="E4" s="298"/>
      <c r="F4" s="298"/>
      <c r="G4" s="298"/>
      <c r="H4" s="298"/>
      <c r="I4" s="152"/>
      <c r="J4" s="155" t="str">
        <f>HYPERLINK("https://www.cnil.fr/fr/definition/donnee-personnelle","► Données personnelles")</f>
        <v>► Données personnelles</v>
      </c>
      <c r="K4" s="152"/>
      <c r="L4" s="152"/>
      <c r="M4" s="152"/>
      <c r="N4" s="152"/>
      <c r="O4" s="152"/>
      <c r="P4" s="152"/>
      <c r="Q4" s="152"/>
      <c r="R4" s="152"/>
      <c r="S4" s="152"/>
      <c r="T4" s="152"/>
      <c r="U4" s="152"/>
      <c r="V4" s="152"/>
      <c r="W4" s="152"/>
      <c r="X4" s="152"/>
      <c r="Y4" s="152"/>
      <c r="Z4" s="152"/>
    </row>
    <row r="5" spans="1:26" ht="26.25" customHeight="1" x14ac:dyDescent="0.25">
      <c r="A5" s="159" t="s">
        <v>155</v>
      </c>
      <c r="B5" s="299" t="s">
        <v>171</v>
      </c>
      <c r="C5" s="299"/>
      <c r="D5" s="299"/>
      <c r="E5" s="299"/>
      <c r="F5" s="299"/>
      <c r="G5" s="299"/>
      <c r="H5" s="299"/>
      <c r="I5" s="152"/>
      <c r="J5" s="155" t="str">
        <f>HYPERLINK("https://www.cnil.fr/fr/definition/responsable-de-traitement","► Responsable de traitement")</f>
        <v>► Responsable de traitement</v>
      </c>
      <c r="K5" s="152"/>
      <c r="L5" s="152"/>
      <c r="M5" s="152"/>
      <c r="N5" s="152"/>
      <c r="O5" s="152"/>
      <c r="P5" s="152"/>
      <c r="Q5" s="152"/>
      <c r="R5" s="152"/>
      <c r="S5" s="152"/>
      <c r="T5" s="152"/>
      <c r="U5" s="152"/>
      <c r="V5" s="152"/>
      <c r="W5" s="152"/>
      <c r="X5" s="152"/>
      <c r="Y5" s="152"/>
      <c r="Z5" s="152"/>
    </row>
    <row r="6" spans="1:26" ht="26.25" customHeight="1" x14ac:dyDescent="0.25">
      <c r="A6" s="158" t="s">
        <v>179</v>
      </c>
      <c r="B6" s="300">
        <v>45462</v>
      </c>
      <c r="C6" s="300"/>
      <c r="D6" s="300"/>
      <c r="E6" s="300"/>
      <c r="F6" s="300"/>
      <c r="G6" s="300"/>
      <c r="H6" s="300"/>
      <c r="I6" s="152"/>
      <c r="J6" s="155" t="str">
        <f>HYPERLINK("https://www.cnil.fr/fr/definition/donnee-sensible","► Données sensibles")</f>
        <v>► Données sensibles</v>
      </c>
      <c r="K6" s="152"/>
      <c r="L6" s="152"/>
      <c r="M6" s="152"/>
      <c r="N6" s="152"/>
      <c r="O6" s="152"/>
      <c r="P6" s="152"/>
      <c r="Q6" s="152"/>
      <c r="R6" s="152"/>
      <c r="S6" s="152"/>
      <c r="T6" s="152"/>
      <c r="U6" s="152"/>
      <c r="V6" s="152"/>
      <c r="W6" s="152"/>
      <c r="X6" s="152"/>
      <c r="Y6" s="152"/>
      <c r="Z6" s="152"/>
    </row>
    <row r="7" spans="1:26" ht="26.25" customHeight="1" x14ac:dyDescent="0.25">
      <c r="A7" s="160" t="s">
        <v>180</v>
      </c>
      <c r="B7" s="301" t="s">
        <v>222</v>
      </c>
      <c r="C7" s="302"/>
      <c r="D7" s="302"/>
      <c r="E7" s="302"/>
      <c r="F7" s="302"/>
      <c r="G7" s="302"/>
      <c r="H7" s="302"/>
      <c r="I7" s="152"/>
      <c r="J7" s="155" t="str">
        <f>HYPERLINK("https://www.cnil.fr/fr/definition/finalite-dun-traitement","► Finalité du traitement")</f>
        <v>► Finalité du traitement</v>
      </c>
      <c r="K7" s="152"/>
      <c r="L7" s="152"/>
      <c r="M7" s="152"/>
      <c r="N7" s="152"/>
      <c r="O7" s="152"/>
      <c r="P7" s="152"/>
      <c r="Q7" s="152"/>
      <c r="R7" s="152"/>
      <c r="S7" s="152"/>
      <c r="T7" s="152"/>
      <c r="U7" s="152"/>
      <c r="V7" s="152"/>
      <c r="W7" s="152"/>
      <c r="X7" s="152"/>
      <c r="Y7" s="152"/>
      <c r="Z7" s="152"/>
    </row>
    <row r="8" spans="1:26" ht="14.25" customHeight="1" x14ac:dyDescent="0.25">
      <c r="A8" s="162"/>
      <c r="B8" s="152"/>
      <c r="C8" s="152"/>
      <c r="D8" s="152"/>
      <c r="E8" s="152"/>
      <c r="F8" s="152"/>
      <c r="G8" s="152"/>
      <c r="H8" s="152"/>
      <c r="I8" s="152"/>
      <c r="J8" s="155" t="str">
        <f>HYPERLINK("https://www.cnil.fr/fr/definition/destinataire","► Destinataires")</f>
        <v>► Destinataires</v>
      </c>
      <c r="K8" s="152"/>
      <c r="L8" s="152"/>
      <c r="M8" s="152"/>
      <c r="N8" s="152"/>
      <c r="O8" s="152"/>
      <c r="P8" s="152"/>
      <c r="Q8" s="152"/>
      <c r="R8" s="152"/>
      <c r="S8" s="152"/>
      <c r="T8" s="152"/>
      <c r="U8" s="152"/>
      <c r="V8" s="152"/>
      <c r="W8" s="152"/>
      <c r="X8" s="152"/>
      <c r="Y8" s="152"/>
      <c r="Z8" s="152"/>
    </row>
    <row r="9" spans="1:26" ht="30.75" customHeight="1" x14ac:dyDescent="0.25">
      <c r="A9" s="156" t="s">
        <v>181</v>
      </c>
      <c r="B9" s="163" t="s">
        <v>182</v>
      </c>
      <c r="C9" s="163" t="s">
        <v>183</v>
      </c>
      <c r="D9" s="163" t="s">
        <v>184</v>
      </c>
      <c r="E9" s="163" t="s">
        <v>185</v>
      </c>
      <c r="F9" s="163" t="s">
        <v>186</v>
      </c>
      <c r="G9" s="163" t="s">
        <v>187</v>
      </c>
      <c r="H9" s="163" t="s">
        <v>188</v>
      </c>
      <c r="I9" s="152"/>
      <c r="J9" s="155" t="str">
        <f>HYPERLINK("https://www.cnil.fr/fr/transferts-de-donnees-hors-ue-ce-qui-change-avec-le-reglement-general-sur-la-protection-des-donnees","► Transfert de données")</f>
        <v>► Transfert de données</v>
      </c>
      <c r="K9" s="152"/>
      <c r="L9" s="152"/>
      <c r="M9" s="152"/>
      <c r="N9" s="152"/>
      <c r="O9" s="152"/>
      <c r="P9" s="152"/>
      <c r="Q9" s="152"/>
      <c r="R9" s="152"/>
      <c r="S9" s="152"/>
      <c r="T9" s="152"/>
      <c r="U9" s="152"/>
      <c r="V9" s="152"/>
      <c r="W9" s="152"/>
      <c r="X9" s="152"/>
      <c r="Y9" s="152"/>
      <c r="Z9" s="152"/>
    </row>
    <row r="10" spans="1:26" ht="26.25" customHeight="1" x14ac:dyDescent="0.25">
      <c r="A10" s="160" t="s">
        <v>189</v>
      </c>
      <c r="B10" s="164" t="s">
        <v>223</v>
      </c>
      <c r="C10" s="165" t="s">
        <v>224</v>
      </c>
      <c r="D10" s="166">
        <v>75001</v>
      </c>
      <c r="E10" s="166" t="s">
        <v>135</v>
      </c>
      <c r="F10" s="166" t="s">
        <v>225</v>
      </c>
      <c r="G10" s="166" t="s">
        <v>226</v>
      </c>
      <c r="H10" s="134" t="s">
        <v>227</v>
      </c>
      <c r="I10" s="152"/>
      <c r="J10" s="155" t="str">
        <f>HYPERLINK("https://www.cnil.fr/fr/limiter-la-conservation-des-donnees","► Durée de conservation de données")</f>
        <v>► Durée de conservation de données</v>
      </c>
      <c r="K10" s="152"/>
      <c r="L10" s="152"/>
      <c r="M10" s="152"/>
      <c r="N10" s="152"/>
      <c r="O10" s="152"/>
      <c r="P10" s="152"/>
      <c r="Q10" s="152"/>
      <c r="R10" s="152"/>
      <c r="S10" s="152"/>
      <c r="T10" s="152"/>
      <c r="U10" s="152"/>
      <c r="V10" s="152"/>
      <c r="W10" s="152"/>
      <c r="X10" s="152"/>
      <c r="Y10" s="152"/>
      <c r="Z10" s="152"/>
    </row>
    <row r="11" spans="1:26" ht="26.25" customHeight="1" x14ac:dyDescent="0.25">
      <c r="A11" s="159" t="s">
        <v>190</v>
      </c>
      <c r="B11" s="167" t="s">
        <v>228</v>
      </c>
      <c r="C11" s="161" t="s">
        <v>229</v>
      </c>
      <c r="D11" s="161">
        <v>75001</v>
      </c>
      <c r="E11" s="161" t="s">
        <v>135</v>
      </c>
      <c r="F11" s="161" t="s">
        <v>225</v>
      </c>
      <c r="G11" s="168" t="s">
        <v>230</v>
      </c>
      <c r="H11" s="134" t="s">
        <v>231</v>
      </c>
      <c r="I11" s="152"/>
      <c r="J11" s="155" t="str">
        <f>HYPERLINK("https://www.cnil.fr/fr/principes-cles/guide-de-la-securite-des-donnees-personnelles","► Sécurité des données")</f>
        <v>► Sécurité des données</v>
      </c>
      <c r="K11" s="152"/>
      <c r="L11" s="152"/>
      <c r="M11" s="152"/>
      <c r="N11" s="152"/>
      <c r="O11" s="152"/>
      <c r="P11" s="152"/>
      <c r="Q11" s="152"/>
      <c r="R11" s="152"/>
      <c r="S11" s="152"/>
      <c r="T11" s="152"/>
      <c r="U11" s="152"/>
      <c r="V11" s="152"/>
      <c r="W11" s="152"/>
      <c r="X11" s="152"/>
      <c r="Y11" s="152"/>
      <c r="Z11" s="152"/>
    </row>
    <row r="12" spans="1:26" ht="26.25" customHeight="1" x14ac:dyDescent="0.25">
      <c r="A12" s="169" t="s">
        <v>191</v>
      </c>
      <c r="B12" s="170" t="s">
        <v>232</v>
      </c>
      <c r="C12" s="171"/>
      <c r="D12" s="164"/>
      <c r="E12" s="171"/>
      <c r="F12" s="171"/>
      <c r="G12" s="171"/>
      <c r="H12" s="172"/>
      <c r="I12" s="152"/>
      <c r="J12" s="152"/>
      <c r="K12" s="152"/>
      <c r="L12" s="152"/>
      <c r="M12" s="152"/>
      <c r="N12" s="152"/>
      <c r="O12" s="152"/>
      <c r="P12" s="152"/>
      <c r="Q12" s="152"/>
      <c r="R12" s="152"/>
      <c r="S12" s="152"/>
      <c r="T12" s="152"/>
      <c r="U12" s="152"/>
      <c r="V12" s="152"/>
      <c r="W12" s="152"/>
      <c r="X12" s="152"/>
      <c r="Y12" s="152"/>
      <c r="Z12" s="152"/>
    </row>
    <row r="13" spans="1:26" ht="14.25" customHeight="1" x14ac:dyDescent="0.25">
      <c r="A13" s="173"/>
      <c r="B13" s="174"/>
      <c r="C13" s="174"/>
      <c r="D13" s="174"/>
      <c r="E13" s="174"/>
      <c r="F13" s="174"/>
      <c r="G13" s="174"/>
      <c r="H13" s="174"/>
      <c r="I13" s="175"/>
      <c r="J13" s="175"/>
      <c r="K13" s="175"/>
      <c r="L13" s="175"/>
      <c r="M13" s="175"/>
      <c r="N13" s="175"/>
      <c r="O13" s="175"/>
      <c r="P13" s="175"/>
      <c r="Q13" s="175"/>
      <c r="R13" s="175"/>
      <c r="S13" s="175"/>
      <c r="T13" s="175"/>
      <c r="U13" s="175"/>
      <c r="V13" s="175"/>
      <c r="W13" s="175"/>
      <c r="X13" s="175"/>
      <c r="Y13" s="175"/>
      <c r="Z13" s="175"/>
    </row>
    <row r="14" spans="1:26" ht="30" customHeight="1" x14ac:dyDescent="0.25">
      <c r="A14" s="156" t="s">
        <v>192</v>
      </c>
      <c r="B14" s="176"/>
      <c r="C14" s="176"/>
      <c r="D14" s="176"/>
      <c r="E14" s="176"/>
      <c r="F14" s="176"/>
      <c r="G14" s="176"/>
      <c r="H14" s="176"/>
      <c r="I14" s="152"/>
      <c r="J14" s="152"/>
      <c r="K14" s="152"/>
      <c r="L14" s="152"/>
      <c r="M14" s="152"/>
      <c r="N14" s="152"/>
      <c r="O14" s="152"/>
      <c r="P14" s="152"/>
      <c r="Q14" s="152"/>
      <c r="R14" s="152"/>
      <c r="S14" s="152"/>
      <c r="T14" s="152"/>
      <c r="U14" s="152"/>
      <c r="V14" s="152"/>
      <c r="W14" s="152"/>
      <c r="X14" s="152"/>
      <c r="Y14" s="152"/>
      <c r="Z14" s="152"/>
    </row>
    <row r="15" spans="1:26" ht="26.25" customHeight="1" x14ac:dyDescent="0.25">
      <c r="A15" s="159" t="s">
        <v>193</v>
      </c>
      <c r="B15" s="303" t="s">
        <v>172</v>
      </c>
      <c r="C15" s="303"/>
      <c r="D15" s="303"/>
      <c r="E15" s="303"/>
      <c r="F15" s="303"/>
      <c r="G15" s="303"/>
      <c r="H15" s="303"/>
      <c r="I15" s="152"/>
      <c r="J15" s="152"/>
      <c r="K15" s="152"/>
      <c r="L15" s="152"/>
      <c r="M15" s="152"/>
      <c r="N15" s="152"/>
      <c r="O15" s="152"/>
      <c r="P15" s="152"/>
      <c r="Q15" s="152"/>
      <c r="R15" s="152"/>
      <c r="S15" s="152"/>
      <c r="T15" s="152"/>
      <c r="U15" s="152"/>
      <c r="V15" s="152"/>
      <c r="W15" s="152"/>
      <c r="X15" s="152"/>
      <c r="Y15" s="152"/>
      <c r="Z15" s="152"/>
    </row>
    <row r="16" spans="1:26" ht="26.25" customHeight="1" x14ac:dyDescent="0.25">
      <c r="A16" s="158" t="s">
        <v>194</v>
      </c>
      <c r="B16" s="298" t="s">
        <v>239</v>
      </c>
      <c r="C16" s="298"/>
      <c r="D16" s="298"/>
      <c r="E16" s="298"/>
      <c r="F16" s="298"/>
      <c r="G16" s="298"/>
      <c r="H16" s="298"/>
      <c r="I16" s="152"/>
      <c r="J16" s="152"/>
      <c r="K16" s="152"/>
      <c r="L16" s="152"/>
      <c r="M16" s="152"/>
      <c r="N16" s="152"/>
      <c r="O16" s="152"/>
      <c r="P16" s="152"/>
      <c r="Q16" s="152"/>
      <c r="R16" s="152"/>
      <c r="S16" s="152"/>
      <c r="T16" s="152"/>
      <c r="U16" s="152"/>
      <c r="V16" s="152"/>
      <c r="W16" s="152"/>
      <c r="X16" s="152"/>
      <c r="Y16" s="152"/>
      <c r="Z16" s="152"/>
    </row>
    <row r="17" spans="1:26" ht="14.25" customHeight="1" x14ac:dyDescent="0.25">
      <c r="A17" s="177"/>
      <c r="B17" s="152"/>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row>
    <row r="18" spans="1:26" ht="30" customHeight="1" x14ac:dyDescent="0.25">
      <c r="A18" s="178" t="s">
        <v>197</v>
      </c>
      <c r="B18" s="295" t="s">
        <v>198</v>
      </c>
      <c r="C18" s="295"/>
      <c r="D18" s="295"/>
      <c r="E18" s="304" t="s">
        <v>199</v>
      </c>
      <c r="F18" s="304"/>
      <c r="G18" s="304"/>
      <c r="H18" s="304"/>
      <c r="I18" s="152"/>
      <c r="J18" s="152"/>
      <c r="K18" s="152"/>
      <c r="L18" s="152"/>
      <c r="M18" s="152"/>
      <c r="N18" s="152"/>
      <c r="O18" s="152"/>
      <c r="P18" s="152"/>
      <c r="Q18" s="152"/>
      <c r="R18" s="152"/>
      <c r="S18" s="152"/>
      <c r="T18" s="152"/>
      <c r="U18" s="152"/>
      <c r="V18" s="152"/>
      <c r="W18" s="152"/>
      <c r="X18" s="152"/>
      <c r="Y18" s="152"/>
      <c r="Z18" s="152"/>
    </row>
    <row r="19" spans="1:26" ht="26.25" customHeight="1" x14ac:dyDescent="0.25">
      <c r="A19" s="160" t="s">
        <v>201</v>
      </c>
      <c r="B19" s="305" t="s">
        <v>240</v>
      </c>
      <c r="C19" s="305"/>
      <c r="D19" s="305"/>
      <c r="E19" s="306" t="s">
        <v>262</v>
      </c>
      <c r="F19" s="306"/>
      <c r="G19" s="306"/>
      <c r="H19" s="306"/>
      <c r="I19" s="152"/>
      <c r="J19" s="152"/>
      <c r="K19" s="152"/>
      <c r="L19" s="152"/>
      <c r="M19" s="152"/>
      <c r="N19" s="152"/>
      <c r="O19" s="152"/>
      <c r="P19" s="152"/>
      <c r="Q19" s="152"/>
      <c r="R19" s="152"/>
      <c r="S19" s="152"/>
      <c r="T19" s="152"/>
      <c r="U19" s="152"/>
      <c r="V19" s="152"/>
      <c r="W19" s="152"/>
      <c r="X19" s="152"/>
      <c r="Y19" s="152"/>
      <c r="Z19" s="152"/>
    </row>
    <row r="20" spans="1:26" ht="14.25" customHeight="1" x14ac:dyDescent="0.25">
      <c r="A20" s="162"/>
      <c r="B20" s="152"/>
      <c r="C20" s="152"/>
      <c r="D20" s="152"/>
      <c r="E20" s="152"/>
      <c r="F20" s="152"/>
      <c r="G20" s="152"/>
      <c r="H20" s="152"/>
      <c r="I20" s="152"/>
      <c r="J20" s="152"/>
      <c r="K20" s="152"/>
      <c r="L20" s="152"/>
      <c r="M20" s="152"/>
      <c r="N20" s="152"/>
      <c r="O20" s="152"/>
      <c r="P20" s="152"/>
      <c r="Q20" s="152"/>
      <c r="R20" s="152"/>
      <c r="S20" s="152"/>
      <c r="T20" s="152"/>
      <c r="U20" s="152"/>
      <c r="V20" s="152"/>
      <c r="W20" s="152"/>
      <c r="X20" s="152"/>
      <c r="Y20" s="152"/>
      <c r="Z20" s="152"/>
    </row>
    <row r="21" spans="1:26" ht="30" customHeight="1" x14ac:dyDescent="0.25">
      <c r="A21" s="178" t="s">
        <v>203</v>
      </c>
      <c r="B21" s="295" t="s">
        <v>198</v>
      </c>
      <c r="C21" s="295"/>
      <c r="D21" s="295"/>
      <c r="E21" s="296" t="s">
        <v>204</v>
      </c>
      <c r="F21" s="296"/>
      <c r="G21" s="296"/>
      <c r="H21" s="296"/>
      <c r="I21" s="152"/>
      <c r="J21" s="152"/>
      <c r="K21" s="152"/>
      <c r="L21" s="152"/>
      <c r="M21" s="152"/>
      <c r="N21" s="152"/>
      <c r="O21" s="152"/>
      <c r="P21" s="152"/>
      <c r="Q21" s="152"/>
      <c r="R21" s="152"/>
      <c r="S21" s="152"/>
      <c r="T21" s="152"/>
      <c r="U21" s="152"/>
      <c r="V21" s="152"/>
      <c r="W21" s="152"/>
      <c r="X21" s="152"/>
      <c r="Y21" s="152"/>
      <c r="Z21" s="152"/>
    </row>
    <row r="22" spans="1:26" ht="26.25" customHeight="1" x14ac:dyDescent="0.25">
      <c r="A22" s="159" t="s">
        <v>205</v>
      </c>
      <c r="B22" s="307" t="s">
        <v>206</v>
      </c>
      <c r="C22" s="307"/>
      <c r="D22" s="307"/>
      <c r="E22" s="308" t="s">
        <v>207</v>
      </c>
      <c r="F22" s="308"/>
      <c r="G22" s="308"/>
      <c r="H22" s="308"/>
      <c r="I22" s="152"/>
      <c r="J22" s="152"/>
      <c r="K22" s="152"/>
      <c r="L22" s="152"/>
      <c r="M22" s="152"/>
      <c r="N22" s="152"/>
      <c r="O22" s="152"/>
      <c r="P22" s="152"/>
      <c r="Q22" s="152"/>
      <c r="R22" s="152"/>
      <c r="S22" s="152"/>
      <c r="T22" s="152"/>
      <c r="U22" s="152"/>
      <c r="V22" s="152"/>
      <c r="W22" s="152"/>
      <c r="X22" s="152"/>
      <c r="Y22" s="152"/>
      <c r="Z22" s="152"/>
    </row>
    <row r="23" spans="1:26" ht="14.25" customHeight="1" x14ac:dyDescent="0.25">
      <c r="A23" s="162"/>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row>
    <row r="24" spans="1:26" ht="30" customHeight="1" x14ac:dyDescent="0.25">
      <c r="A24" s="178" t="s">
        <v>208</v>
      </c>
      <c r="B24" s="309" t="s">
        <v>209</v>
      </c>
      <c r="C24" s="309"/>
      <c r="D24" s="309"/>
      <c r="E24" s="304" t="s">
        <v>204</v>
      </c>
      <c r="F24" s="304"/>
      <c r="G24" s="304"/>
      <c r="H24" s="304"/>
      <c r="I24" s="152"/>
      <c r="J24" s="152"/>
      <c r="K24" s="152"/>
      <c r="L24" s="152"/>
      <c r="M24" s="152"/>
      <c r="N24" s="152"/>
      <c r="O24" s="152"/>
      <c r="P24" s="152"/>
      <c r="Q24" s="152"/>
      <c r="R24" s="152"/>
      <c r="S24" s="152"/>
      <c r="T24" s="152"/>
      <c r="U24" s="152"/>
      <c r="V24" s="152"/>
      <c r="W24" s="152"/>
      <c r="X24" s="152"/>
      <c r="Y24" s="152"/>
      <c r="Z24" s="152"/>
    </row>
    <row r="25" spans="1:26" ht="26.25" customHeight="1" x14ac:dyDescent="0.25">
      <c r="A25" s="159" t="s">
        <v>210</v>
      </c>
      <c r="B25" s="307" t="s">
        <v>211</v>
      </c>
      <c r="C25" s="307"/>
      <c r="D25" s="307"/>
      <c r="E25" s="310" t="s">
        <v>212</v>
      </c>
      <c r="F25" s="310"/>
      <c r="G25" s="310"/>
      <c r="H25" s="310"/>
      <c r="I25" s="152"/>
      <c r="J25" s="152"/>
      <c r="K25" s="152"/>
      <c r="L25" s="152"/>
      <c r="M25" s="152"/>
      <c r="N25" s="152"/>
      <c r="O25" s="152"/>
      <c r="P25" s="152"/>
      <c r="Q25" s="152"/>
      <c r="R25" s="152"/>
      <c r="S25" s="152"/>
      <c r="T25" s="152"/>
      <c r="U25" s="152"/>
      <c r="V25" s="152"/>
      <c r="W25" s="152"/>
      <c r="X25" s="152"/>
      <c r="Y25" s="152"/>
      <c r="Z25" s="152"/>
    </row>
    <row r="26" spans="1:26" ht="14.25" customHeight="1" x14ac:dyDescent="0.25">
      <c r="A26" s="162"/>
      <c r="B26" s="179"/>
      <c r="C26" s="179"/>
      <c r="D26" s="179"/>
      <c r="E26" s="152"/>
      <c r="F26" s="152"/>
      <c r="G26" s="152"/>
      <c r="H26" s="152"/>
      <c r="I26" s="152"/>
      <c r="J26" s="152"/>
      <c r="K26" s="152"/>
      <c r="L26" s="152"/>
      <c r="M26" s="152"/>
      <c r="N26" s="152"/>
      <c r="O26" s="152"/>
      <c r="P26" s="152"/>
      <c r="Q26" s="152"/>
      <c r="R26" s="152"/>
      <c r="S26" s="152"/>
      <c r="T26" s="152"/>
      <c r="U26" s="152"/>
      <c r="V26" s="152"/>
      <c r="W26" s="152"/>
      <c r="X26" s="152"/>
      <c r="Y26" s="152"/>
      <c r="Z26" s="152"/>
    </row>
    <row r="27" spans="1:26" ht="30" customHeight="1" x14ac:dyDescent="0.25">
      <c r="A27" s="178" t="s">
        <v>213</v>
      </c>
      <c r="B27" s="295" t="s">
        <v>214</v>
      </c>
      <c r="C27" s="295"/>
      <c r="D27" s="295"/>
      <c r="E27" s="296" t="s">
        <v>204</v>
      </c>
      <c r="F27" s="296"/>
      <c r="G27" s="296"/>
      <c r="H27" s="296"/>
      <c r="I27" s="152"/>
      <c r="J27" s="152"/>
      <c r="K27" s="152"/>
      <c r="L27" s="152"/>
      <c r="M27" s="152"/>
      <c r="N27" s="152"/>
      <c r="O27" s="152"/>
      <c r="P27" s="152"/>
      <c r="Q27" s="152"/>
      <c r="R27" s="152"/>
      <c r="S27" s="152"/>
      <c r="T27" s="152"/>
      <c r="U27" s="152"/>
      <c r="V27" s="152"/>
      <c r="W27" s="152"/>
      <c r="X27" s="152"/>
      <c r="Y27" s="152"/>
      <c r="Z27" s="152"/>
    </row>
    <row r="28" spans="1:26" ht="26.25" customHeight="1" x14ac:dyDescent="0.25">
      <c r="A28" s="160" t="s">
        <v>215</v>
      </c>
      <c r="B28" s="311" t="s">
        <v>216</v>
      </c>
      <c r="C28" s="311"/>
      <c r="D28" s="311"/>
      <c r="E28" s="312"/>
      <c r="F28" s="312"/>
      <c r="G28" s="312"/>
      <c r="H28" s="312"/>
      <c r="I28" s="152"/>
      <c r="J28" s="152"/>
      <c r="K28" s="152"/>
      <c r="L28" s="152"/>
      <c r="M28" s="152"/>
      <c r="N28" s="152"/>
      <c r="O28" s="152"/>
      <c r="P28" s="152"/>
      <c r="Q28" s="152"/>
      <c r="R28" s="152"/>
      <c r="S28" s="152"/>
      <c r="T28" s="152"/>
      <c r="U28" s="152"/>
      <c r="V28" s="152"/>
      <c r="W28" s="152"/>
      <c r="X28" s="152"/>
      <c r="Y28" s="152"/>
      <c r="Z28" s="152"/>
    </row>
    <row r="29" spans="1:26" ht="26.25" customHeight="1" x14ac:dyDescent="0.25">
      <c r="A29" s="160" t="s">
        <v>217</v>
      </c>
      <c r="B29" s="305" t="s">
        <v>234</v>
      </c>
      <c r="C29" s="305"/>
      <c r="D29" s="305"/>
      <c r="E29" s="310" t="s">
        <v>218</v>
      </c>
      <c r="F29" s="310"/>
      <c r="G29" s="310"/>
      <c r="H29" s="310"/>
      <c r="I29" s="152"/>
      <c r="J29" s="152"/>
      <c r="K29" s="152"/>
      <c r="L29" s="152"/>
      <c r="M29" s="152"/>
      <c r="N29" s="152"/>
      <c r="O29" s="152"/>
      <c r="P29" s="152"/>
      <c r="Q29" s="152"/>
      <c r="R29" s="152"/>
      <c r="S29" s="152"/>
      <c r="T29" s="152"/>
      <c r="U29" s="152"/>
      <c r="V29" s="152"/>
      <c r="W29" s="152"/>
      <c r="X29" s="152"/>
      <c r="Y29" s="152"/>
      <c r="Z29" s="152"/>
    </row>
    <row r="30" spans="1:26" ht="27" customHeight="1" x14ac:dyDescent="0.25">
      <c r="A30" s="160" t="s">
        <v>219</v>
      </c>
      <c r="B30" s="292" t="s">
        <v>234</v>
      </c>
      <c r="C30" s="293"/>
      <c r="D30" s="294"/>
      <c r="E30" s="292" t="s">
        <v>246</v>
      </c>
      <c r="F30" s="292"/>
      <c r="G30" s="292"/>
      <c r="H30" s="292"/>
      <c r="I30" s="152"/>
      <c r="J30" s="152"/>
      <c r="K30" s="152"/>
      <c r="L30" s="152"/>
      <c r="M30" s="152"/>
      <c r="N30" s="152"/>
      <c r="O30" s="152"/>
      <c r="P30" s="152"/>
      <c r="Q30" s="152"/>
      <c r="R30" s="152"/>
      <c r="S30" s="152"/>
      <c r="T30" s="152"/>
      <c r="U30" s="152"/>
      <c r="V30" s="152"/>
      <c r="W30" s="152"/>
      <c r="X30" s="152"/>
      <c r="Y30" s="152"/>
      <c r="Z30" s="152"/>
    </row>
    <row r="31" spans="1:26" ht="14.25" customHeight="1" x14ac:dyDescent="0.25"/>
    <row r="32" spans="1:2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mergeCells count="27">
    <mergeCell ref="B30:D30"/>
    <mergeCell ref="E30:H30"/>
    <mergeCell ref="B27:D27"/>
    <mergeCell ref="E27:H27"/>
    <mergeCell ref="B28:D28"/>
    <mergeCell ref="E28:H28"/>
    <mergeCell ref="B29:D29"/>
    <mergeCell ref="E29:H29"/>
    <mergeCell ref="B22:D22"/>
    <mergeCell ref="E22:H22"/>
    <mergeCell ref="B24:D24"/>
    <mergeCell ref="E24:H24"/>
    <mergeCell ref="B25:D25"/>
    <mergeCell ref="E25:H25"/>
    <mergeCell ref="B21:D21"/>
    <mergeCell ref="E21:H21"/>
    <mergeCell ref="A2:H2"/>
    <mergeCell ref="B4:H4"/>
    <mergeCell ref="B5:H5"/>
    <mergeCell ref="B6:H6"/>
    <mergeCell ref="B7:H7"/>
    <mergeCell ref="B15:H15"/>
    <mergeCell ref="B16:H16"/>
    <mergeCell ref="B18:D18"/>
    <mergeCell ref="E18:H18"/>
    <mergeCell ref="B19:D19"/>
    <mergeCell ref="E19:H19"/>
  </mergeCells>
  <phoneticPr fontId="24" type="noConversion"/>
  <hyperlinks>
    <hyperlink ref="H10" r:id="rId1" xr:uid="{C73A3699-E8E6-40CD-AE95-6798299898A0}"/>
    <hyperlink ref="H11" r:id="rId2" xr:uid="{C94C573F-A828-46D0-BB81-64958A7CAB14}"/>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57102-30A8-499F-B747-170E87FAEC30}">
  <sheetPr>
    <tabColor rgb="FF00B050"/>
  </sheetPr>
  <dimension ref="A1:Z971"/>
  <sheetViews>
    <sheetView topLeftCell="A19" workbookViewId="0">
      <selection activeCell="D25" sqref="D25"/>
    </sheetView>
  </sheetViews>
  <sheetFormatPr baseColWidth="10" defaultRowHeight="15" customHeight="1" x14ac:dyDescent="0.25"/>
  <cols>
    <col min="1" max="1" width="64.28515625" style="186" customWidth="1"/>
    <col min="2" max="2" width="24.140625" style="186" customWidth="1"/>
    <col min="3" max="3" width="34.85546875" style="186" customWidth="1"/>
    <col min="4" max="4" width="20.7109375" style="186" customWidth="1"/>
    <col min="5" max="5" width="19.140625" style="186" customWidth="1"/>
    <col min="6" max="7" width="20.28515625" style="186" customWidth="1"/>
    <col min="8" max="8" width="20.5703125" style="186" customWidth="1"/>
    <col min="9" max="9" width="10" style="186" customWidth="1"/>
    <col min="10" max="10" width="48.85546875" style="186" customWidth="1"/>
    <col min="11" max="26" width="9" style="186" customWidth="1"/>
    <col min="27" max="1024" width="15.28515625" style="186" customWidth="1"/>
    <col min="1025" max="1025" width="11.42578125" style="186" customWidth="1"/>
    <col min="1026" max="16384" width="11.42578125" style="186"/>
  </cols>
  <sheetData>
    <row r="1" spans="1:26" ht="14.25" customHeight="1" x14ac:dyDescent="0.25">
      <c r="A1" s="180" t="s">
        <v>176</v>
      </c>
      <c r="B1" s="181"/>
      <c r="C1" s="181"/>
      <c r="D1" s="182"/>
      <c r="E1" s="181"/>
      <c r="F1" s="181"/>
      <c r="G1" s="181"/>
      <c r="H1" s="183" t="str">
        <f>B5</f>
        <v>ref-004</v>
      </c>
      <c r="I1" s="184"/>
      <c r="J1" s="185" t="s">
        <v>132</v>
      </c>
      <c r="K1" s="184"/>
      <c r="L1" s="184"/>
      <c r="M1" s="184"/>
      <c r="N1" s="184"/>
      <c r="O1" s="184"/>
      <c r="P1" s="184"/>
      <c r="Q1" s="184"/>
      <c r="R1" s="184"/>
      <c r="S1" s="184"/>
      <c r="T1" s="184"/>
      <c r="U1" s="184"/>
      <c r="V1" s="184"/>
      <c r="W1" s="184"/>
      <c r="X1" s="184"/>
      <c r="Y1" s="184"/>
      <c r="Z1" s="184"/>
    </row>
    <row r="2" spans="1:26" ht="33" customHeight="1" x14ac:dyDescent="0.25">
      <c r="A2" s="315" t="s">
        <v>177</v>
      </c>
      <c r="B2" s="315"/>
      <c r="C2" s="315"/>
      <c r="D2" s="315"/>
      <c r="E2" s="315"/>
      <c r="F2" s="315"/>
      <c r="G2" s="315"/>
      <c r="H2" s="315"/>
      <c r="I2" s="184"/>
      <c r="J2" s="187" t="str">
        <f>HYPERLINK("https://www.cnil.fr/fr/definition/traitement-de-donnees-caractere-personnel","► Traitement de données à caractère personnel")</f>
        <v>► Traitement de données à caractère personnel</v>
      </c>
      <c r="K2" s="184"/>
      <c r="L2" s="184"/>
      <c r="M2" s="184"/>
      <c r="N2" s="184"/>
      <c r="O2" s="184"/>
      <c r="P2" s="184"/>
      <c r="Q2" s="184"/>
      <c r="R2" s="184"/>
      <c r="S2" s="184"/>
      <c r="T2" s="184"/>
      <c r="U2" s="184"/>
      <c r="V2" s="184"/>
      <c r="W2" s="184"/>
      <c r="X2" s="184"/>
      <c r="Y2" s="184"/>
      <c r="Z2" s="184"/>
    </row>
    <row r="3" spans="1:26" ht="30" customHeight="1" x14ac:dyDescent="0.25">
      <c r="A3" s="188" t="s">
        <v>178</v>
      </c>
      <c r="B3" s="189"/>
      <c r="C3" s="189"/>
      <c r="D3" s="189"/>
      <c r="E3" s="189"/>
      <c r="F3" s="189"/>
      <c r="G3" s="189"/>
      <c r="H3" s="189"/>
      <c r="I3" s="184"/>
      <c r="J3" s="187" t="str">
        <f>HYPERLINK("https://www.cnil.fr/fr/definition/delegue-protection-donnees","► Délégué à la protection des données (DPO)")</f>
        <v>► Délégué à la protection des données (DPO)</v>
      </c>
      <c r="K3" s="184"/>
      <c r="L3" s="184"/>
      <c r="M3" s="184"/>
      <c r="N3" s="184"/>
      <c r="O3" s="184"/>
      <c r="P3" s="184"/>
      <c r="Q3" s="184"/>
      <c r="R3" s="184"/>
      <c r="S3" s="184"/>
      <c r="T3" s="184"/>
      <c r="U3" s="184"/>
      <c r="V3" s="184"/>
      <c r="W3" s="184"/>
      <c r="X3" s="184"/>
      <c r="Y3" s="184"/>
      <c r="Z3" s="184"/>
    </row>
    <row r="4" spans="1:26" ht="26.25" customHeight="1" x14ac:dyDescent="0.25">
      <c r="A4" s="190" t="s">
        <v>154</v>
      </c>
      <c r="B4" s="316" t="s">
        <v>173</v>
      </c>
      <c r="C4" s="316"/>
      <c r="D4" s="316"/>
      <c r="E4" s="316"/>
      <c r="F4" s="316"/>
      <c r="G4" s="316"/>
      <c r="H4" s="316"/>
      <c r="I4" s="184"/>
      <c r="J4" s="187" t="str">
        <f>HYPERLINK("https://www.cnil.fr/fr/definition/donnee-personnelle","► Données personnelles")</f>
        <v>► Données personnelles</v>
      </c>
      <c r="K4" s="184"/>
      <c r="L4" s="184"/>
      <c r="M4" s="184"/>
      <c r="N4" s="184"/>
      <c r="O4" s="184"/>
      <c r="P4" s="184"/>
      <c r="Q4" s="184"/>
      <c r="R4" s="184"/>
      <c r="S4" s="184"/>
      <c r="T4" s="184"/>
      <c r="U4" s="184"/>
      <c r="V4" s="184"/>
      <c r="W4" s="184"/>
      <c r="X4" s="184"/>
      <c r="Y4" s="184"/>
      <c r="Z4" s="184"/>
    </row>
    <row r="5" spans="1:26" ht="26.25" customHeight="1" x14ac:dyDescent="0.25">
      <c r="A5" s="191" t="s">
        <v>155</v>
      </c>
      <c r="B5" s="317" t="s">
        <v>174</v>
      </c>
      <c r="C5" s="317"/>
      <c r="D5" s="317"/>
      <c r="E5" s="317"/>
      <c r="F5" s="317"/>
      <c r="G5" s="317"/>
      <c r="H5" s="317"/>
      <c r="I5" s="184"/>
      <c r="J5" s="187" t="str">
        <f>HYPERLINK("https://www.cnil.fr/fr/definition/responsable-de-traitement","► Responsable de traitement")</f>
        <v>► Responsable de traitement</v>
      </c>
      <c r="K5" s="184"/>
      <c r="L5" s="184"/>
      <c r="M5" s="184"/>
      <c r="N5" s="184"/>
      <c r="O5" s="184"/>
      <c r="P5" s="184"/>
      <c r="Q5" s="184"/>
      <c r="R5" s="184"/>
      <c r="S5" s="184"/>
      <c r="T5" s="184"/>
      <c r="U5" s="184"/>
      <c r="V5" s="184"/>
      <c r="W5" s="184"/>
      <c r="X5" s="184"/>
      <c r="Y5" s="184"/>
      <c r="Z5" s="184"/>
    </row>
    <row r="6" spans="1:26" ht="26.25" customHeight="1" x14ac:dyDescent="0.25">
      <c r="A6" s="190" t="s">
        <v>179</v>
      </c>
      <c r="B6" s="318">
        <v>45462</v>
      </c>
      <c r="C6" s="318"/>
      <c r="D6" s="318"/>
      <c r="E6" s="318"/>
      <c r="F6" s="318"/>
      <c r="G6" s="318"/>
      <c r="H6" s="318"/>
      <c r="I6" s="184"/>
      <c r="J6" s="187" t="str">
        <f>HYPERLINK("https://www.cnil.fr/fr/definition/donnee-sensible","► Données sensibles")</f>
        <v>► Données sensibles</v>
      </c>
      <c r="K6" s="184"/>
      <c r="L6" s="184"/>
      <c r="M6" s="184"/>
      <c r="N6" s="184"/>
      <c r="O6" s="184"/>
      <c r="P6" s="184"/>
      <c r="Q6" s="184"/>
      <c r="R6" s="184"/>
      <c r="S6" s="184"/>
      <c r="T6" s="184"/>
      <c r="U6" s="184"/>
      <c r="V6" s="184"/>
      <c r="W6" s="184"/>
      <c r="X6" s="184"/>
      <c r="Y6" s="184"/>
      <c r="Z6" s="184"/>
    </row>
    <row r="7" spans="1:26" ht="26.25" customHeight="1" x14ac:dyDescent="0.25">
      <c r="A7" s="192" t="s">
        <v>180</v>
      </c>
      <c r="B7" s="319" t="s">
        <v>222</v>
      </c>
      <c r="C7" s="320"/>
      <c r="D7" s="320"/>
      <c r="E7" s="320"/>
      <c r="F7" s="320"/>
      <c r="G7" s="320"/>
      <c r="H7" s="320"/>
      <c r="I7" s="184"/>
      <c r="J7" s="187" t="str">
        <f>HYPERLINK("https://www.cnil.fr/fr/definition/finalite-dun-traitement","► Finalité du traitement")</f>
        <v>► Finalité du traitement</v>
      </c>
      <c r="K7" s="184"/>
      <c r="L7" s="184"/>
      <c r="M7" s="184"/>
      <c r="N7" s="184"/>
      <c r="O7" s="184"/>
      <c r="P7" s="184"/>
      <c r="Q7" s="184"/>
      <c r="R7" s="184"/>
      <c r="S7" s="184"/>
      <c r="T7" s="184"/>
      <c r="U7" s="184"/>
      <c r="V7" s="184"/>
      <c r="W7" s="184"/>
      <c r="X7" s="184"/>
      <c r="Y7" s="184"/>
      <c r="Z7" s="184"/>
    </row>
    <row r="8" spans="1:26" ht="14.25" customHeight="1" x14ac:dyDescent="0.25">
      <c r="A8" s="194"/>
      <c r="B8" s="184"/>
      <c r="C8" s="184"/>
      <c r="D8" s="184"/>
      <c r="E8" s="184"/>
      <c r="F8" s="184"/>
      <c r="G8" s="184"/>
      <c r="H8" s="184"/>
      <c r="I8" s="184"/>
      <c r="J8" s="187" t="str">
        <f>HYPERLINK("https://www.cnil.fr/fr/definition/destinataire","► Destinataires")</f>
        <v>► Destinataires</v>
      </c>
      <c r="K8" s="184"/>
      <c r="L8" s="184"/>
      <c r="M8" s="184"/>
      <c r="N8" s="184"/>
      <c r="O8" s="184"/>
      <c r="P8" s="184"/>
      <c r="Q8" s="184"/>
      <c r="R8" s="184"/>
      <c r="S8" s="184"/>
      <c r="T8" s="184"/>
      <c r="U8" s="184"/>
      <c r="V8" s="184"/>
      <c r="W8" s="184"/>
      <c r="X8" s="184"/>
      <c r="Y8" s="184"/>
      <c r="Z8" s="184"/>
    </row>
    <row r="9" spans="1:26" ht="30.75" customHeight="1" x14ac:dyDescent="0.25">
      <c r="A9" s="188" t="s">
        <v>181</v>
      </c>
      <c r="B9" s="195" t="s">
        <v>182</v>
      </c>
      <c r="C9" s="195" t="s">
        <v>183</v>
      </c>
      <c r="D9" s="195" t="s">
        <v>184</v>
      </c>
      <c r="E9" s="195" t="s">
        <v>185</v>
      </c>
      <c r="F9" s="195" t="s">
        <v>186</v>
      </c>
      <c r="G9" s="195" t="s">
        <v>187</v>
      </c>
      <c r="H9" s="195" t="s">
        <v>188</v>
      </c>
      <c r="I9" s="184"/>
      <c r="J9" s="187" t="str">
        <f>HYPERLINK("https://www.cnil.fr/fr/transferts-de-donnees-hors-ue-ce-qui-change-avec-le-reglement-general-sur-la-protection-des-donnees","► Transfert de données")</f>
        <v>► Transfert de données</v>
      </c>
      <c r="K9" s="184"/>
      <c r="L9" s="184"/>
      <c r="M9" s="184"/>
      <c r="N9" s="184"/>
      <c r="O9" s="184"/>
      <c r="P9" s="184"/>
      <c r="Q9" s="184"/>
      <c r="R9" s="184"/>
      <c r="S9" s="184"/>
      <c r="T9" s="184"/>
      <c r="U9" s="184"/>
      <c r="V9" s="184"/>
      <c r="W9" s="184"/>
      <c r="X9" s="184"/>
      <c r="Y9" s="184"/>
      <c r="Z9" s="184"/>
    </row>
    <row r="10" spans="1:26" ht="26.25" customHeight="1" x14ac:dyDescent="0.25">
      <c r="A10" s="192" t="s">
        <v>189</v>
      </c>
      <c r="B10" s="196" t="s">
        <v>223</v>
      </c>
      <c r="C10" s="197" t="s">
        <v>224</v>
      </c>
      <c r="D10" s="198">
        <v>75001</v>
      </c>
      <c r="E10" s="198" t="s">
        <v>135</v>
      </c>
      <c r="F10" s="198" t="s">
        <v>225</v>
      </c>
      <c r="G10" s="198" t="s">
        <v>226</v>
      </c>
      <c r="H10" s="134" t="s">
        <v>227</v>
      </c>
      <c r="I10" s="184"/>
      <c r="J10" s="187" t="str">
        <f>HYPERLINK("https://www.cnil.fr/fr/limiter-la-conservation-des-donnees","► Durée de conservation de données")</f>
        <v>► Durée de conservation de données</v>
      </c>
      <c r="K10" s="184"/>
      <c r="L10" s="184"/>
      <c r="M10" s="184"/>
      <c r="N10" s="184"/>
      <c r="O10" s="184"/>
      <c r="P10" s="184"/>
      <c r="Q10" s="184"/>
      <c r="R10" s="184"/>
      <c r="S10" s="184"/>
      <c r="T10" s="184"/>
      <c r="U10" s="184"/>
      <c r="V10" s="184"/>
      <c r="W10" s="184"/>
      <c r="X10" s="184"/>
      <c r="Y10" s="184"/>
      <c r="Z10" s="184"/>
    </row>
    <row r="11" spans="1:26" ht="26.25" customHeight="1" x14ac:dyDescent="0.25">
      <c r="A11" s="191" t="s">
        <v>190</v>
      </c>
      <c r="B11" s="199" t="s">
        <v>228</v>
      </c>
      <c r="C11" s="193" t="s">
        <v>229</v>
      </c>
      <c r="D11" s="193">
        <v>75001</v>
      </c>
      <c r="E11" s="193" t="s">
        <v>135</v>
      </c>
      <c r="F11" s="193" t="s">
        <v>225</v>
      </c>
      <c r="G11" s="200" t="s">
        <v>230</v>
      </c>
      <c r="H11" s="134" t="s">
        <v>231</v>
      </c>
      <c r="I11" s="184"/>
      <c r="J11" s="187" t="str">
        <f>HYPERLINK("https://www.cnil.fr/fr/principes-cles/guide-de-la-securite-des-donnees-personnelles","► Sécurité des données")</f>
        <v>► Sécurité des données</v>
      </c>
      <c r="K11" s="184"/>
      <c r="L11" s="184"/>
      <c r="M11" s="184"/>
      <c r="N11" s="184"/>
      <c r="O11" s="184"/>
      <c r="P11" s="184"/>
      <c r="Q11" s="184"/>
      <c r="R11" s="184"/>
      <c r="S11" s="184"/>
      <c r="T11" s="184"/>
      <c r="U11" s="184"/>
      <c r="V11" s="184"/>
      <c r="W11" s="184"/>
      <c r="X11" s="184"/>
      <c r="Y11" s="184"/>
      <c r="Z11" s="184"/>
    </row>
    <row r="12" spans="1:26" ht="26.25" customHeight="1" x14ac:dyDescent="0.25">
      <c r="A12" s="201" t="s">
        <v>191</v>
      </c>
      <c r="B12" s="202" t="s">
        <v>232</v>
      </c>
      <c r="C12" s="203"/>
      <c r="D12" s="196"/>
      <c r="E12" s="203"/>
      <c r="F12" s="203"/>
      <c r="G12" s="203"/>
      <c r="H12" s="204"/>
      <c r="I12" s="184"/>
      <c r="J12" s="184"/>
      <c r="K12" s="184"/>
      <c r="L12" s="184"/>
      <c r="M12" s="184"/>
      <c r="N12" s="184"/>
      <c r="O12" s="184"/>
      <c r="P12" s="184"/>
      <c r="Q12" s="184"/>
      <c r="R12" s="184"/>
      <c r="S12" s="184"/>
      <c r="T12" s="184"/>
      <c r="U12" s="184"/>
      <c r="V12" s="184"/>
      <c r="W12" s="184"/>
      <c r="X12" s="184"/>
      <c r="Y12" s="184"/>
      <c r="Z12" s="184"/>
    </row>
    <row r="13" spans="1:26" ht="14.25" customHeight="1" x14ac:dyDescent="0.25">
      <c r="A13" s="205"/>
      <c r="B13" s="206"/>
      <c r="C13" s="206"/>
      <c r="D13" s="206"/>
      <c r="E13" s="206"/>
      <c r="F13" s="206"/>
      <c r="G13" s="206"/>
      <c r="H13" s="206"/>
      <c r="I13" s="207"/>
      <c r="J13" s="207"/>
      <c r="K13" s="207"/>
      <c r="L13" s="207"/>
      <c r="M13" s="207"/>
      <c r="N13" s="207"/>
      <c r="O13" s="207"/>
      <c r="P13" s="207"/>
      <c r="Q13" s="207"/>
      <c r="R13" s="207"/>
      <c r="S13" s="207"/>
      <c r="T13" s="207"/>
      <c r="U13" s="207"/>
      <c r="V13" s="207"/>
      <c r="W13" s="207"/>
      <c r="X13" s="207"/>
      <c r="Y13" s="207"/>
      <c r="Z13" s="207"/>
    </row>
    <row r="14" spans="1:26" ht="30" customHeight="1" x14ac:dyDescent="0.25">
      <c r="A14" s="188" t="s">
        <v>192</v>
      </c>
      <c r="B14" s="208"/>
      <c r="C14" s="208"/>
      <c r="D14" s="208"/>
      <c r="E14" s="208"/>
      <c r="F14" s="208"/>
      <c r="G14" s="208"/>
      <c r="H14" s="208"/>
      <c r="I14" s="184"/>
      <c r="J14" s="184"/>
      <c r="K14" s="184"/>
      <c r="L14" s="184"/>
      <c r="M14" s="184"/>
      <c r="N14" s="184"/>
      <c r="O14" s="184"/>
      <c r="P14" s="184"/>
      <c r="Q14" s="184"/>
      <c r="R14" s="184"/>
      <c r="S14" s="184"/>
      <c r="T14" s="184"/>
      <c r="U14" s="184"/>
      <c r="V14" s="184"/>
      <c r="W14" s="184"/>
      <c r="X14" s="184"/>
      <c r="Y14" s="184"/>
      <c r="Z14" s="184"/>
    </row>
    <row r="15" spans="1:26" ht="26.25" customHeight="1" x14ac:dyDescent="0.25">
      <c r="A15" s="191" t="s">
        <v>193</v>
      </c>
      <c r="B15" s="293" t="s">
        <v>175</v>
      </c>
      <c r="C15" s="293"/>
      <c r="D15" s="293"/>
      <c r="E15" s="293"/>
      <c r="F15" s="293"/>
      <c r="G15" s="293"/>
      <c r="H15" s="293"/>
      <c r="I15" s="184"/>
      <c r="J15" s="184"/>
      <c r="K15" s="184"/>
      <c r="L15" s="184"/>
      <c r="M15" s="184"/>
      <c r="N15" s="184"/>
      <c r="O15" s="184"/>
      <c r="P15" s="184"/>
      <c r="Q15" s="184"/>
      <c r="R15" s="184"/>
      <c r="S15" s="184"/>
      <c r="T15" s="184"/>
      <c r="U15" s="184"/>
      <c r="V15" s="184"/>
      <c r="W15" s="184"/>
      <c r="X15" s="184"/>
      <c r="Y15" s="184"/>
      <c r="Z15" s="184"/>
    </row>
    <row r="16" spans="1:26" ht="26.25" customHeight="1" x14ac:dyDescent="0.25">
      <c r="A16" s="190" t="s">
        <v>194</v>
      </c>
      <c r="B16" s="316" t="s">
        <v>241</v>
      </c>
      <c r="C16" s="316"/>
      <c r="D16" s="316"/>
      <c r="E16" s="316"/>
      <c r="F16" s="316"/>
      <c r="G16" s="316"/>
      <c r="H16" s="316"/>
      <c r="I16" s="184"/>
      <c r="J16" s="184"/>
      <c r="K16" s="184"/>
      <c r="L16" s="184"/>
      <c r="M16" s="184"/>
      <c r="N16" s="184"/>
      <c r="O16" s="184"/>
      <c r="P16" s="184"/>
      <c r="Q16" s="184"/>
      <c r="R16" s="184"/>
      <c r="S16" s="184"/>
      <c r="T16" s="184"/>
      <c r="U16" s="184"/>
      <c r="V16" s="184"/>
      <c r="W16" s="184"/>
      <c r="X16" s="184"/>
      <c r="Y16" s="184"/>
      <c r="Z16" s="184"/>
    </row>
    <row r="17" spans="1:26" ht="26.25" customHeight="1" x14ac:dyDescent="0.25">
      <c r="A17" s="190" t="s">
        <v>195</v>
      </c>
      <c r="B17" s="293" t="s">
        <v>242</v>
      </c>
      <c r="C17" s="293"/>
      <c r="D17" s="293"/>
      <c r="E17" s="293"/>
      <c r="F17" s="293"/>
      <c r="G17" s="293"/>
      <c r="H17" s="293"/>
      <c r="I17" s="184"/>
      <c r="J17" s="184"/>
      <c r="K17" s="184"/>
      <c r="L17" s="184"/>
      <c r="M17" s="184"/>
      <c r="N17" s="184"/>
      <c r="O17" s="184"/>
      <c r="P17" s="184"/>
      <c r="Q17" s="184"/>
      <c r="R17" s="184"/>
      <c r="S17" s="184"/>
      <c r="T17" s="184"/>
      <c r="U17" s="184"/>
      <c r="V17" s="184"/>
      <c r="W17" s="184"/>
      <c r="X17" s="184"/>
      <c r="Y17" s="184"/>
      <c r="Z17" s="184"/>
    </row>
    <row r="18" spans="1:26" ht="26.25" customHeight="1" x14ac:dyDescent="0.25">
      <c r="A18" s="192" t="s">
        <v>196</v>
      </c>
      <c r="B18" s="321" t="s">
        <v>243</v>
      </c>
      <c r="C18" s="321"/>
      <c r="D18" s="321"/>
      <c r="E18" s="321"/>
      <c r="F18" s="321"/>
      <c r="G18" s="321"/>
      <c r="H18" s="321"/>
      <c r="I18" s="184"/>
      <c r="J18" s="184"/>
      <c r="K18" s="184"/>
      <c r="L18" s="184"/>
      <c r="M18" s="184"/>
      <c r="N18" s="184"/>
      <c r="O18" s="184"/>
      <c r="P18" s="184"/>
      <c r="Q18" s="184"/>
      <c r="R18" s="184"/>
      <c r="S18" s="184"/>
      <c r="T18" s="184"/>
      <c r="U18" s="184"/>
      <c r="V18" s="184"/>
      <c r="W18" s="184"/>
      <c r="X18" s="184"/>
      <c r="Y18" s="184"/>
      <c r="Z18" s="184"/>
    </row>
    <row r="19" spans="1:26" ht="14.25" customHeight="1" x14ac:dyDescent="0.25">
      <c r="A19" s="209"/>
      <c r="B19" s="184"/>
      <c r="C19" s="184"/>
      <c r="D19" s="184"/>
      <c r="E19" s="184"/>
      <c r="F19" s="184"/>
      <c r="G19" s="184"/>
      <c r="H19" s="184"/>
      <c r="I19" s="184"/>
      <c r="J19" s="184"/>
      <c r="K19" s="184"/>
      <c r="L19" s="184"/>
      <c r="M19" s="184"/>
      <c r="N19" s="184"/>
      <c r="O19" s="184"/>
      <c r="P19" s="184"/>
      <c r="Q19" s="184"/>
      <c r="R19" s="184"/>
      <c r="S19" s="184"/>
      <c r="T19" s="184"/>
      <c r="U19" s="184"/>
      <c r="V19" s="184"/>
      <c r="W19" s="184"/>
      <c r="X19" s="184"/>
      <c r="Y19" s="184"/>
      <c r="Z19" s="184"/>
    </row>
    <row r="20" spans="1:26" ht="30" customHeight="1" x14ac:dyDescent="0.25">
      <c r="A20" s="210" t="s">
        <v>197</v>
      </c>
      <c r="B20" s="322" t="s">
        <v>198</v>
      </c>
      <c r="C20" s="322"/>
      <c r="D20" s="322"/>
      <c r="E20" s="323" t="s">
        <v>199</v>
      </c>
      <c r="F20" s="323"/>
      <c r="G20" s="323"/>
      <c r="H20" s="323"/>
      <c r="I20" s="184"/>
      <c r="J20" s="184"/>
      <c r="K20" s="184"/>
      <c r="L20" s="184"/>
      <c r="M20" s="184"/>
      <c r="N20" s="184"/>
      <c r="O20" s="184"/>
      <c r="P20" s="184"/>
      <c r="Q20" s="184"/>
      <c r="R20" s="184"/>
      <c r="S20" s="184"/>
      <c r="T20" s="184"/>
      <c r="U20" s="184"/>
      <c r="V20" s="184"/>
      <c r="W20" s="184"/>
      <c r="X20" s="184"/>
      <c r="Y20" s="184"/>
      <c r="Z20" s="184"/>
    </row>
    <row r="21" spans="1:26" ht="31.5" customHeight="1" x14ac:dyDescent="0.25">
      <c r="A21" s="192" t="s">
        <v>202</v>
      </c>
      <c r="B21" s="313" t="s">
        <v>244</v>
      </c>
      <c r="C21" s="313"/>
      <c r="D21" s="313"/>
      <c r="E21" s="314" t="s">
        <v>262</v>
      </c>
      <c r="F21" s="314"/>
      <c r="G21" s="314"/>
      <c r="H21" s="314"/>
      <c r="I21" s="184"/>
      <c r="J21" s="184"/>
      <c r="K21" s="184"/>
      <c r="L21" s="184"/>
      <c r="M21" s="184"/>
      <c r="N21" s="184"/>
      <c r="O21" s="184"/>
      <c r="P21" s="184"/>
      <c r="Q21" s="184"/>
      <c r="R21" s="184"/>
      <c r="S21" s="184"/>
      <c r="T21" s="184"/>
      <c r="U21" s="184"/>
      <c r="V21" s="184"/>
      <c r="W21" s="184"/>
      <c r="X21" s="184"/>
      <c r="Y21" s="184"/>
      <c r="Z21" s="184"/>
    </row>
    <row r="22" spans="1:26" ht="14.25" customHeight="1" x14ac:dyDescent="0.25">
      <c r="A22" s="194"/>
      <c r="B22" s="184"/>
      <c r="C22" s="184"/>
      <c r="D22" s="184"/>
      <c r="E22" s="184"/>
      <c r="F22" s="184"/>
      <c r="G22" s="184"/>
      <c r="H22" s="184"/>
      <c r="I22" s="184"/>
      <c r="J22" s="184"/>
      <c r="K22" s="184"/>
      <c r="L22" s="184"/>
      <c r="M22" s="184"/>
      <c r="N22" s="184"/>
      <c r="O22" s="184"/>
      <c r="P22" s="184"/>
      <c r="Q22" s="184"/>
      <c r="R22" s="184"/>
      <c r="S22" s="184"/>
      <c r="T22" s="184"/>
      <c r="U22" s="184"/>
      <c r="V22" s="184"/>
      <c r="W22" s="184"/>
      <c r="X22" s="184"/>
      <c r="Y22" s="184"/>
      <c r="Z22" s="184"/>
    </row>
    <row r="23" spans="1:26" ht="30" customHeight="1" x14ac:dyDescent="0.25">
      <c r="A23" s="210" t="s">
        <v>203</v>
      </c>
      <c r="B23" s="322" t="s">
        <v>198</v>
      </c>
      <c r="C23" s="322"/>
      <c r="D23" s="322"/>
      <c r="E23" s="324" t="s">
        <v>204</v>
      </c>
      <c r="F23" s="324"/>
      <c r="G23" s="324"/>
      <c r="H23" s="324"/>
      <c r="I23" s="184"/>
      <c r="J23" s="184"/>
      <c r="K23" s="184"/>
      <c r="L23" s="184"/>
      <c r="M23" s="184"/>
      <c r="N23" s="184"/>
      <c r="O23" s="184"/>
      <c r="P23" s="184"/>
      <c r="Q23" s="184"/>
      <c r="R23" s="184"/>
      <c r="S23" s="184"/>
      <c r="T23" s="184"/>
      <c r="U23" s="184"/>
      <c r="V23" s="184"/>
      <c r="W23" s="184"/>
      <c r="X23" s="184"/>
      <c r="Y23" s="184"/>
      <c r="Z23" s="184"/>
    </row>
    <row r="24" spans="1:26" ht="26.25" customHeight="1" x14ac:dyDescent="0.25">
      <c r="A24" s="191" t="s">
        <v>205</v>
      </c>
      <c r="B24" s="325" t="s">
        <v>206</v>
      </c>
      <c r="C24" s="325"/>
      <c r="D24" s="325"/>
      <c r="E24" s="326" t="s">
        <v>207</v>
      </c>
      <c r="F24" s="326"/>
      <c r="G24" s="326"/>
      <c r="H24" s="326"/>
      <c r="I24" s="184"/>
      <c r="J24" s="184"/>
      <c r="K24" s="184"/>
      <c r="L24" s="184"/>
      <c r="M24" s="184"/>
      <c r="N24" s="184"/>
      <c r="O24" s="184"/>
      <c r="P24" s="184"/>
      <c r="Q24" s="184"/>
      <c r="R24" s="184"/>
      <c r="S24" s="184"/>
      <c r="T24" s="184"/>
      <c r="U24" s="184"/>
      <c r="V24" s="184"/>
      <c r="W24" s="184"/>
      <c r="X24" s="184"/>
      <c r="Y24" s="184"/>
      <c r="Z24" s="184"/>
    </row>
    <row r="25" spans="1:26" ht="14.25" customHeight="1" x14ac:dyDescent="0.25">
      <c r="A25" s="194"/>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row>
    <row r="26" spans="1:26" ht="30" customHeight="1" x14ac:dyDescent="0.25">
      <c r="A26" s="210" t="s">
        <v>208</v>
      </c>
      <c r="B26" s="327" t="s">
        <v>209</v>
      </c>
      <c r="C26" s="327"/>
      <c r="D26" s="327"/>
      <c r="E26" s="323" t="s">
        <v>204</v>
      </c>
      <c r="F26" s="323"/>
      <c r="G26" s="323"/>
      <c r="H26" s="323"/>
      <c r="I26" s="184"/>
      <c r="J26" s="184"/>
      <c r="K26" s="184"/>
      <c r="L26" s="184"/>
      <c r="M26" s="184"/>
      <c r="N26" s="184"/>
      <c r="O26" s="184"/>
      <c r="P26" s="184"/>
      <c r="Q26" s="184"/>
      <c r="R26" s="184"/>
      <c r="S26" s="184"/>
      <c r="T26" s="184"/>
      <c r="U26" s="184"/>
      <c r="V26" s="184"/>
      <c r="W26" s="184"/>
      <c r="X26" s="184"/>
      <c r="Y26" s="184"/>
      <c r="Z26" s="184"/>
    </row>
    <row r="27" spans="1:26" ht="26.25" customHeight="1" x14ac:dyDescent="0.25">
      <c r="A27" s="191" t="s">
        <v>210</v>
      </c>
      <c r="B27" s="325" t="s">
        <v>211</v>
      </c>
      <c r="C27" s="325"/>
      <c r="D27" s="325"/>
      <c r="E27" s="321" t="s">
        <v>245</v>
      </c>
      <c r="F27" s="321"/>
      <c r="G27" s="321"/>
      <c r="H27" s="321"/>
      <c r="I27" s="184"/>
      <c r="J27" s="184"/>
      <c r="K27" s="184"/>
      <c r="L27" s="184"/>
      <c r="M27" s="184"/>
      <c r="N27" s="184"/>
      <c r="O27" s="184"/>
      <c r="P27" s="184"/>
      <c r="Q27" s="184"/>
      <c r="R27" s="184"/>
      <c r="S27" s="184"/>
      <c r="T27" s="184"/>
      <c r="U27" s="184"/>
      <c r="V27" s="184"/>
      <c r="W27" s="184"/>
      <c r="X27" s="184"/>
      <c r="Y27" s="184"/>
      <c r="Z27" s="184"/>
    </row>
    <row r="28" spans="1:26" ht="14.25" customHeight="1" x14ac:dyDescent="0.25">
      <c r="A28" s="194"/>
      <c r="B28" s="211"/>
      <c r="C28" s="211"/>
      <c r="D28" s="211"/>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26" ht="30" customHeight="1" x14ac:dyDescent="0.25">
      <c r="A29" s="210" t="s">
        <v>213</v>
      </c>
      <c r="B29" s="322" t="s">
        <v>214</v>
      </c>
      <c r="C29" s="322"/>
      <c r="D29" s="322"/>
      <c r="E29" s="324" t="s">
        <v>204</v>
      </c>
      <c r="F29" s="324"/>
      <c r="G29" s="324"/>
      <c r="H29" s="324"/>
      <c r="I29" s="184"/>
      <c r="J29" s="184"/>
      <c r="K29" s="184"/>
      <c r="L29" s="184"/>
      <c r="M29" s="184"/>
      <c r="N29" s="184"/>
      <c r="O29" s="184"/>
      <c r="P29" s="184"/>
      <c r="Q29" s="184"/>
      <c r="R29" s="184"/>
      <c r="S29" s="184"/>
      <c r="T29" s="184"/>
      <c r="U29" s="184"/>
      <c r="V29" s="184"/>
      <c r="W29" s="184"/>
      <c r="X29" s="184"/>
      <c r="Y29" s="184"/>
      <c r="Z29" s="184"/>
    </row>
    <row r="30" spans="1:26" ht="26.25" customHeight="1" x14ac:dyDescent="0.25">
      <c r="A30" s="192" t="s">
        <v>215</v>
      </c>
      <c r="B30" s="328" t="s">
        <v>216</v>
      </c>
      <c r="C30" s="328"/>
      <c r="D30" s="328"/>
      <c r="E30" s="329"/>
      <c r="F30" s="329"/>
      <c r="G30" s="329"/>
      <c r="H30" s="329"/>
      <c r="I30" s="184"/>
      <c r="J30" s="184"/>
      <c r="K30" s="184"/>
      <c r="L30" s="184"/>
      <c r="M30" s="184"/>
      <c r="N30" s="184"/>
      <c r="O30" s="184"/>
      <c r="P30" s="184"/>
      <c r="Q30" s="184"/>
      <c r="R30" s="184"/>
      <c r="S30" s="184"/>
      <c r="T30" s="184"/>
      <c r="U30" s="184"/>
      <c r="V30" s="184"/>
      <c r="W30" s="184"/>
      <c r="X30" s="184"/>
      <c r="Y30" s="184"/>
      <c r="Z30" s="184"/>
    </row>
    <row r="31" spans="1:26" ht="26.25" customHeight="1" x14ac:dyDescent="0.25">
      <c r="A31" s="192" t="s">
        <v>217</v>
      </c>
      <c r="B31" s="313" t="s">
        <v>234</v>
      </c>
      <c r="C31" s="313"/>
      <c r="D31" s="313"/>
      <c r="E31" s="321" t="s">
        <v>218</v>
      </c>
      <c r="F31" s="321"/>
      <c r="G31" s="321"/>
      <c r="H31" s="321"/>
      <c r="I31" s="184"/>
      <c r="J31" s="184"/>
      <c r="K31" s="184"/>
      <c r="L31" s="184"/>
      <c r="M31" s="184"/>
      <c r="N31" s="184"/>
      <c r="O31" s="184"/>
      <c r="P31" s="184"/>
      <c r="Q31" s="184"/>
      <c r="R31" s="184"/>
      <c r="S31" s="184"/>
      <c r="T31" s="184"/>
      <c r="U31" s="184"/>
      <c r="V31" s="184"/>
      <c r="W31" s="184"/>
      <c r="X31" s="184"/>
      <c r="Y31" s="184"/>
      <c r="Z31" s="184"/>
    </row>
    <row r="32" spans="1:26" ht="26.25" customHeight="1" x14ac:dyDescent="0.25">
      <c r="A32" s="212" t="s">
        <v>219</v>
      </c>
      <c r="B32" s="292" t="s">
        <v>234</v>
      </c>
      <c r="C32" s="293"/>
      <c r="D32" s="294"/>
      <c r="E32" s="292" t="s">
        <v>246</v>
      </c>
      <c r="F32" s="292"/>
      <c r="G32" s="292"/>
      <c r="H32" s="292"/>
      <c r="I32" s="184"/>
      <c r="J32" s="184"/>
      <c r="K32" s="184"/>
      <c r="L32" s="184"/>
      <c r="M32" s="184"/>
      <c r="N32" s="184"/>
      <c r="O32" s="184"/>
      <c r="P32" s="184"/>
      <c r="Q32" s="184"/>
      <c r="R32" s="184"/>
      <c r="S32" s="184"/>
      <c r="T32" s="184"/>
      <c r="U32" s="184"/>
      <c r="V32" s="184"/>
      <c r="W32" s="184"/>
      <c r="X32" s="184"/>
      <c r="Y32" s="184"/>
      <c r="Z32" s="184"/>
    </row>
    <row r="33" spans="1:26" ht="14.25" customHeight="1" x14ac:dyDescent="0.25">
      <c r="A33" s="213"/>
      <c r="B33" s="214"/>
      <c r="C33" s="215"/>
      <c r="D33" s="215"/>
      <c r="E33" s="216"/>
      <c r="F33" s="216"/>
      <c r="G33" s="216"/>
      <c r="H33" s="216"/>
      <c r="I33" s="184"/>
      <c r="J33" s="184"/>
      <c r="K33" s="184"/>
      <c r="L33" s="184"/>
      <c r="M33" s="184"/>
      <c r="N33" s="184"/>
      <c r="O33" s="184"/>
      <c r="P33" s="184"/>
      <c r="Q33" s="184"/>
      <c r="R33" s="184"/>
      <c r="S33" s="184"/>
      <c r="T33" s="184"/>
      <c r="U33" s="184"/>
      <c r="V33" s="184"/>
      <c r="W33" s="184"/>
      <c r="X33" s="184"/>
      <c r="Y33" s="184"/>
      <c r="Z33" s="184"/>
    </row>
    <row r="34" spans="1:26" ht="14.25" customHeight="1" x14ac:dyDescent="0.25"/>
    <row r="35" spans="1:26" ht="14.25" customHeight="1" x14ac:dyDescent="0.25"/>
    <row r="36" spans="1:26" ht="14.25" customHeight="1" x14ac:dyDescent="0.25"/>
    <row r="37" spans="1:26" ht="14.25" customHeight="1" x14ac:dyDescent="0.25"/>
    <row r="38" spans="1:26" ht="14.25" customHeight="1" x14ac:dyDescent="0.25"/>
    <row r="39" spans="1:26" ht="14.25" customHeight="1" x14ac:dyDescent="0.25"/>
    <row r="40" spans="1:26" ht="14.25" customHeight="1" x14ac:dyDescent="0.25"/>
    <row r="41" spans="1:26" ht="14.25" customHeight="1" x14ac:dyDescent="0.25"/>
    <row r="42" spans="1:26" ht="14.25" customHeight="1" x14ac:dyDescent="0.25"/>
    <row r="43" spans="1:26" ht="14.25" customHeight="1" x14ac:dyDescent="0.25"/>
    <row r="44" spans="1:26" ht="14.25" customHeight="1" x14ac:dyDescent="0.25"/>
    <row r="45" spans="1:26" ht="14.25" customHeight="1" x14ac:dyDescent="0.25"/>
    <row r="46" spans="1:26" ht="14.25" customHeight="1" x14ac:dyDescent="0.25"/>
    <row r="47" spans="1:26" ht="14.25" customHeight="1" x14ac:dyDescent="0.25"/>
    <row r="48" spans="1:2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sheetData>
  <mergeCells count="29">
    <mergeCell ref="B31:D31"/>
    <mergeCell ref="E31:H31"/>
    <mergeCell ref="B32:D32"/>
    <mergeCell ref="E32:H32"/>
    <mergeCell ref="B27:D27"/>
    <mergeCell ref="E27:H27"/>
    <mergeCell ref="B29:D29"/>
    <mergeCell ref="E29:H29"/>
    <mergeCell ref="B30:D30"/>
    <mergeCell ref="E30:H30"/>
    <mergeCell ref="B23:D23"/>
    <mergeCell ref="E23:H23"/>
    <mergeCell ref="B24:D24"/>
    <mergeCell ref="E24:H24"/>
    <mergeCell ref="B26:D26"/>
    <mergeCell ref="E26:H26"/>
    <mergeCell ref="B21:D21"/>
    <mergeCell ref="E21:H21"/>
    <mergeCell ref="A2:H2"/>
    <mergeCell ref="B4:H4"/>
    <mergeCell ref="B5:H5"/>
    <mergeCell ref="B6:H6"/>
    <mergeCell ref="B7:H7"/>
    <mergeCell ref="B15:H15"/>
    <mergeCell ref="B16:H16"/>
    <mergeCell ref="B17:H17"/>
    <mergeCell ref="B18:H18"/>
    <mergeCell ref="B20:D20"/>
    <mergeCell ref="E20:H20"/>
  </mergeCells>
  <hyperlinks>
    <hyperlink ref="H10" r:id="rId1" xr:uid="{0CB55F81-AA7F-45B8-A732-87B34249C7D5}"/>
    <hyperlink ref="H11" r:id="rId2" xr:uid="{EC1993EB-4720-4608-A118-537DD84B567A}"/>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Chiffrage</vt:lpstr>
      <vt:lpstr>Identification et évaluation</vt:lpstr>
      <vt:lpstr>CNIL_Liste_des_traitements</vt:lpstr>
      <vt:lpstr>CNIL_Recommandation_photos</vt:lpstr>
      <vt:lpstr>CNIL_Recommandation_préférences</vt:lpstr>
      <vt:lpstr>CNIL_Gestion_des_avis</vt:lpstr>
      <vt:lpstr>CNIL_Gestion_données_perso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2024-06-27T08:40:51Z</dcterms:modified>
</cp:coreProperties>
</file>