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15600" windowHeight="11310"/>
  </bookViews>
  <sheets>
    <sheet name="Calculo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" i="1" l="1"/>
  <c r="B86" i="1" l="1"/>
  <c r="G73" i="1"/>
  <c r="B79" i="1"/>
  <c r="G62" i="1"/>
  <c r="B64" i="1"/>
  <c r="G54" i="1"/>
  <c r="B54" i="1"/>
  <c r="G34" i="1"/>
  <c r="B37" i="1"/>
  <c r="G22" i="1"/>
  <c r="B97" i="1"/>
  <c r="G87" i="1"/>
  <c r="G86" i="1"/>
  <c r="G61" i="1"/>
  <c r="G60" i="1"/>
  <c r="G57" i="1"/>
  <c r="G85" i="1"/>
  <c r="G21" i="1"/>
  <c r="G23" i="1" l="1"/>
  <c r="G24" i="1" s="1"/>
  <c r="G88" i="1"/>
  <c r="G89" i="1" s="1"/>
  <c r="B25" i="1"/>
  <c r="B24" i="1" l="1"/>
  <c r="B23" i="1"/>
  <c r="B22" i="1"/>
  <c r="B21" i="1"/>
  <c r="B20" i="1"/>
  <c r="B19" i="1"/>
  <c r="B12" i="1"/>
  <c r="B17" i="1" l="1"/>
  <c r="B18" i="1"/>
  <c r="B16" i="1"/>
  <c r="B15" i="1"/>
  <c r="B14" i="1"/>
  <c r="B13" i="1"/>
  <c r="B11" i="1"/>
  <c r="B10" i="1"/>
  <c r="B26" i="1" l="1"/>
  <c r="B27" i="1" s="1"/>
  <c r="G99" i="1"/>
  <c r="B104" i="1" s="1"/>
  <c r="G35" i="1" l="1"/>
  <c r="B32" i="1" l="1"/>
  <c r="G98" i="1" l="1"/>
  <c r="G97" i="1"/>
  <c r="G96" i="1"/>
  <c r="G95" i="1"/>
  <c r="G94" i="1"/>
  <c r="G93" i="1"/>
  <c r="B96" i="1"/>
  <c r="B95" i="1"/>
  <c r="B94" i="1"/>
  <c r="B93" i="1"/>
  <c r="B85" i="1"/>
  <c r="B87" i="1" s="1"/>
  <c r="B88" i="1" s="1"/>
  <c r="G72" i="1"/>
  <c r="G71" i="1"/>
  <c r="G70" i="1"/>
  <c r="B77" i="1"/>
  <c r="B74" i="1"/>
  <c r="B76" i="1"/>
  <c r="B75" i="1"/>
  <c r="B73" i="1"/>
  <c r="B33" i="1"/>
  <c r="B78" i="1" l="1"/>
  <c r="B72" i="1"/>
  <c r="B71" i="1"/>
  <c r="B70" i="1"/>
  <c r="B63" i="1"/>
  <c r="B62" i="1"/>
  <c r="B61" i="1"/>
  <c r="B60" i="1"/>
  <c r="G43" i="1"/>
  <c r="B43" i="1"/>
  <c r="G45" i="1"/>
  <c r="G46" i="1"/>
  <c r="G47" i="1"/>
  <c r="G48" i="1"/>
  <c r="G49" i="1"/>
  <c r="G50" i="1"/>
  <c r="G51" i="1"/>
  <c r="G52" i="1"/>
  <c r="G53" i="1"/>
  <c r="G44" i="1"/>
  <c r="B45" i="1"/>
  <c r="B46" i="1"/>
  <c r="B47" i="1"/>
  <c r="B48" i="1"/>
  <c r="B49" i="1"/>
  <c r="B50" i="1"/>
  <c r="B51" i="1"/>
  <c r="B52" i="1"/>
  <c r="B53" i="1"/>
  <c r="B44" i="1"/>
  <c r="G36" i="1"/>
  <c r="B36" i="1"/>
  <c r="B34" i="1"/>
  <c r="G63" i="1" l="1"/>
  <c r="G64" i="1" s="1"/>
  <c r="B80" i="1"/>
  <c r="B81" i="1" s="1"/>
  <c r="B65" i="1"/>
  <c r="B66" i="1" s="1"/>
  <c r="G55" i="1"/>
  <c r="G56" i="1" s="1"/>
  <c r="B55" i="1"/>
  <c r="B56" i="1" s="1"/>
  <c r="G100" i="1"/>
  <c r="G101" i="1" s="1"/>
  <c r="G74" i="1" l="1"/>
  <c r="G75" i="1" s="1"/>
  <c r="B98" i="1"/>
  <c r="B99" i="1" s="1"/>
  <c r="B35" i="1"/>
  <c r="B38" i="1" l="1"/>
  <c r="B39" i="1" s="1"/>
  <c r="B105" i="1" s="1"/>
</calcChain>
</file>

<file path=xl/sharedStrings.xml><?xml version="1.0" encoding="utf-8"?>
<sst xmlns="http://schemas.openxmlformats.org/spreadsheetml/2006/main" count="309" uniqueCount="86">
  <si>
    <t xml:space="preserve">SET </t>
  </si>
  <si>
    <t>SEQ</t>
  </si>
  <si>
    <t>Ligações</t>
  </si>
  <si>
    <t>Tamanho</t>
  </si>
  <si>
    <t>Parede</t>
  </si>
  <si>
    <t xml:space="preserve">Suporte TI </t>
  </si>
  <si>
    <t xml:space="preserve">Localidade </t>
  </si>
  <si>
    <t xml:space="preserve">Chão </t>
  </si>
  <si>
    <t>10:3,5</t>
  </si>
  <si>
    <t>8:3,5</t>
  </si>
  <si>
    <t>8:1,5</t>
  </si>
  <si>
    <t xml:space="preserve">Total </t>
  </si>
  <si>
    <t>10:1,5</t>
  </si>
  <si>
    <t>Total</t>
  </si>
  <si>
    <t>Cabos</t>
  </si>
  <si>
    <t xml:space="preserve">Palestra </t>
  </si>
  <si>
    <t>Desenvolvimento 1</t>
  </si>
  <si>
    <t>3:10,5</t>
  </si>
  <si>
    <t>4,6:16</t>
  </si>
  <si>
    <t>2:19</t>
  </si>
  <si>
    <t>1,5:21</t>
  </si>
  <si>
    <t>1,5:23</t>
  </si>
  <si>
    <t>1,5:25</t>
  </si>
  <si>
    <t>1,5:27</t>
  </si>
  <si>
    <t xml:space="preserve">Chão / Parede </t>
  </si>
  <si>
    <t>4:20</t>
  </si>
  <si>
    <t>5,5:23</t>
  </si>
  <si>
    <t>5,5:25</t>
  </si>
  <si>
    <t>5,5:27</t>
  </si>
  <si>
    <t>7,5:25,5</t>
  </si>
  <si>
    <t xml:space="preserve">Parede </t>
  </si>
  <si>
    <t>7:25</t>
  </si>
  <si>
    <t>11,5:25,6</t>
  </si>
  <si>
    <t>Portaria</t>
  </si>
  <si>
    <t>11,8:32,7</t>
  </si>
  <si>
    <t>Marcketing</t>
  </si>
  <si>
    <t>18:14</t>
  </si>
  <si>
    <t>16:10,9</t>
  </si>
  <si>
    <t>14,6:15,5</t>
  </si>
  <si>
    <t>Almoxarifado</t>
  </si>
  <si>
    <t>Chão</t>
  </si>
  <si>
    <t>14,6:29</t>
  </si>
  <si>
    <t>14,6:26,2</t>
  </si>
  <si>
    <t>14,6:34</t>
  </si>
  <si>
    <t>16,5:35</t>
  </si>
  <si>
    <t>17,6:34</t>
  </si>
  <si>
    <t>Atendimento</t>
  </si>
  <si>
    <t>18,9:26,2</t>
  </si>
  <si>
    <t>23:3,5</t>
  </si>
  <si>
    <t>Subtotal</t>
  </si>
  <si>
    <t>9:10,5</t>
  </si>
  <si>
    <t>Desenvolvimento 2</t>
  </si>
  <si>
    <t>2:16</t>
  </si>
  <si>
    <t>Pscologia</t>
  </si>
  <si>
    <t>10:16</t>
  </si>
  <si>
    <t>3:26,5</t>
  </si>
  <si>
    <t>6:10,5</t>
  </si>
  <si>
    <t xml:space="preserve">Subtotal </t>
  </si>
  <si>
    <t>Hobby</t>
  </si>
  <si>
    <t>16:12</t>
  </si>
  <si>
    <t>16:13</t>
  </si>
  <si>
    <t>Fim</t>
  </si>
  <si>
    <t>Total metros</t>
  </si>
  <si>
    <t>Total PTs</t>
  </si>
  <si>
    <t>6,3,5</t>
  </si>
  <si>
    <t>RH ADM - Gestores</t>
  </si>
  <si>
    <t xml:space="preserve">RH ADM </t>
  </si>
  <si>
    <t>Impressora</t>
  </si>
  <si>
    <t>0:4</t>
  </si>
  <si>
    <t>0:8</t>
  </si>
  <si>
    <t>0:3</t>
  </si>
  <si>
    <t>0:2</t>
  </si>
  <si>
    <t>0:1</t>
  </si>
  <si>
    <t>1:0</t>
  </si>
  <si>
    <t>1:5</t>
  </si>
  <si>
    <t>2:0</t>
  </si>
  <si>
    <t>3:0</t>
  </si>
  <si>
    <t>4:0</t>
  </si>
  <si>
    <t>2:5</t>
  </si>
  <si>
    <t>4:5</t>
  </si>
  <si>
    <t>3:5</t>
  </si>
  <si>
    <t>5:5</t>
  </si>
  <si>
    <t>6:5</t>
  </si>
  <si>
    <t>Acess point</t>
  </si>
  <si>
    <t xml:space="preserve">PT </t>
  </si>
  <si>
    <t xml:space="preserve">caixas necessárias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</si>
</sst>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49" fontId="0" fillId="2" borderId="1" xfId="0" applyNumberFormat="1" applyFill="1" applyBorder="1"/>
    <xf numFmtId="2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23"/>
  <sheetViews>
    <sheetView tabSelected="1" topLeftCell="A85" zoomScale="70" zoomScaleNormal="70" workbookViewId="0">
      <selection activeCell="D103" sqref="D103"/>
    </sheetView>
  </sheetViews>
  <sheetFormatPr defaultRowHeight="15" x14ac:dyDescent="0.25"/>
  <cols>
    <col min="1" max="1" width="12.85546875" bestFit="1" customWidth="1"/>
    <col min="2" max="2" width="13.5703125" customWidth="1"/>
    <col min="3" max="3" width="12.42578125" style="1" bestFit="1" customWidth="1"/>
    <col min="4" max="4" width="15.28515625" bestFit="1" customWidth="1"/>
    <col min="6" max="6" width="15.28515625" bestFit="1" customWidth="1"/>
  </cols>
  <sheetData>
    <row r="4" spans="1:4" x14ac:dyDescent="0.25">
      <c r="A4" s="2" t="s">
        <v>2</v>
      </c>
      <c r="B4" s="2" t="s">
        <v>3</v>
      </c>
      <c r="C4" s="3" t="s">
        <v>6</v>
      </c>
      <c r="D4" s="2" t="s">
        <v>61</v>
      </c>
    </row>
    <row r="5" spans="1:4" x14ac:dyDescent="0.25">
      <c r="A5" s="2" t="s">
        <v>0</v>
      </c>
      <c r="B5" s="2">
        <v>1.3</v>
      </c>
      <c r="C5" s="3"/>
      <c r="D5" s="2" t="s">
        <v>4</v>
      </c>
    </row>
    <row r="6" spans="1:4" x14ac:dyDescent="0.25">
      <c r="A6" s="2" t="s">
        <v>1</v>
      </c>
      <c r="B6" s="2"/>
      <c r="C6" s="3"/>
      <c r="D6" s="2"/>
    </row>
    <row r="8" spans="1:4" x14ac:dyDescent="0.25">
      <c r="A8" s="18" t="s">
        <v>1</v>
      </c>
      <c r="B8" s="18"/>
      <c r="C8" s="18"/>
      <c r="D8" s="18"/>
    </row>
    <row r="9" spans="1:4" x14ac:dyDescent="0.25">
      <c r="A9" s="2" t="s">
        <v>1</v>
      </c>
      <c r="B9" s="2">
        <v>3</v>
      </c>
      <c r="C9" s="3"/>
      <c r="D9" s="2"/>
    </row>
    <row r="10" spans="1:4" x14ac:dyDescent="0.25">
      <c r="A10" s="2" t="s">
        <v>84</v>
      </c>
      <c r="B10" s="2">
        <f>0.5</f>
        <v>0.5</v>
      </c>
      <c r="C10" s="3" t="s">
        <v>68</v>
      </c>
      <c r="D10" s="2" t="s">
        <v>4</v>
      </c>
    </row>
    <row r="11" spans="1:4" x14ac:dyDescent="0.25">
      <c r="A11" s="2" t="s">
        <v>84</v>
      </c>
      <c r="B11" s="2">
        <f>0.5</f>
        <v>0.5</v>
      </c>
      <c r="C11" s="3" t="s">
        <v>70</v>
      </c>
      <c r="D11" s="2" t="s">
        <v>4</v>
      </c>
    </row>
    <row r="12" spans="1:4" x14ac:dyDescent="0.25">
      <c r="A12" s="2" t="s">
        <v>84</v>
      </c>
      <c r="B12" s="2">
        <f>0.5</f>
        <v>0.5</v>
      </c>
      <c r="C12" s="3" t="s">
        <v>71</v>
      </c>
      <c r="D12" s="2" t="s">
        <v>4</v>
      </c>
    </row>
    <row r="13" spans="1:4" x14ac:dyDescent="0.25">
      <c r="A13" s="2" t="s">
        <v>84</v>
      </c>
      <c r="B13" s="2">
        <f>0.5+1</f>
        <v>1.5</v>
      </c>
      <c r="C13" s="3" t="s">
        <v>72</v>
      </c>
      <c r="D13" s="2" t="s">
        <v>4</v>
      </c>
    </row>
    <row r="14" spans="1:4" x14ac:dyDescent="0.25">
      <c r="A14" s="2" t="s">
        <v>84</v>
      </c>
      <c r="B14" s="2">
        <f>0.5+1+1</f>
        <v>2.5</v>
      </c>
      <c r="C14" s="3" t="s">
        <v>69</v>
      </c>
      <c r="D14" s="2" t="s">
        <v>4</v>
      </c>
    </row>
    <row r="15" spans="1:4" x14ac:dyDescent="0.25">
      <c r="A15" s="2" t="s">
        <v>84</v>
      </c>
      <c r="B15" s="5">
        <f>0.5+1+1+1+1</f>
        <v>4.5</v>
      </c>
      <c r="C15" s="6" t="s">
        <v>73</v>
      </c>
      <c r="D15" s="2" t="s">
        <v>4</v>
      </c>
    </row>
    <row r="16" spans="1:4" x14ac:dyDescent="0.25">
      <c r="A16" s="2" t="s">
        <v>84</v>
      </c>
      <c r="B16" s="2">
        <f>0.5+1+1+1+1+1</f>
        <v>5.5</v>
      </c>
      <c r="C16" s="6" t="s">
        <v>75</v>
      </c>
      <c r="D16" s="2" t="s">
        <v>4</v>
      </c>
    </row>
    <row r="17" spans="1:9" x14ac:dyDescent="0.25">
      <c r="A17" s="2" t="s">
        <v>84</v>
      </c>
      <c r="B17" s="2">
        <f>0.5+1+1+1+1+1+1</f>
        <v>6.5</v>
      </c>
      <c r="C17" s="6" t="s">
        <v>76</v>
      </c>
      <c r="D17" s="2" t="s">
        <v>4</v>
      </c>
    </row>
    <row r="18" spans="1:9" x14ac:dyDescent="0.25">
      <c r="A18" s="2" t="s">
        <v>84</v>
      </c>
      <c r="B18" s="2">
        <f>0.5+1+1+1+1+1+1+1</f>
        <v>7.5</v>
      </c>
      <c r="C18" s="6" t="s">
        <v>77</v>
      </c>
      <c r="D18" s="2" t="s">
        <v>4</v>
      </c>
    </row>
    <row r="19" spans="1:9" x14ac:dyDescent="0.25">
      <c r="A19" s="2" t="s">
        <v>84</v>
      </c>
      <c r="B19" s="2">
        <f>0.5+1+1</f>
        <v>2.5</v>
      </c>
      <c r="C19" s="6" t="s">
        <v>74</v>
      </c>
      <c r="D19" s="2" t="s">
        <v>4</v>
      </c>
      <c r="F19" s="18" t="s">
        <v>83</v>
      </c>
      <c r="G19" s="18"/>
      <c r="H19" s="18"/>
      <c r="I19" s="18"/>
    </row>
    <row r="20" spans="1:9" x14ac:dyDescent="0.25">
      <c r="A20" s="2" t="s">
        <v>84</v>
      </c>
      <c r="B20" s="2">
        <f>0.5+1+1+1</f>
        <v>3.5</v>
      </c>
      <c r="C20" s="6" t="s">
        <v>78</v>
      </c>
      <c r="D20" s="2" t="s">
        <v>4</v>
      </c>
      <c r="F20" s="2" t="s">
        <v>1</v>
      </c>
      <c r="G20" s="2">
        <v>3</v>
      </c>
      <c r="H20" s="3"/>
      <c r="I20" s="2"/>
    </row>
    <row r="21" spans="1:9" x14ac:dyDescent="0.25">
      <c r="A21" s="2" t="s">
        <v>84</v>
      </c>
      <c r="B21" s="2">
        <f>0.5+1+1+1+1</f>
        <v>4.5</v>
      </c>
      <c r="C21" s="6" t="s">
        <v>80</v>
      </c>
      <c r="D21" s="2" t="s">
        <v>4</v>
      </c>
      <c r="F21" s="2" t="s">
        <v>84</v>
      </c>
      <c r="G21" s="2">
        <f>3+3+2+2+6+7.4+SQRT(4.6^2+1.4^2)+0.6+2.45</f>
        <v>31.25832611206852</v>
      </c>
      <c r="H21" s="3" t="s">
        <v>48</v>
      </c>
      <c r="I21" s="2" t="s">
        <v>7</v>
      </c>
    </row>
    <row r="22" spans="1:9" x14ac:dyDescent="0.25">
      <c r="A22" s="2" t="s">
        <v>84</v>
      </c>
      <c r="B22" s="2">
        <f>0.5+1+1+1+1+1</f>
        <v>5.5</v>
      </c>
      <c r="C22" s="6" t="s">
        <v>79</v>
      </c>
      <c r="D22" s="2" t="s">
        <v>4</v>
      </c>
      <c r="F22" s="4" t="s">
        <v>14</v>
      </c>
      <c r="G22" s="11">
        <f>COUNTA(F21)</f>
        <v>1</v>
      </c>
      <c r="H22" s="12"/>
      <c r="I22" s="13"/>
    </row>
    <row r="23" spans="1:9" x14ac:dyDescent="0.25">
      <c r="A23" s="2" t="s">
        <v>84</v>
      </c>
      <c r="B23" s="2">
        <f>0.5+1+1+1+1+1+1</f>
        <v>6.5</v>
      </c>
      <c r="C23" s="6" t="s">
        <v>81</v>
      </c>
      <c r="D23" s="2" t="s">
        <v>4</v>
      </c>
      <c r="F23" s="4" t="s">
        <v>49</v>
      </c>
      <c r="G23" s="8">
        <f>SUM(G21:G21)+G22*G20</f>
        <v>34.258326112068517</v>
      </c>
      <c r="H23" s="9"/>
      <c r="I23" s="10"/>
    </row>
    <row r="24" spans="1:9" x14ac:dyDescent="0.25">
      <c r="A24" s="2" t="s">
        <v>84</v>
      </c>
      <c r="B24" s="2">
        <f>0.5+1+1+1+1+1+1+1+1.5</f>
        <v>9</v>
      </c>
      <c r="C24" s="6" t="s">
        <v>82</v>
      </c>
      <c r="D24" s="2" t="s">
        <v>4</v>
      </c>
      <c r="F24" s="2" t="s">
        <v>13</v>
      </c>
      <c r="G24" s="14">
        <f>2*G23</f>
        <v>68.516652224137033</v>
      </c>
      <c r="H24" s="14"/>
      <c r="I24" s="14"/>
    </row>
    <row r="25" spans="1:9" x14ac:dyDescent="0.25">
      <c r="A25" s="2" t="s">
        <v>14</v>
      </c>
      <c r="B25" s="14">
        <f>COUNTA(A10:A24)</f>
        <v>15</v>
      </c>
      <c r="C25" s="14"/>
      <c r="D25" s="14"/>
    </row>
    <row r="26" spans="1:9" x14ac:dyDescent="0.25">
      <c r="A26" s="2" t="s">
        <v>49</v>
      </c>
      <c r="B26" s="14">
        <f>SUM(B10:B24)+B25*B9</f>
        <v>106</v>
      </c>
      <c r="C26" s="14"/>
      <c r="D26" s="14"/>
    </row>
    <row r="27" spans="1:9" x14ac:dyDescent="0.25">
      <c r="A27" s="4" t="s">
        <v>13</v>
      </c>
      <c r="B27" s="14">
        <f>2*B26</f>
        <v>212</v>
      </c>
      <c r="C27" s="14"/>
      <c r="D27" s="14"/>
    </row>
    <row r="30" spans="1:9" x14ac:dyDescent="0.25">
      <c r="A30" s="18" t="s">
        <v>5</v>
      </c>
      <c r="B30" s="18"/>
      <c r="C30" s="18"/>
      <c r="D30" s="18"/>
      <c r="F30" s="18" t="s">
        <v>15</v>
      </c>
      <c r="G30" s="18"/>
      <c r="H30" s="18"/>
      <c r="I30" s="18"/>
    </row>
    <row r="31" spans="1:9" x14ac:dyDescent="0.25">
      <c r="A31" s="2" t="s">
        <v>1</v>
      </c>
      <c r="B31" s="2">
        <v>3</v>
      </c>
      <c r="C31" s="3"/>
      <c r="D31" s="2"/>
      <c r="F31" s="2" t="s">
        <v>1</v>
      </c>
      <c r="G31" s="2">
        <v>3</v>
      </c>
      <c r="H31" s="3"/>
      <c r="I31" s="2"/>
    </row>
    <row r="32" spans="1:9" x14ac:dyDescent="0.25">
      <c r="A32" s="2" t="s">
        <v>84</v>
      </c>
      <c r="B32" s="2">
        <f>3+3+0.5</f>
        <v>6.5</v>
      </c>
      <c r="C32" s="3" t="s">
        <v>64</v>
      </c>
      <c r="D32" s="2" t="s">
        <v>4</v>
      </c>
      <c r="F32" s="2" t="s">
        <v>84</v>
      </c>
      <c r="G32" s="2">
        <v>23</v>
      </c>
      <c r="H32" s="3" t="s">
        <v>48</v>
      </c>
      <c r="I32" s="2" t="s">
        <v>7</v>
      </c>
    </row>
    <row r="33" spans="1:9" x14ac:dyDescent="0.25">
      <c r="A33" s="2" t="s">
        <v>84</v>
      </c>
      <c r="B33" s="2">
        <f>8</f>
        <v>8</v>
      </c>
      <c r="C33" s="3" t="s">
        <v>9</v>
      </c>
      <c r="D33" s="2" t="s">
        <v>7</v>
      </c>
      <c r="F33" s="2" t="s">
        <v>84</v>
      </c>
      <c r="G33" s="2">
        <v>23</v>
      </c>
      <c r="H33" s="3" t="s">
        <v>48</v>
      </c>
      <c r="I33" s="2" t="s">
        <v>7</v>
      </c>
    </row>
    <row r="34" spans="1:9" x14ac:dyDescent="0.25">
      <c r="A34" s="2" t="s">
        <v>84</v>
      </c>
      <c r="B34" s="2">
        <f>8+2</f>
        <v>10</v>
      </c>
      <c r="C34" s="3" t="s">
        <v>8</v>
      </c>
      <c r="D34" s="2" t="s">
        <v>7</v>
      </c>
      <c r="F34" s="4" t="s">
        <v>14</v>
      </c>
      <c r="G34" s="11">
        <f>COUNTA(F32:F33)</f>
        <v>2</v>
      </c>
      <c r="H34" s="12"/>
      <c r="I34" s="13"/>
    </row>
    <row r="35" spans="1:9" x14ac:dyDescent="0.25">
      <c r="A35" s="2" t="s">
        <v>84</v>
      </c>
      <c r="B35" s="2">
        <f>8+2</f>
        <v>10</v>
      </c>
      <c r="C35" s="3" t="s">
        <v>10</v>
      </c>
      <c r="D35" s="2" t="s">
        <v>7</v>
      </c>
      <c r="F35" s="4" t="s">
        <v>49</v>
      </c>
      <c r="G35" s="8">
        <f>SUM(G32:G33)+G34*G31</f>
        <v>52</v>
      </c>
      <c r="H35" s="9"/>
      <c r="I35" s="10"/>
    </row>
    <row r="36" spans="1:9" x14ac:dyDescent="0.25">
      <c r="A36" s="2" t="s">
        <v>84</v>
      </c>
      <c r="B36" s="2">
        <f>8+2+2</f>
        <v>12</v>
      </c>
      <c r="C36" s="3" t="s">
        <v>12</v>
      </c>
      <c r="D36" s="2" t="s">
        <v>7</v>
      </c>
      <c r="F36" s="2" t="s">
        <v>13</v>
      </c>
      <c r="G36" s="14">
        <f>2*G35</f>
        <v>104</v>
      </c>
      <c r="H36" s="14"/>
      <c r="I36" s="14"/>
    </row>
    <row r="37" spans="1:9" x14ac:dyDescent="0.25">
      <c r="A37" s="2" t="s">
        <v>14</v>
      </c>
      <c r="B37" s="14">
        <f>COUNTA(A32:A36)</f>
        <v>5</v>
      </c>
      <c r="C37" s="14"/>
      <c r="D37" s="14"/>
    </row>
    <row r="38" spans="1:9" x14ac:dyDescent="0.25">
      <c r="A38" s="2" t="s">
        <v>49</v>
      </c>
      <c r="B38" s="14">
        <f>SUM(B32:B36)+B37*B31</f>
        <v>61.5</v>
      </c>
      <c r="C38" s="14"/>
      <c r="D38" s="14"/>
    </row>
    <row r="39" spans="1:9" x14ac:dyDescent="0.25">
      <c r="A39" s="4" t="s">
        <v>13</v>
      </c>
      <c r="B39" s="14">
        <f>2*B38</f>
        <v>123</v>
      </c>
      <c r="C39" s="14"/>
      <c r="D39" s="14"/>
    </row>
    <row r="40" spans="1:9" x14ac:dyDescent="0.25">
      <c r="C40"/>
    </row>
    <row r="41" spans="1:9" x14ac:dyDescent="0.25">
      <c r="A41" s="15" t="s">
        <v>16</v>
      </c>
      <c r="B41" s="16"/>
      <c r="C41" s="16"/>
      <c r="D41" s="17"/>
      <c r="F41" s="15" t="s">
        <v>51</v>
      </c>
      <c r="G41" s="16"/>
      <c r="H41" s="16"/>
      <c r="I41" s="17"/>
    </row>
    <row r="42" spans="1:9" x14ac:dyDescent="0.25">
      <c r="A42" s="2" t="s">
        <v>1</v>
      </c>
      <c r="B42" s="2">
        <v>3</v>
      </c>
      <c r="C42" s="3"/>
      <c r="D42" s="2"/>
      <c r="F42" s="2" t="s">
        <v>1</v>
      </c>
      <c r="G42" s="2">
        <v>3</v>
      </c>
      <c r="H42" s="3"/>
      <c r="I42" s="2"/>
    </row>
    <row r="43" spans="1:9" x14ac:dyDescent="0.25">
      <c r="A43" s="2" t="s">
        <v>84</v>
      </c>
      <c r="B43" s="2">
        <f>3+7+3+0.8</f>
        <v>13.8</v>
      </c>
      <c r="C43" s="3" t="s">
        <v>56</v>
      </c>
      <c r="D43" s="2" t="s">
        <v>4</v>
      </c>
      <c r="F43" s="2" t="s">
        <v>84</v>
      </c>
      <c r="G43" s="2">
        <f>3+7+3+0.8</f>
        <v>13.8</v>
      </c>
      <c r="H43" s="3" t="s">
        <v>56</v>
      </c>
      <c r="I43" s="2" t="s">
        <v>4</v>
      </c>
    </row>
    <row r="44" spans="1:9" x14ac:dyDescent="0.25">
      <c r="A44" s="2" t="s">
        <v>84</v>
      </c>
      <c r="B44" s="2">
        <f>3+7</f>
        <v>10</v>
      </c>
      <c r="C44" s="3" t="s">
        <v>17</v>
      </c>
      <c r="D44" s="2" t="s">
        <v>7</v>
      </c>
      <c r="F44" s="2" t="s">
        <v>84</v>
      </c>
      <c r="G44" s="2">
        <f>3+7+6</f>
        <v>16</v>
      </c>
      <c r="H44" s="3" t="s">
        <v>50</v>
      </c>
      <c r="I44" s="2" t="s">
        <v>7</v>
      </c>
    </row>
    <row r="45" spans="1:9" x14ac:dyDescent="0.25">
      <c r="A45" s="2" t="s">
        <v>84</v>
      </c>
      <c r="B45" s="2">
        <f t="shared" ref="B45:B53" si="0">3+7</f>
        <v>10</v>
      </c>
      <c r="C45" s="3" t="s">
        <v>17</v>
      </c>
      <c r="D45" s="2" t="s">
        <v>7</v>
      </c>
      <c r="F45" s="2" t="s">
        <v>84</v>
      </c>
      <c r="G45" s="2">
        <f t="shared" ref="G45:G53" si="1">3+7+6</f>
        <v>16</v>
      </c>
      <c r="H45" s="3" t="s">
        <v>50</v>
      </c>
      <c r="I45" s="2" t="s">
        <v>7</v>
      </c>
    </row>
    <row r="46" spans="1:9" x14ac:dyDescent="0.25">
      <c r="A46" s="2" t="s">
        <v>84</v>
      </c>
      <c r="B46" s="2">
        <f t="shared" si="0"/>
        <v>10</v>
      </c>
      <c r="C46" s="3" t="s">
        <v>17</v>
      </c>
      <c r="D46" s="2" t="s">
        <v>7</v>
      </c>
      <c r="F46" s="2" t="s">
        <v>84</v>
      </c>
      <c r="G46" s="2">
        <f t="shared" si="1"/>
        <v>16</v>
      </c>
      <c r="H46" s="3" t="s">
        <v>50</v>
      </c>
      <c r="I46" s="2" t="s">
        <v>7</v>
      </c>
    </row>
    <row r="47" spans="1:9" x14ac:dyDescent="0.25">
      <c r="A47" s="2" t="s">
        <v>84</v>
      </c>
      <c r="B47" s="2">
        <f t="shared" si="0"/>
        <v>10</v>
      </c>
      <c r="C47" s="3" t="s">
        <v>17</v>
      </c>
      <c r="D47" s="2" t="s">
        <v>7</v>
      </c>
      <c r="F47" s="2" t="s">
        <v>84</v>
      </c>
      <c r="G47" s="2">
        <f t="shared" si="1"/>
        <v>16</v>
      </c>
      <c r="H47" s="3" t="s">
        <v>50</v>
      </c>
      <c r="I47" s="2" t="s">
        <v>7</v>
      </c>
    </row>
    <row r="48" spans="1:9" x14ac:dyDescent="0.25">
      <c r="A48" s="2" t="s">
        <v>84</v>
      </c>
      <c r="B48" s="2">
        <f t="shared" si="0"/>
        <v>10</v>
      </c>
      <c r="C48" s="3" t="s">
        <v>17</v>
      </c>
      <c r="D48" s="2" t="s">
        <v>7</v>
      </c>
      <c r="F48" s="2" t="s">
        <v>84</v>
      </c>
      <c r="G48" s="2">
        <f t="shared" si="1"/>
        <v>16</v>
      </c>
      <c r="H48" s="3" t="s">
        <v>50</v>
      </c>
      <c r="I48" s="2" t="s">
        <v>7</v>
      </c>
    </row>
    <row r="49" spans="1:9" x14ac:dyDescent="0.25">
      <c r="A49" s="2" t="s">
        <v>84</v>
      </c>
      <c r="B49" s="2">
        <f t="shared" si="0"/>
        <v>10</v>
      </c>
      <c r="C49" s="3" t="s">
        <v>17</v>
      </c>
      <c r="D49" s="2" t="s">
        <v>7</v>
      </c>
      <c r="F49" s="2" t="s">
        <v>84</v>
      </c>
      <c r="G49" s="2">
        <f t="shared" si="1"/>
        <v>16</v>
      </c>
      <c r="H49" s="3" t="s">
        <v>50</v>
      </c>
      <c r="I49" s="2" t="s">
        <v>7</v>
      </c>
    </row>
    <row r="50" spans="1:9" x14ac:dyDescent="0.25">
      <c r="A50" s="2" t="s">
        <v>84</v>
      </c>
      <c r="B50" s="2">
        <f t="shared" si="0"/>
        <v>10</v>
      </c>
      <c r="C50" s="3" t="s">
        <v>17</v>
      </c>
      <c r="D50" s="2" t="s">
        <v>7</v>
      </c>
      <c r="F50" s="2" t="s">
        <v>84</v>
      </c>
      <c r="G50" s="2">
        <f t="shared" si="1"/>
        <v>16</v>
      </c>
      <c r="H50" s="3" t="s">
        <v>50</v>
      </c>
      <c r="I50" s="2" t="s">
        <v>7</v>
      </c>
    </row>
    <row r="51" spans="1:9" x14ac:dyDescent="0.25">
      <c r="A51" s="2" t="s">
        <v>84</v>
      </c>
      <c r="B51" s="2">
        <f t="shared" si="0"/>
        <v>10</v>
      </c>
      <c r="C51" s="3" t="s">
        <v>17</v>
      </c>
      <c r="D51" s="2" t="s">
        <v>7</v>
      </c>
      <c r="F51" s="2" t="s">
        <v>84</v>
      </c>
      <c r="G51" s="2">
        <f t="shared" si="1"/>
        <v>16</v>
      </c>
      <c r="H51" s="3" t="s">
        <v>50</v>
      </c>
      <c r="I51" s="2" t="s">
        <v>7</v>
      </c>
    </row>
    <row r="52" spans="1:9" x14ac:dyDescent="0.25">
      <c r="A52" s="2" t="s">
        <v>84</v>
      </c>
      <c r="B52" s="2">
        <f t="shared" si="0"/>
        <v>10</v>
      </c>
      <c r="C52" s="3" t="s">
        <v>17</v>
      </c>
      <c r="D52" s="2" t="s">
        <v>7</v>
      </c>
      <c r="F52" s="2" t="s">
        <v>84</v>
      </c>
      <c r="G52" s="2">
        <f t="shared" si="1"/>
        <v>16</v>
      </c>
      <c r="H52" s="3" t="s">
        <v>50</v>
      </c>
      <c r="I52" s="2" t="s">
        <v>7</v>
      </c>
    </row>
    <row r="53" spans="1:9" x14ac:dyDescent="0.25">
      <c r="A53" s="2" t="s">
        <v>84</v>
      </c>
      <c r="B53" s="2">
        <f t="shared" si="0"/>
        <v>10</v>
      </c>
      <c r="C53" s="3" t="s">
        <v>17</v>
      </c>
      <c r="D53" s="2" t="s">
        <v>7</v>
      </c>
      <c r="F53" s="2" t="s">
        <v>84</v>
      </c>
      <c r="G53" s="2">
        <f t="shared" si="1"/>
        <v>16</v>
      </c>
      <c r="H53" s="3" t="s">
        <v>50</v>
      </c>
      <c r="I53" s="2" t="s">
        <v>7</v>
      </c>
    </row>
    <row r="54" spans="1:9" x14ac:dyDescent="0.25">
      <c r="A54" s="4" t="s">
        <v>14</v>
      </c>
      <c r="B54" s="11">
        <f>COUNTA(A43:A53)</f>
        <v>11</v>
      </c>
      <c r="C54" s="12"/>
      <c r="D54" s="13"/>
      <c r="F54" s="4" t="s">
        <v>14</v>
      </c>
      <c r="G54" s="11">
        <f>COUNTA(F43:F53)</f>
        <v>11</v>
      </c>
      <c r="H54" s="12"/>
      <c r="I54" s="13"/>
    </row>
    <row r="55" spans="1:9" x14ac:dyDescent="0.25">
      <c r="A55" s="4" t="s">
        <v>49</v>
      </c>
      <c r="B55" s="8">
        <f>SUM(B43:B53)+B54*B42</f>
        <v>146.80000000000001</v>
      </c>
      <c r="C55" s="9"/>
      <c r="D55" s="10"/>
      <c r="F55" s="4" t="s">
        <v>49</v>
      </c>
      <c r="G55" s="8">
        <f>SUM(G43:G53)+G54*G42</f>
        <v>206.8</v>
      </c>
      <c r="H55" s="9"/>
      <c r="I55" s="10"/>
    </row>
    <row r="56" spans="1:9" x14ac:dyDescent="0.25">
      <c r="A56" s="2" t="s">
        <v>13</v>
      </c>
      <c r="B56" s="14">
        <f>2*B55</f>
        <v>293.60000000000002</v>
      </c>
      <c r="C56" s="14"/>
      <c r="D56" s="14"/>
      <c r="F56" s="4" t="s">
        <v>13</v>
      </c>
      <c r="G56" s="8">
        <f>2*G55</f>
        <v>413.6</v>
      </c>
      <c r="H56" s="9"/>
      <c r="I56" s="10"/>
    </row>
    <row r="57" spans="1:9" x14ac:dyDescent="0.25">
      <c r="G57">
        <f>3+7+5.5+7</f>
        <v>22.5</v>
      </c>
    </row>
    <row r="58" spans="1:9" x14ac:dyDescent="0.25">
      <c r="A58" s="15" t="s">
        <v>65</v>
      </c>
      <c r="B58" s="16"/>
      <c r="C58" s="16"/>
      <c r="D58" s="17"/>
      <c r="F58" s="15" t="s">
        <v>53</v>
      </c>
      <c r="G58" s="16"/>
      <c r="H58" s="16"/>
      <c r="I58" s="17"/>
    </row>
    <row r="59" spans="1:9" x14ac:dyDescent="0.25">
      <c r="A59" s="2" t="s">
        <v>1</v>
      </c>
      <c r="B59" s="2">
        <v>3</v>
      </c>
      <c r="C59" s="3"/>
      <c r="D59" s="2"/>
      <c r="F59" s="5" t="s">
        <v>1</v>
      </c>
      <c r="G59" s="5">
        <v>3</v>
      </c>
      <c r="H59" s="6"/>
      <c r="I59" s="5"/>
    </row>
    <row r="60" spans="1:9" x14ac:dyDescent="0.25">
      <c r="A60" s="2" t="s">
        <v>84</v>
      </c>
      <c r="B60" s="2">
        <f>3+12.5+1</f>
        <v>16.5</v>
      </c>
      <c r="C60" s="3" t="s">
        <v>52</v>
      </c>
      <c r="D60" s="2" t="s">
        <v>7</v>
      </c>
      <c r="F60" s="2" t="s">
        <v>84</v>
      </c>
      <c r="G60" s="5">
        <f>3+7+5.5+7</f>
        <v>22.5</v>
      </c>
      <c r="H60" s="6" t="s">
        <v>54</v>
      </c>
      <c r="I60" s="5" t="s">
        <v>7</v>
      </c>
    </row>
    <row r="61" spans="1:9" x14ac:dyDescent="0.25">
      <c r="A61" s="2" t="s">
        <v>84</v>
      </c>
      <c r="B61" s="2">
        <f>3+12.5+3+1</f>
        <v>19.5</v>
      </c>
      <c r="C61" s="3" t="s">
        <v>19</v>
      </c>
      <c r="D61" s="2" t="s">
        <v>7</v>
      </c>
      <c r="F61" s="2" t="s">
        <v>84</v>
      </c>
      <c r="G61" s="5">
        <f>3+7+5.5+7</f>
        <v>22.5</v>
      </c>
      <c r="H61" s="6" t="s">
        <v>54</v>
      </c>
      <c r="I61" s="5" t="s">
        <v>7</v>
      </c>
    </row>
    <row r="62" spans="1:9" x14ac:dyDescent="0.25">
      <c r="A62" s="2" t="s">
        <v>84</v>
      </c>
      <c r="B62" s="2">
        <f>3+12.5+1.6</f>
        <v>17.100000000000001</v>
      </c>
      <c r="C62" s="3" t="s">
        <v>18</v>
      </c>
      <c r="D62" s="2" t="s">
        <v>7</v>
      </c>
      <c r="F62" s="5" t="s">
        <v>14</v>
      </c>
      <c r="G62" s="15">
        <f>COUNTA(F60:F61)</f>
        <v>2</v>
      </c>
      <c r="H62" s="16"/>
      <c r="I62" s="17"/>
    </row>
    <row r="63" spans="1:9" x14ac:dyDescent="0.25">
      <c r="A63" s="2" t="s">
        <v>84</v>
      </c>
      <c r="B63" s="2">
        <f>3+12.5+3+1+0.8+1</f>
        <v>21.3</v>
      </c>
      <c r="C63" s="3" t="s">
        <v>25</v>
      </c>
      <c r="D63" s="2" t="s">
        <v>30</v>
      </c>
      <c r="F63" s="5" t="s">
        <v>49</v>
      </c>
      <c r="G63" s="15">
        <f>SUM(G60:G61)+G62*G59</f>
        <v>51</v>
      </c>
      <c r="H63" s="16"/>
      <c r="I63" s="17"/>
    </row>
    <row r="64" spans="1:9" x14ac:dyDescent="0.25">
      <c r="A64" s="4" t="s">
        <v>14</v>
      </c>
      <c r="B64" s="20">
        <f>COUNTA(A60:A63)</f>
        <v>4</v>
      </c>
      <c r="C64" s="20"/>
      <c r="D64" s="20"/>
      <c r="F64" s="5" t="s">
        <v>11</v>
      </c>
      <c r="G64" s="15">
        <f>2*G63</f>
        <v>102</v>
      </c>
      <c r="H64" s="16"/>
      <c r="I64" s="17"/>
    </row>
    <row r="65" spans="1:9" x14ac:dyDescent="0.25">
      <c r="A65" s="4" t="s">
        <v>11</v>
      </c>
      <c r="B65" s="8">
        <f>SUM(B60:B63)+B64*B59</f>
        <v>86.4</v>
      </c>
      <c r="C65" s="9"/>
      <c r="D65" s="10"/>
    </row>
    <row r="66" spans="1:9" x14ac:dyDescent="0.25">
      <c r="A66" s="4" t="s">
        <v>11</v>
      </c>
      <c r="B66" s="8">
        <f>2*B65</f>
        <v>172.8</v>
      </c>
      <c r="C66" s="9"/>
      <c r="D66" s="10"/>
    </row>
    <row r="68" spans="1:9" x14ac:dyDescent="0.25">
      <c r="A68" s="15" t="s">
        <v>66</v>
      </c>
      <c r="B68" s="16"/>
      <c r="C68" s="16"/>
      <c r="D68" s="17"/>
      <c r="F68" s="15" t="s">
        <v>35</v>
      </c>
      <c r="G68" s="16"/>
      <c r="H68" s="16"/>
      <c r="I68" s="17"/>
    </row>
    <row r="69" spans="1:9" x14ac:dyDescent="0.25">
      <c r="A69" s="2" t="s">
        <v>1</v>
      </c>
      <c r="B69" s="2">
        <v>3</v>
      </c>
      <c r="C69" s="3"/>
      <c r="D69" s="2"/>
      <c r="F69" s="2" t="s">
        <v>1</v>
      </c>
      <c r="G69" s="2">
        <v>3</v>
      </c>
      <c r="H69" s="3"/>
      <c r="I69" s="2"/>
    </row>
    <row r="70" spans="1:9" x14ac:dyDescent="0.25">
      <c r="A70" s="2" t="s">
        <v>84</v>
      </c>
      <c r="B70" s="2">
        <f>3+12.5+3+1+0.8+1</f>
        <v>21.3</v>
      </c>
      <c r="C70" s="3" t="s">
        <v>25</v>
      </c>
      <c r="D70" s="2" t="s">
        <v>30</v>
      </c>
      <c r="F70" s="2" t="s">
        <v>84</v>
      </c>
      <c r="G70" s="2">
        <f>3+17.5+2+2+4+0.8</f>
        <v>29.3</v>
      </c>
      <c r="H70" s="3" t="s">
        <v>31</v>
      </c>
      <c r="I70" s="2" t="s">
        <v>30</v>
      </c>
    </row>
    <row r="71" spans="1:9" x14ac:dyDescent="0.25">
      <c r="A71" s="2" t="s">
        <v>84</v>
      </c>
      <c r="B71" s="2">
        <f>3+17.5+1.5</f>
        <v>22</v>
      </c>
      <c r="C71" s="3" t="s">
        <v>20</v>
      </c>
      <c r="D71" s="2" t="s">
        <v>7</v>
      </c>
      <c r="F71" s="2" t="s">
        <v>84</v>
      </c>
      <c r="G71" s="2">
        <f>3+17.5+2+2+4+0.5</f>
        <v>29</v>
      </c>
      <c r="H71" s="3" t="s">
        <v>29</v>
      </c>
      <c r="I71" s="2" t="s">
        <v>7</v>
      </c>
    </row>
    <row r="72" spans="1:9" x14ac:dyDescent="0.25">
      <c r="A72" s="2" t="s">
        <v>84</v>
      </c>
      <c r="B72" s="2">
        <f>3+17.5+2+1.5</f>
        <v>24</v>
      </c>
      <c r="C72" s="3" t="s">
        <v>21</v>
      </c>
      <c r="D72" s="2" t="s">
        <v>7</v>
      </c>
      <c r="F72" s="2" t="s">
        <v>84</v>
      </c>
      <c r="G72" s="2">
        <f>3+17.5+2+2+4+0.5+4</f>
        <v>33</v>
      </c>
      <c r="H72" s="3" t="s">
        <v>32</v>
      </c>
      <c r="I72" s="2" t="s">
        <v>7</v>
      </c>
    </row>
    <row r="73" spans="1:9" x14ac:dyDescent="0.25">
      <c r="A73" s="2" t="s">
        <v>84</v>
      </c>
      <c r="B73" s="2">
        <f>3+17.5+2+2+1.5</f>
        <v>26</v>
      </c>
      <c r="C73" s="3" t="s">
        <v>22</v>
      </c>
      <c r="D73" s="2" t="s">
        <v>7</v>
      </c>
      <c r="F73" s="4" t="s">
        <v>14</v>
      </c>
      <c r="G73" s="11">
        <f>COUNTA(F70:F72)</f>
        <v>3</v>
      </c>
      <c r="H73" s="12"/>
      <c r="I73" s="13"/>
    </row>
    <row r="74" spans="1:9" x14ac:dyDescent="0.25">
      <c r="A74" s="2" t="s">
        <v>84</v>
      </c>
      <c r="B74" s="2">
        <f>3+17.5+2+2+2+1.5</f>
        <v>28</v>
      </c>
      <c r="C74" s="3" t="s">
        <v>23</v>
      </c>
      <c r="D74" s="2" t="s">
        <v>7</v>
      </c>
      <c r="F74" s="4" t="s">
        <v>57</v>
      </c>
      <c r="G74" s="8">
        <f>SUM(G70:G72)+G73*G69</f>
        <v>100.3</v>
      </c>
      <c r="H74" s="9"/>
      <c r="I74" s="10"/>
    </row>
    <row r="75" spans="1:9" x14ac:dyDescent="0.25">
      <c r="A75" s="2" t="s">
        <v>84</v>
      </c>
      <c r="B75" s="2">
        <f>3+17.5+2+2.5</f>
        <v>25</v>
      </c>
      <c r="C75" s="3" t="s">
        <v>26</v>
      </c>
      <c r="D75" s="2" t="s">
        <v>7</v>
      </c>
      <c r="F75" s="4" t="s">
        <v>11</v>
      </c>
      <c r="G75" s="14">
        <f>2*G74</f>
        <v>200.6</v>
      </c>
      <c r="H75" s="14"/>
      <c r="I75" s="14"/>
    </row>
    <row r="76" spans="1:9" x14ac:dyDescent="0.25">
      <c r="A76" s="2" t="s">
        <v>84</v>
      </c>
      <c r="B76" s="2">
        <f>3+17.5+2+2+2.5</f>
        <v>27</v>
      </c>
      <c r="C76" s="3" t="s">
        <v>27</v>
      </c>
      <c r="D76" s="2" t="s">
        <v>7</v>
      </c>
    </row>
    <row r="77" spans="1:9" x14ac:dyDescent="0.25">
      <c r="A77" s="2" t="s">
        <v>84</v>
      </c>
      <c r="B77" s="2">
        <f>3+17.5+2+2+2+2.5</f>
        <v>29</v>
      </c>
      <c r="C77" s="3" t="s">
        <v>28</v>
      </c>
      <c r="D77" s="2" t="s">
        <v>7</v>
      </c>
    </row>
    <row r="78" spans="1:9" x14ac:dyDescent="0.25">
      <c r="A78" s="2" t="s">
        <v>84</v>
      </c>
      <c r="B78" s="2">
        <f>3+17.5+2+2+1.5</f>
        <v>26</v>
      </c>
      <c r="C78" s="3" t="s">
        <v>55</v>
      </c>
      <c r="D78" s="2" t="s">
        <v>7</v>
      </c>
    </row>
    <row r="79" spans="1:9" x14ac:dyDescent="0.25">
      <c r="A79" s="4" t="s">
        <v>14</v>
      </c>
      <c r="B79" s="20">
        <f>COUNTA(A70:A78)</f>
        <v>9</v>
      </c>
      <c r="C79" s="20"/>
      <c r="D79" s="20"/>
    </row>
    <row r="80" spans="1:9" x14ac:dyDescent="0.25">
      <c r="A80" s="4" t="s">
        <v>49</v>
      </c>
      <c r="B80" s="14">
        <f>SUM(B70:B78)+B79*B69</f>
        <v>255.3</v>
      </c>
      <c r="C80" s="14"/>
      <c r="D80" s="14"/>
    </row>
    <row r="81" spans="1:9" x14ac:dyDescent="0.25">
      <c r="A81" s="4" t="s">
        <v>11</v>
      </c>
      <c r="B81" s="14">
        <f>2*B80</f>
        <v>510.6</v>
      </c>
      <c r="C81" s="14"/>
      <c r="D81" s="14"/>
    </row>
    <row r="82" spans="1:9" x14ac:dyDescent="0.25">
      <c r="F82" s="19" t="s">
        <v>67</v>
      </c>
      <c r="G82" s="19"/>
      <c r="H82" s="19"/>
      <c r="I82" s="19"/>
    </row>
    <row r="83" spans="1:9" x14ac:dyDescent="0.25">
      <c r="A83" s="15" t="s">
        <v>33</v>
      </c>
      <c r="B83" s="16"/>
      <c r="C83" s="16"/>
      <c r="D83" s="17"/>
      <c r="F83" s="18" t="s">
        <v>39</v>
      </c>
      <c r="G83" s="18"/>
      <c r="H83" s="18"/>
      <c r="I83" s="18"/>
    </row>
    <row r="84" spans="1:9" x14ac:dyDescent="0.25">
      <c r="A84" s="2" t="s">
        <v>1</v>
      </c>
      <c r="B84" s="2">
        <v>3</v>
      </c>
      <c r="C84" s="3"/>
      <c r="D84" s="2"/>
      <c r="F84" s="5" t="s">
        <v>1</v>
      </c>
      <c r="G84" s="5">
        <v>3</v>
      </c>
      <c r="H84" s="6"/>
      <c r="I84" s="5"/>
    </row>
    <row r="85" spans="1:9" x14ac:dyDescent="0.25">
      <c r="A85" s="2" t="s">
        <v>84</v>
      </c>
      <c r="B85" s="2">
        <f>3+17.5+2+2+4+0.5+4+SQRT(7.7^2+0.29^2)</f>
        <v>40.70545910377831</v>
      </c>
      <c r="C85" s="3" t="s">
        <v>34</v>
      </c>
      <c r="D85" s="2" t="s">
        <v>24</v>
      </c>
      <c r="F85" s="2" t="s">
        <v>84</v>
      </c>
      <c r="G85" s="5">
        <f>3+3+2+2+6+7.4+SQRT(4.6^2+1.4^2)</f>
        <v>28.208326112068519</v>
      </c>
      <c r="H85" s="6" t="s">
        <v>38</v>
      </c>
      <c r="I85" s="5" t="s">
        <v>40</v>
      </c>
    </row>
    <row r="86" spans="1:9" x14ac:dyDescent="0.25">
      <c r="A86" s="4" t="s">
        <v>14</v>
      </c>
      <c r="B86" s="11">
        <f>COUNTA(A85)</f>
        <v>1</v>
      </c>
      <c r="C86" s="12"/>
      <c r="D86" s="13"/>
      <c r="F86" s="2" t="s">
        <v>84</v>
      </c>
      <c r="G86" s="5">
        <f>3+3+2+2+6+7.4+SQRT(4.6^2+1.4^2)</f>
        <v>28.208326112068519</v>
      </c>
      <c r="H86" s="6" t="s">
        <v>38</v>
      </c>
      <c r="I86" s="5" t="s">
        <v>40</v>
      </c>
    </row>
    <row r="87" spans="1:9" x14ac:dyDescent="0.25">
      <c r="A87" s="4" t="s">
        <v>57</v>
      </c>
      <c r="B87" s="14">
        <f>SUM(B85)+B86*B84</f>
        <v>43.70545910377831</v>
      </c>
      <c r="C87" s="14"/>
      <c r="D87" s="14"/>
      <c r="F87" s="5" t="s">
        <v>14</v>
      </c>
      <c r="G87" s="15">
        <f>COUNTA(F85:F86)</f>
        <v>2</v>
      </c>
      <c r="H87" s="16"/>
      <c r="I87" s="17"/>
    </row>
    <row r="88" spans="1:9" x14ac:dyDescent="0.25">
      <c r="A88" s="4" t="s">
        <v>11</v>
      </c>
      <c r="B88" s="14">
        <f>2*B87</f>
        <v>87.41091820755662</v>
      </c>
      <c r="C88" s="14"/>
      <c r="D88" s="14"/>
      <c r="F88" s="5" t="s">
        <v>49</v>
      </c>
      <c r="G88" s="15">
        <f>SUM(G86)+G87*G85</f>
        <v>84.624978336205558</v>
      </c>
      <c r="H88" s="16"/>
      <c r="I88" s="17"/>
    </row>
    <row r="89" spans="1:9" x14ac:dyDescent="0.25">
      <c r="F89" s="5" t="s">
        <v>11</v>
      </c>
      <c r="G89" s="15">
        <f>2*G88</f>
        <v>169.24995667241112</v>
      </c>
      <c r="H89" s="16"/>
      <c r="I89" s="17"/>
    </row>
    <row r="91" spans="1:9" x14ac:dyDescent="0.25">
      <c r="A91" s="18" t="s">
        <v>58</v>
      </c>
      <c r="B91" s="18"/>
      <c r="C91" s="18"/>
      <c r="D91" s="18"/>
      <c r="F91" s="18" t="s">
        <v>46</v>
      </c>
      <c r="G91" s="18"/>
      <c r="H91" s="18"/>
      <c r="I91" s="18"/>
    </row>
    <row r="92" spans="1:9" x14ac:dyDescent="0.25">
      <c r="A92" s="2" t="s">
        <v>1</v>
      </c>
      <c r="B92" s="2">
        <v>3</v>
      </c>
      <c r="C92" s="3"/>
      <c r="D92" s="2"/>
      <c r="F92" s="2" t="s">
        <v>1</v>
      </c>
      <c r="G92" s="2">
        <v>3</v>
      </c>
      <c r="H92" s="3"/>
      <c r="I92" s="2"/>
    </row>
    <row r="93" spans="1:9" x14ac:dyDescent="0.25">
      <c r="A93" s="2" t="s">
        <v>84</v>
      </c>
      <c r="B93" s="2">
        <f>3+8+2+6+7.4+0.8</f>
        <v>27.2</v>
      </c>
      <c r="C93" s="3" t="s">
        <v>37</v>
      </c>
      <c r="D93" s="2" t="s">
        <v>30</v>
      </c>
      <c r="F93" s="2" t="s">
        <v>84</v>
      </c>
      <c r="G93" s="2">
        <f>3+8+2+6+7.4+SQRT(4.6^2+1.4^2)+10.8</f>
        <v>42.008326112068517</v>
      </c>
      <c r="H93" s="3" t="s">
        <v>42</v>
      </c>
      <c r="I93" s="2" t="s">
        <v>40</v>
      </c>
    </row>
    <row r="94" spans="1:9" x14ac:dyDescent="0.25">
      <c r="A94" s="2" t="s">
        <v>84</v>
      </c>
      <c r="B94" s="2">
        <f>3+8+2+6+7.4+0.8+1.1</f>
        <v>28.3</v>
      </c>
      <c r="C94" s="3" t="s">
        <v>59</v>
      </c>
      <c r="D94" s="2" t="s">
        <v>30</v>
      </c>
      <c r="F94" s="2" t="s">
        <v>84</v>
      </c>
      <c r="G94" s="2">
        <f>3+8+2+6+7.4+SQRT(4.6^2+1.4^2)+10.8+4.3</f>
        <v>46.308326112068514</v>
      </c>
      <c r="H94" s="3" t="s">
        <v>47</v>
      </c>
      <c r="I94" s="2" t="s">
        <v>40</v>
      </c>
    </row>
    <row r="95" spans="1:9" x14ac:dyDescent="0.25">
      <c r="A95" s="2" t="s">
        <v>84</v>
      </c>
      <c r="B95" s="2">
        <f>3+8+2+6+7.4+0.8+1.1+1</f>
        <v>29.3</v>
      </c>
      <c r="C95" s="3" t="s">
        <v>60</v>
      </c>
      <c r="D95" s="2" t="s">
        <v>30</v>
      </c>
      <c r="F95" s="2" t="s">
        <v>84</v>
      </c>
      <c r="G95" s="2">
        <f>3+8+2+6+7.4+SQRT(4.6^2+1.4^2)+10.8+2.7</f>
        <v>44.708326112068519</v>
      </c>
      <c r="H95" s="3" t="s">
        <v>41</v>
      </c>
      <c r="I95" s="2" t="s">
        <v>40</v>
      </c>
    </row>
    <row r="96" spans="1:9" x14ac:dyDescent="0.25">
      <c r="A96" s="2" t="s">
        <v>84</v>
      </c>
      <c r="B96" s="2">
        <f>3+8+2+6+7.4+0.8+1.1+1+1+2</f>
        <v>32.299999999999997</v>
      </c>
      <c r="C96" s="3" t="s">
        <v>36</v>
      </c>
      <c r="D96" s="2" t="s">
        <v>30</v>
      </c>
      <c r="F96" s="2" t="s">
        <v>84</v>
      </c>
      <c r="G96" s="2">
        <f>3+8+2+6+7.4+SQRT(4.6^2+1.4^2)+10.8+2.7+5</f>
        <v>49.708326112068519</v>
      </c>
      <c r="H96" s="3" t="s">
        <v>43</v>
      </c>
      <c r="I96" s="2" t="s">
        <v>40</v>
      </c>
    </row>
    <row r="97" spans="1:9" x14ac:dyDescent="0.25">
      <c r="A97" s="4" t="s">
        <v>14</v>
      </c>
      <c r="B97" s="20">
        <f>COUNTA(A93:A96)</f>
        <v>4</v>
      </c>
      <c r="C97" s="20"/>
      <c r="D97" s="20"/>
      <c r="F97" s="2" t="s">
        <v>84</v>
      </c>
      <c r="G97" s="2">
        <f>3+8+2+6+7.4+SQRT(4.6^2+1.4^2)+10.8+2.7+5+1.9+1+0.8</f>
        <v>53.408326112068515</v>
      </c>
      <c r="H97" s="3" t="s">
        <v>44</v>
      </c>
      <c r="I97" s="2" t="s">
        <v>30</v>
      </c>
    </row>
    <row r="98" spans="1:9" x14ac:dyDescent="0.25">
      <c r="A98" s="4" t="s">
        <v>49</v>
      </c>
      <c r="B98" s="14">
        <f>SUM(B93:B96)+B97*B92</f>
        <v>129.1</v>
      </c>
      <c r="C98" s="14"/>
      <c r="D98" s="14"/>
      <c r="F98" s="2" t="s">
        <v>84</v>
      </c>
      <c r="G98" s="2">
        <f>3+8+2+6+7.4+SQRT(4.6^2+1.4^2)+10.8+2.7+5+1.9+1.1</f>
        <v>52.708326112068519</v>
      </c>
      <c r="H98" s="3" t="s">
        <v>45</v>
      </c>
      <c r="I98" s="2" t="s">
        <v>40</v>
      </c>
    </row>
    <row r="99" spans="1:9" x14ac:dyDescent="0.25">
      <c r="A99" s="4" t="s">
        <v>11</v>
      </c>
      <c r="B99" s="14">
        <f>2*B98</f>
        <v>258.2</v>
      </c>
      <c r="C99" s="14"/>
      <c r="D99" s="14"/>
      <c r="F99" s="4" t="s">
        <v>14</v>
      </c>
      <c r="G99" s="11">
        <f>COUNTA(F93:F98)</f>
        <v>6</v>
      </c>
      <c r="H99" s="12"/>
      <c r="I99" s="13"/>
    </row>
    <row r="100" spans="1:9" x14ac:dyDescent="0.25">
      <c r="F100" s="4" t="s">
        <v>49</v>
      </c>
      <c r="G100" s="8">
        <f>SUM(G94:G98)+G99*G93</f>
        <v>498.89158723275369</v>
      </c>
      <c r="H100" s="9"/>
      <c r="I100" s="10"/>
    </row>
    <row r="101" spans="1:9" x14ac:dyDescent="0.25">
      <c r="F101" s="4" t="s">
        <v>11</v>
      </c>
      <c r="G101" s="14">
        <f>2*G100</f>
        <v>997.78317446550739</v>
      </c>
      <c r="H101" s="14"/>
      <c r="I101" s="14"/>
    </row>
    <row r="102" spans="1:9" x14ac:dyDescent="0.25">
      <c r="A102" s="14" t="s">
        <v>85</v>
      </c>
      <c r="B102" s="14"/>
      <c r="C102" s="7">
        <f>B105/305</f>
        <v>12.174953119900366</v>
      </c>
    </row>
    <row r="104" spans="1:9" x14ac:dyDescent="0.25">
      <c r="A104" s="2" t="s">
        <v>63</v>
      </c>
      <c r="B104" s="2">
        <f>SUM(B97,G99,G87,B86,B79,G73,B64,G62,B54,G54,B37,G34,B25,G22)*2</f>
        <v>152</v>
      </c>
    </row>
    <row r="105" spans="1:9" x14ac:dyDescent="0.25">
      <c r="A105" s="2" t="s">
        <v>62</v>
      </c>
      <c r="B105" s="7">
        <f>SUM(B27,G24,B39,G36,B56,G56,B66,G64,B81,G75,B88,G89,B99,G101)</f>
        <v>3713.3607015696116</v>
      </c>
    </row>
    <row r="106" spans="1:9" x14ac:dyDescent="0.25">
      <c r="C106"/>
    </row>
    <row r="123" spans="3:3" x14ac:dyDescent="0.25">
      <c r="C123"/>
    </row>
  </sheetData>
  <mergeCells count="58">
    <mergeCell ref="A102:B102"/>
    <mergeCell ref="B64:D64"/>
    <mergeCell ref="B87:D87"/>
    <mergeCell ref="B86:D86"/>
    <mergeCell ref="A68:D68"/>
    <mergeCell ref="F68:I68"/>
    <mergeCell ref="B80:D80"/>
    <mergeCell ref="A83:D83"/>
    <mergeCell ref="B81:D81"/>
    <mergeCell ref="B65:D65"/>
    <mergeCell ref="B79:D79"/>
    <mergeCell ref="G75:I75"/>
    <mergeCell ref="G73:I73"/>
    <mergeCell ref="G74:I74"/>
    <mergeCell ref="B66:D66"/>
    <mergeCell ref="B56:D56"/>
    <mergeCell ref="G56:I56"/>
    <mergeCell ref="B55:D55"/>
    <mergeCell ref="F58:I58"/>
    <mergeCell ref="G63:I63"/>
    <mergeCell ref="G62:I62"/>
    <mergeCell ref="G101:I101"/>
    <mergeCell ref="B99:D99"/>
    <mergeCell ref="B98:D98"/>
    <mergeCell ref="B38:D38"/>
    <mergeCell ref="B37:D37"/>
    <mergeCell ref="B39:D39"/>
    <mergeCell ref="B97:D97"/>
    <mergeCell ref="F91:I91"/>
    <mergeCell ref="G99:I99"/>
    <mergeCell ref="F41:I41"/>
    <mergeCell ref="A41:D41"/>
    <mergeCell ref="G54:I54"/>
    <mergeCell ref="B54:D54"/>
    <mergeCell ref="A58:D58"/>
    <mergeCell ref="G87:I87"/>
    <mergeCell ref="G100:I100"/>
    <mergeCell ref="G88:I88"/>
    <mergeCell ref="A91:D91"/>
    <mergeCell ref="B88:D88"/>
    <mergeCell ref="F83:I83"/>
    <mergeCell ref="F82:I82"/>
    <mergeCell ref="G89:I89"/>
    <mergeCell ref="A8:D8"/>
    <mergeCell ref="B25:D25"/>
    <mergeCell ref="B26:D26"/>
    <mergeCell ref="B27:D27"/>
    <mergeCell ref="A30:D30"/>
    <mergeCell ref="F19:I19"/>
    <mergeCell ref="G23:I23"/>
    <mergeCell ref="G24:I24"/>
    <mergeCell ref="G22:I22"/>
    <mergeCell ref="F30:I30"/>
    <mergeCell ref="G35:I35"/>
    <mergeCell ref="G34:I34"/>
    <mergeCell ref="G36:I36"/>
    <mergeCell ref="G55:I55"/>
    <mergeCell ref="G64:I6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2019-07-02T15:31:32Z</dcterms:modified>
</cp:coreProperties>
</file>