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15600" windowHeight="11310" activeTab="7"/>
  </bookViews>
  <sheets>
    <sheet name="Servidor" sheetId="1" r:id="rId1"/>
    <sheet name="Passivos" sheetId="18" r:id="rId2"/>
    <sheet name="Ativos-Passivos" sheetId="9" r:id="rId3"/>
    <sheet name="Licença" sheetId="4" r:id="rId4"/>
    <sheet name="Computadores" sheetId="2" r:id="rId5"/>
    <sheet name="Impressora_Projetor" sheetId="3" r:id="rId6"/>
    <sheet name="Câmeras" sheetId="12" r:id="rId7"/>
    <sheet name="Telefonia" sheetId="11" r:id="rId8"/>
    <sheet name="OrcamentoTotal" sheetId="19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4" l="1"/>
  <c r="B10" i="19"/>
  <c r="B9" i="19" l="1"/>
  <c r="B8" i="19"/>
  <c r="B4" i="19"/>
  <c r="I8" i="9"/>
  <c r="I4" i="9"/>
  <c r="I5" i="9"/>
  <c r="I6" i="9"/>
  <c r="I7" i="9"/>
  <c r="I3" i="9"/>
  <c r="H5" i="11" l="1"/>
  <c r="B6" i="19"/>
  <c r="B3" i="19"/>
  <c r="B2" i="19"/>
  <c r="D14" i="4"/>
  <c r="B7" i="19" s="1"/>
  <c r="D10" i="4"/>
  <c r="D11" i="4"/>
  <c r="D12" i="4"/>
  <c r="D9" i="4"/>
  <c r="B27" i="18" l="1"/>
  <c r="C27" i="18" s="1"/>
  <c r="B26" i="18"/>
  <c r="C26" i="18" s="1"/>
  <c r="C24" i="18"/>
  <c r="E19" i="18"/>
  <c r="B19" i="18"/>
  <c r="B18" i="18"/>
  <c r="B17" i="18"/>
  <c r="K11" i="18"/>
  <c r="K12" i="18" s="1"/>
  <c r="J11" i="18"/>
  <c r="J12" i="18" s="1"/>
  <c r="I11" i="18"/>
  <c r="I12" i="18" s="1"/>
  <c r="H11" i="18"/>
  <c r="H12" i="18" s="1"/>
  <c r="E11" i="18"/>
  <c r="E12" i="18" s="1"/>
  <c r="D11" i="18"/>
  <c r="D12" i="18" s="1"/>
  <c r="C11" i="18"/>
  <c r="C12" i="18" s="1"/>
  <c r="B11" i="18"/>
  <c r="B12" i="18" s="1"/>
  <c r="E13" i="18" l="1"/>
  <c r="K13" i="18"/>
  <c r="F4" i="12" l="1"/>
  <c r="F3" i="12"/>
  <c r="F5" i="12" s="1"/>
  <c r="H4" i="11"/>
  <c r="H3" i="11"/>
  <c r="D4" i="4" l="1"/>
  <c r="B3" i="4"/>
  <c r="B5" i="4" s="1"/>
  <c r="E26" i="3"/>
  <c r="E21" i="3"/>
  <c r="E28" i="3" s="1"/>
  <c r="D14" i="3"/>
  <c r="B14" i="3"/>
  <c r="D3" i="4" l="1"/>
  <c r="D5" i="4" s="1"/>
  <c r="W60" i="2"/>
  <c r="W62" i="2" s="1"/>
  <c r="Q60" i="2"/>
  <c r="Q62" i="2" s="1"/>
  <c r="K60" i="2"/>
  <c r="K62" i="2" s="1"/>
  <c r="E60" i="2"/>
  <c r="E62" i="2" s="1"/>
  <c r="E40" i="2"/>
  <c r="E42" i="2" s="1"/>
  <c r="W39" i="2"/>
  <c r="W41" i="2" s="1"/>
  <c r="Q39" i="2"/>
  <c r="Q41" i="2" s="1"/>
  <c r="K39" i="2"/>
  <c r="K41" i="2" s="1"/>
  <c r="W18" i="2"/>
  <c r="W20" i="2" s="1"/>
  <c r="Q18" i="2"/>
  <c r="Q20" i="2" s="1"/>
  <c r="K18" i="2"/>
  <c r="K20" i="2" s="1"/>
  <c r="E18" i="2"/>
  <c r="E20" i="2" s="1"/>
  <c r="E66" i="2" l="1"/>
  <c r="B5" i="19" s="1"/>
  <c r="B12" i="19" s="1"/>
  <c r="M8" i="1"/>
  <c r="L8" i="1"/>
  <c r="E8" i="1"/>
  <c r="B25" i="18" l="1"/>
  <c r="C25" i="18" s="1"/>
  <c r="C28" i="18" s="1"/>
  <c r="B30" i="18" s="1"/>
</calcChain>
</file>

<file path=xl/sharedStrings.xml><?xml version="1.0" encoding="utf-8"?>
<sst xmlns="http://schemas.openxmlformats.org/spreadsheetml/2006/main" count="768" uniqueCount="216">
  <si>
    <t>Servidor</t>
  </si>
  <si>
    <t>Modelo</t>
  </si>
  <si>
    <t>Função</t>
  </si>
  <si>
    <t>Marca</t>
  </si>
  <si>
    <t xml:space="preserve">Processador </t>
  </si>
  <si>
    <t xml:space="preserve">Memória Ram /GB </t>
  </si>
  <si>
    <t>HD /GB</t>
  </si>
  <si>
    <t>RAID</t>
  </si>
  <si>
    <t>Fonte</t>
  </si>
  <si>
    <t>P Rede</t>
  </si>
  <si>
    <t>Criptografia</t>
  </si>
  <si>
    <t>Preços</t>
  </si>
  <si>
    <t xml:space="preserve">PowerEdge R540  </t>
  </si>
  <si>
    <t>DELL</t>
  </si>
  <si>
    <t>2 HDs / 2 TB</t>
  </si>
  <si>
    <t>1 /2 Portas 25Gbit</t>
  </si>
  <si>
    <t xml:space="preserve">AD </t>
  </si>
  <si>
    <t>PowerEdge R240</t>
  </si>
  <si>
    <t xml:space="preserve">Web </t>
  </si>
  <si>
    <t>2 HDs / 4 TB</t>
  </si>
  <si>
    <t>TPM</t>
  </si>
  <si>
    <t>E-mail</t>
  </si>
  <si>
    <t>PowerVault TL1000</t>
  </si>
  <si>
    <t xml:space="preserve">Backup </t>
  </si>
  <si>
    <t xml:space="preserve">sim </t>
  </si>
  <si>
    <t>Total</t>
  </si>
  <si>
    <t>Rack 01</t>
  </si>
  <si>
    <t xml:space="preserve">Suporte TI  - Gestores </t>
  </si>
  <si>
    <t>Suporte TI - Técnicos</t>
  </si>
  <si>
    <t>Aumoxarifado</t>
  </si>
  <si>
    <t xml:space="preserve">Hobby </t>
  </si>
  <si>
    <t xml:space="preserve">Quantidade </t>
  </si>
  <si>
    <t>Preço</t>
  </si>
  <si>
    <t xml:space="preserve">Placa  mãe </t>
  </si>
  <si>
    <t>Asus Prime Z370M-Plus II, Intel LGA 1151, mATX, DDR4</t>
  </si>
  <si>
    <t>Asus</t>
  </si>
  <si>
    <t>Asus Prime B250M-Plus/BR, Intel LGA 1151, mATX, DDR4</t>
  </si>
  <si>
    <t>8ª geração do Processador Intel Core™ i7-8700</t>
  </si>
  <si>
    <t>Intel</t>
  </si>
  <si>
    <t>Core i3-8100 Coffee Lake, Cache 6MB, 3.6GHz, LGA 1151 - BX80684I38100</t>
  </si>
  <si>
    <t>Memória Ram</t>
  </si>
  <si>
    <t>HyperX Fury, 4GB, 2666MHz, DDR4, CL15 - HX426C15FB/4</t>
  </si>
  <si>
    <t>HyperX</t>
  </si>
  <si>
    <t xml:space="preserve">Placa de Vídeo </t>
  </si>
  <si>
    <t>SSH</t>
  </si>
  <si>
    <t>BX500, 240GB, SATA, Leitura 540MB/s, Gravação 500MB/s - CT240BX500SSD1</t>
  </si>
  <si>
    <t>Crucial</t>
  </si>
  <si>
    <t>BX 500, 120GB, SATA, Leitura 540MB/s, Gravação 500MB/s - CT120BX500SSD1</t>
  </si>
  <si>
    <t>HD</t>
  </si>
  <si>
    <t>1TB, 3.5´, SATA - ST1000DM010</t>
  </si>
  <si>
    <t>Seagate</t>
  </si>
  <si>
    <t xml:space="preserve">320gb Sata Ii 8mb Wd3200aaks </t>
  </si>
  <si>
    <t>Western Digital</t>
  </si>
  <si>
    <t xml:space="preserve">Fonte </t>
  </si>
  <si>
    <t>650W 80 Plus White VS650 - CP-9020172</t>
  </si>
  <si>
    <t>Corsair</t>
  </si>
  <si>
    <t xml:space="preserve">CP-9020117 - 400W 80 Plus White VS400 </t>
  </si>
  <si>
    <t>Fonte Corsair 400W 80 Plus White VS400 - CP-9020117</t>
  </si>
  <si>
    <t xml:space="preserve">Gabinete </t>
  </si>
  <si>
    <t>NXCBAYMX2</t>
  </si>
  <si>
    <t>NOX</t>
  </si>
  <si>
    <t>Periféricos</t>
  </si>
  <si>
    <t>Monitor</t>
  </si>
  <si>
    <t xml:space="preserve"> LED 19.5´ Widescreen, VGA - 20M37AA</t>
  </si>
  <si>
    <t>LG</t>
  </si>
  <si>
    <t>LED 19.5´ Widescreen, VGA - 20M37AA</t>
  </si>
  <si>
    <t>Teclado</t>
  </si>
  <si>
    <t>KB216, preto, em Português (Brasil), ABNT2</t>
  </si>
  <si>
    <t>Dell</t>
  </si>
  <si>
    <t xml:space="preserve">Mouse </t>
  </si>
  <si>
    <t>MS116 com fio</t>
  </si>
  <si>
    <t>Total  Máquina</t>
  </si>
  <si>
    <t xml:space="preserve">Qtd </t>
  </si>
  <si>
    <t xml:space="preserve">Total </t>
  </si>
  <si>
    <t xml:space="preserve">RH - Ciêntista </t>
  </si>
  <si>
    <t xml:space="preserve">Marketing </t>
  </si>
  <si>
    <t xml:space="preserve">Palestras   </t>
  </si>
  <si>
    <t xml:space="preserve">Desenvolvimento </t>
  </si>
  <si>
    <t>MSI NVIDIA GeForce GT 730 4GB, DDR3 - N730-4GD3V2</t>
  </si>
  <si>
    <t>MSI NVIDIA</t>
  </si>
  <si>
    <t xml:space="preserve">Pscologa </t>
  </si>
  <si>
    <t xml:space="preserve">Atendimento </t>
  </si>
  <si>
    <t xml:space="preserve">Portaria </t>
  </si>
  <si>
    <t xml:space="preserve">RH e Couting  </t>
  </si>
  <si>
    <t>Pentium G5400 Coffee Lake, 8a Geração, Cache 4MB, 3.7Ghz, LGA 1151 - BX80684G5400</t>
  </si>
  <si>
    <t xml:space="preserve">320GB Sata Ii 8mb Wd3200aaks </t>
  </si>
  <si>
    <t xml:space="preserve">Orcamento total dos computadores </t>
  </si>
  <si>
    <t>Sala</t>
  </si>
  <si>
    <t xml:space="preserve">Impressoras </t>
  </si>
  <si>
    <t>Tipos impressoras</t>
  </si>
  <si>
    <t xml:space="preserve">Projetores </t>
  </si>
  <si>
    <t xml:space="preserve">Suporte TI </t>
  </si>
  <si>
    <t>Simples</t>
  </si>
  <si>
    <t xml:space="preserve">Ciêntista </t>
  </si>
  <si>
    <t>RH  ADM (1)</t>
  </si>
  <si>
    <t>RH  ADM (2)</t>
  </si>
  <si>
    <t>Marketing</t>
  </si>
  <si>
    <t>Composta</t>
  </si>
  <si>
    <t>Pscologa</t>
  </si>
  <si>
    <t>Portaria</t>
  </si>
  <si>
    <t>Almoxariafado</t>
  </si>
  <si>
    <t>Palestra</t>
  </si>
  <si>
    <t>Hobby</t>
  </si>
  <si>
    <t>Atendimento</t>
  </si>
  <si>
    <t>Impressoras</t>
  </si>
  <si>
    <t xml:space="preserve">Marca </t>
  </si>
  <si>
    <t>Qtd</t>
  </si>
  <si>
    <t>Impressora simples</t>
  </si>
  <si>
    <t>Multifuncional Laser, Mono, 110V - DCP-L5652DN</t>
  </si>
  <si>
    <t>Brother</t>
  </si>
  <si>
    <t>Impressora composta</t>
  </si>
  <si>
    <t>Multifuncional DeskJet Ink Advantage 2676, Jato de Tinta, Colorida, Wi-Fi, Bivolt - Y5Z00A</t>
  </si>
  <si>
    <t>HP</t>
  </si>
  <si>
    <t>Projetor</t>
  </si>
  <si>
    <t>PowerLite S39 3300 Lumens, SVGA, HDMI, Branco - V11H854020</t>
  </si>
  <si>
    <t>Epson</t>
  </si>
  <si>
    <t>Licenças</t>
  </si>
  <si>
    <t xml:space="preserve">Sistema Operaciona </t>
  </si>
  <si>
    <t>Preço uni</t>
  </si>
  <si>
    <t>Preço Total</t>
  </si>
  <si>
    <t>Windows 10 Pro</t>
  </si>
  <si>
    <t>Windows 10 Pro for Workstations</t>
  </si>
  <si>
    <t xml:space="preserve">Windows server </t>
  </si>
  <si>
    <t>Firewall</t>
  </si>
  <si>
    <t xml:space="preserve">Modelo </t>
  </si>
  <si>
    <t xml:space="preserve">Preço Unitário </t>
  </si>
  <si>
    <t xml:space="preserve">Cisco Catalyst </t>
  </si>
  <si>
    <t>2960X</t>
  </si>
  <si>
    <t>Cisco</t>
  </si>
  <si>
    <t>Switch</t>
  </si>
  <si>
    <t>Qtd portas - Fibra Optica / LAN</t>
  </si>
  <si>
    <t>Qtd portas - Fibra Optica / WAN</t>
  </si>
  <si>
    <t>Cisco 4431 </t>
  </si>
  <si>
    <t>Telefonia</t>
  </si>
  <si>
    <t xml:space="preserve">PABX </t>
  </si>
  <si>
    <t>Linhas</t>
  </si>
  <si>
    <t>Ramais</t>
  </si>
  <si>
    <t>Preço unitário</t>
  </si>
  <si>
    <t>Preço total</t>
  </si>
  <si>
    <t>Intelbras</t>
  </si>
  <si>
    <t>Câmera</t>
  </si>
  <si>
    <t>Dispositivos</t>
  </si>
  <si>
    <t>VIP 1130 D VF G2</t>
  </si>
  <si>
    <t>CORP 16000</t>
  </si>
  <si>
    <t>Telefone</t>
  </si>
  <si>
    <t xml:space="preserve"> TC60ID </t>
  </si>
  <si>
    <t>VS-8040U-RP - NVR</t>
  </si>
  <si>
    <t>VioStor</t>
  </si>
  <si>
    <t>Servidor / Switch</t>
  </si>
  <si>
    <t>Gravador Digital</t>
  </si>
  <si>
    <t>Windows server 2012 R2</t>
  </si>
  <si>
    <t>CAL</t>
  </si>
  <si>
    <t>Rack Piso Fechado 44U x 570mm - 19 polegadas</t>
  </si>
  <si>
    <t>Patch panel</t>
  </si>
  <si>
    <t>Dispositivo</t>
  </si>
  <si>
    <t>Roteador</t>
  </si>
  <si>
    <t xml:space="preserve">Patch Panel Cat.6 24 Posicoes Gigalan </t>
  </si>
  <si>
    <t>Furukawa</t>
  </si>
  <si>
    <t>Rack</t>
  </si>
  <si>
    <t>Monitoramento</t>
  </si>
  <si>
    <t>Servidor l1</t>
  </si>
  <si>
    <t>Servidor l2</t>
  </si>
  <si>
    <t>Servidor l3</t>
  </si>
  <si>
    <t>Servidor l4</t>
  </si>
  <si>
    <t xml:space="preserve">DHCP / DNS / Impressão </t>
  </si>
  <si>
    <t>AT 01</t>
  </si>
  <si>
    <t>AT 02</t>
  </si>
  <si>
    <t>Tipo</t>
  </si>
  <si>
    <t>Preço unidade</t>
  </si>
  <si>
    <t>Metros</t>
  </si>
  <si>
    <t>Patch cord UTP - 1m</t>
  </si>
  <si>
    <t>Patch cord UTP - 2,5</t>
  </si>
  <si>
    <t>Patch cord F.O. - 1m</t>
  </si>
  <si>
    <t>Patch cord F.O. - 5m</t>
  </si>
  <si>
    <t xml:space="preserve">UTP Cat 6 </t>
  </si>
  <si>
    <t>SET</t>
  </si>
  <si>
    <t>SEQ</t>
  </si>
  <si>
    <t xml:space="preserve">Patch panel </t>
  </si>
  <si>
    <t>Fibra Óptica</t>
  </si>
  <si>
    <t>switch</t>
  </si>
  <si>
    <t>Cascatear</t>
  </si>
  <si>
    <t>keystone</t>
  </si>
  <si>
    <t>Organizador Cabos</t>
  </si>
  <si>
    <t>Router</t>
  </si>
  <si>
    <t>Régua 12 Tomadas 10A</t>
  </si>
  <si>
    <t>Reserva</t>
  </si>
  <si>
    <t>Régua 12 Tomadas 20A</t>
  </si>
  <si>
    <t>Patch cords - PT / Computador</t>
  </si>
  <si>
    <t xml:space="preserve">Reserva </t>
  </si>
  <si>
    <t xml:space="preserve">Tipo </t>
  </si>
  <si>
    <t>Patch cord UTP - 2,5m</t>
  </si>
  <si>
    <t>Patch cord UTP - 5m</t>
  </si>
  <si>
    <t>Diversos</t>
  </si>
  <si>
    <t>Organizadores Cabos</t>
  </si>
  <si>
    <t xml:space="preserve">Régua 12 Tomadas 10A </t>
  </si>
  <si>
    <t xml:space="preserve">Régua 12 Tomadas 20A </t>
  </si>
  <si>
    <t>Total:</t>
  </si>
  <si>
    <t xml:space="preserve">Servidores </t>
  </si>
  <si>
    <t>Assinatura do Visual Studio Professional</t>
  </si>
  <si>
    <t>Passivos</t>
  </si>
  <si>
    <t>Passivos2</t>
  </si>
  <si>
    <t>Computadores</t>
  </si>
  <si>
    <t>Impressoras_Projetores</t>
  </si>
  <si>
    <t>Licença</t>
  </si>
  <si>
    <t xml:space="preserve">Cabeamento </t>
  </si>
  <si>
    <t>Cabo de Rede Soho Plus CAT6 CMX CX 305m Azul 62154</t>
  </si>
  <si>
    <t>Soho Plus</t>
  </si>
  <si>
    <t xml:space="preserve">Câmeras </t>
  </si>
  <si>
    <t>Planilha</t>
  </si>
  <si>
    <t>Instalação PTs</t>
  </si>
  <si>
    <t>Certificação Cabeamento estruturado</t>
  </si>
  <si>
    <t xml:space="preserve">Gastos mensais </t>
  </si>
  <si>
    <t>Antivirus</t>
  </si>
  <si>
    <t xml:space="preserve">Preço </t>
  </si>
  <si>
    <t>Internet</t>
  </si>
  <si>
    <t xml:space="preserve">Telefonia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</si>
</sst>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4" fontId="0" fillId="0" borderId="0" xfId="0" applyNumberFormat="1"/>
    <xf numFmtId="0" fontId="3" fillId="0" borderId="0" xfId="0" applyFont="1"/>
    <xf numFmtId="8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1" xfId="0" applyNumberForma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ill="1" applyBorder="1"/>
    <xf numFmtId="0" fontId="8" fillId="0" borderId="0" xfId="0" applyFont="1"/>
    <xf numFmtId="164" fontId="5" fillId="0" borderId="1" xfId="0" applyNumberFormat="1" applyFont="1" applyBorder="1"/>
    <xf numFmtId="0" fontId="0" fillId="0" borderId="16" xfId="0" applyFill="1" applyBorder="1"/>
    <xf numFmtId="0" fontId="0" fillId="2" borderId="1" xfId="0" applyFill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&#233;cio\Desktop\Pronto\Dispositivos_Endere&#231;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itivios"/>
      <sheetName val="Usuários"/>
      <sheetName val="Endereço"/>
      <sheetName val="Racks"/>
      <sheetName val="PTs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18</v>
          </cell>
        </row>
        <row r="6">
          <cell r="B6">
            <v>3</v>
          </cell>
        </row>
        <row r="7">
          <cell r="B7">
            <v>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8"/>
  <sheetViews>
    <sheetView workbookViewId="0">
      <selection activeCell="J30" sqref="J30"/>
    </sheetView>
  </sheetViews>
  <sheetFormatPr defaultRowHeight="15" x14ac:dyDescent="0.25"/>
  <cols>
    <col min="1" max="1" width="10.85546875" bestFit="1" customWidth="1"/>
    <col min="2" max="2" width="18" bestFit="1" customWidth="1"/>
    <col min="3" max="3" width="31" bestFit="1" customWidth="1"/>
    <col min="4" max="4" width="6.28515625" bestFit="1" customWidth="1"/>
    <col min="5" max="5" width="12.140625" bestFit="1" customWidth="1"/>
    <col min="6" max="6" width="17.7109375" bestFit="1" customWidth="1"/>
    <col min="7" max="7" width="11.140625" bestFit="1" customWidth="1"/>
    <col min="8" max="11" width="10.85546875" customWidth="1"/>
    <col min="12" max="13" width="11.7109375" bestFit="1" customWidth="1"/>
  </cols>
  <sheetData>
    <row r="1" spans="1:13" x14ac:dyDescent="0.25">
      <c r="A1" s="44" t="s">
        <v>197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44" t="s">
        <v>11</v>
      </c>
      <c r="M2" s="44"/>
    </row>
    <row r="3" spans="1:13" x14ac:dyDescent="0.25">
      <c r="A3" s="48" t="s">
        <v>160</v>
      </c>
      <c r="B3" s="48" t="s">
        <v>12</v>
      </c>
      <c r="C3" s="1" t="s">
        <v>164</v>
      </c>
      <c r="D3" s="48" t="s">
        <v>13</v>
      </c>
      <c r="E3" s="1">
        <v>4</v>
      </c>
      <c r="F3" s="2">
        <v>8</v>
      </c>
      <c r="G3" s="48" t="s">
        <v>14</v>
      </c>
      <c r="H3" s="48">
        <v>1</v>
      </c>
      <c r="I3" s="48">
        <v>2</v>
      </c>
      <c r="J3" s="48" t="s">
        <v>15</v>
      </c>
      <c r="K3" s="44"/>
      <c r="L3" s="49">
        <v>19416</v>
      </c>
      <c r="M3" s="43">
        <v>27726</v>
      </c>
    </row>
    <row r="4" spans="1:13" x14ac:dyDescent="0.25">
      <c r="A4" s="48"/>
      <c r="B4" s="48"/>
      <c r="C4" s="1" t="s">
        <v>16</v>
      </c>
      <c r="D4" s="48"/>
      <c r="E4" s="1">
        <v>4</v>
      </c>
      <c r="F4" s="2">
        <v>8</v>
      </c>
      <c r="G4" s="48"/>
      <c r="H4" s="48"/>
      <c r="I4" s="48"/>
      <c r="J4" s="48"/>
      <c r="K4" s="44"/>
      <c r="L4" s="49"/>
      <c r="M4" s="43"/>
    </row>
    <row r="5" spans="1:13" x14ac:dyDescent="0.25">
      <c r="A5" s="1" t="s">
        <v>161</v>
      </c>
      <c r="B5" s="1" t="s">
        <v>17</v>
      </c>
      <c r="C5" s="1" t="s">
        <v>18</v>
      </c>
      <c r="D5" s="1" t="s">
        <v>13</v>
      </c>
      <c r="E5" s="1">
        <v>4</v>
      </c>
      <c r="F5" s="2">
        <v>16</v>
      </c>
      <c r="G5" s="1" t="s">
        <v>19</v>
      </c>
      <c r="H5" s="1">
        <v>1</v>
      </c>
      <c r="I5" s="1">
        <v>1</v>
      </c>
      <c r="J5" s="1"/>
      <c r="K5" s="3" t="s">
        <v>20</v>
      </c>
      <c r="L5" s="4">
        <v>13777</v>
      </c>
      <c r="M5" s="4">
        <v>21730</v>
      </c>
    </row>
    <row r="6" spans="1:13" x14ac:dyDescent="0.25">
      <c r="A6" s="1" t="s">
        <v>162</v>
      </c>
      <c r="B6" s="1" t="s">
        <v>17</v>
      </c>
      <c r="C6" s="1" t="s">
        <v>21</v>
      </c>
      <c r="D6" s="1" t="s">
        <v>13</v>
      </c>
      <c r="E6" s="1">
        <v>4</v>
      </c>
      <c r="F6" s="2">
        <v>8</v>
      </c>
      <c r="G6" s="1" t="s">
        <v>19</v>
      </c>
      <c r="H6" s="1">
        <v>1</v>
      </c>
      <c r="I6" s="1">
        <v>1</v>
      </c>
      <c r="J6" s="1"/>
      <c r="K6" s="3" t="s">
        <v>20</v>
      </c>
      <c r="L6" s="4">
        <v>12812</v>
      </c>
      <c r="M6" s="5">
        <v>20765</v>
      </c>
    </row>
    <row r="7" spans="1:13" x14ac:dyDescent="0.25">
      <c r="A7" s="1" t="s">
        <v>163</v>
      </c>
      <c r="B7" s="1" t="s">
        <v>22</v>
      </c>
      <c r="C7" s="1" t="s">
        <v>23</v>
      </c>
      <c r="D7" s="1" t="s">
        <v>13</v>
      </c>
      <c r="E7" s="44"/>
      <c r="F7" s="44"/>
      <c r="G7" s="44"/>
      <c r="H7" s="1">
        <v>1</v>
      </c>
      <c r="I7" s="1"/>
      <c r="J7" s="1"/>
      <c r="K7" s="1" t="s">
        <v>24</v>
      </c>
      <c r="L7" s="4">
        <v>15000</v>
      </c>
      <c r="M7" s="4">
        <v>20000</v>
      </c>
    </row>
    <row r="8" spans="1:13" x14ac:dyDescent="0.25">
      <c r="A8" s="1" t="s">
        <v>25</v>
      </c>
      <c r="B8" s="45"/>
      <c r="C8" s="46"/>
      <c r="D8" s="47"/>
      <c r="E8" s="1">
        <f>SUM(E3:E6)</f>
        <v>16</v>
      </c>
      <c r="F8" s="45"/>
      <c r="G8" s="46"/>
      <c r="H8" s="46"/>
      <c r="I8" s="47"/>
      <c r="J8" s="45"/>
      <c r="K8" s="47"/>
      <c r="L8" s="4">
        <f>SUM(L3:L7)</f>
        <v>61005</v>
      </c>
      <c r="M8" s="4">
        <f>SUM(M3:M7)</f>
        <v>90221</v>
      </c>
    </row>
  </sheetData>
  <mergeCells count="16">
    <mergeCell ref="M3:M4"/>
    <mergeCell ref="E7:G7"/>
    <mergeCell ref="A1:M1"/>
    <mergeCell ref="B8:D8"/>
    <mergeCell ref="J8:K8"/>
    <mergeCell ref="F8:I8"/>
    <mergeCell ref="L2:M2"/>
    <mergeCell ref="A3:A4"/>
    <mergeCell ref="B3:B4"/>
    <mergeCell ref="D3:D4"/>
    <mergeCell ref="G3:G4"/>
    <mergeCell ref="H3:H4"/>
    <mergeCell ref="I3:I4"/>
    <mergeCell ref="J3:J4"/>
    <mergeCell ref="K3:K4"/>
    <mergeCell ref="L3:L4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0"/>
  <sheetViews>
    <sheetView zoomScale="70" zoomScaleNormal="70" workbookViewId="0">
      <selection activeCell="C43" sqref="C43"/>
    </sheetView>
  </sheetViews>
  <sheetFormatPr defaultRowHeight="15" x14ac:dyDescent="0.25"/>
  <cols>
    <col min="1" max="1" width="23.140625" bestFit="1" customWidth="1"/>
    <col min="2" max="2" width="30" bestFit="1" customWidth="1"/>
    <col min="3" max="3" width="30.5703125" bestFit="1" customWidth="1"/>
    <col min="4" max="4" width="29.7109375" bestFit="1" customWidth="1"/>
    <col min="5" max="5" width="30.28515625" bestFit="1" customWidth="1"/>
    <col min="6" max="6" width="3.42578125" customWidth="1"/>
    <col min="7" max="7" width="17.85546875" bestFit="1" customWidth="1"/>
    <col min="8" max="8" width="30" bestFit="1" customWidth="1"/>
    <col min="9" max="9" width="30.5703125" bestFit="1" customWidth="1"/>
    <col min="10" max="10" width="21" bestFit="1" customWidth="1"/>
    <col min="11" max="11" width="29.140625" bestFit="1" customWidth="1"/>
    <col min="12" max="12" width="3" customWidth="1"/>
    <col min="13" max="13" width="24" style="36" bestFit="1" customWidth="1"/>
    <col min="14" max="14" width="13.85546875" style="33" bestFit="1" customWidth="1"/>
    <col min="22" max="22" width="13.85546875" bestFit="1" customWidth="1"/>
  </cols>
  <sheetData>
    <row r="1" spans="1:15" ht="19.5" x14ac:dyDescent="0.3">
      <c r="A1" s="51" t="s">
        <v>165</v>
      </c>
      <c r="B1" s="52"/>
      <c r="C1" s="52"/>
      <c r="D1" s="52"/>
      <c r="E1" s="53"/>
      <c r="F1" s="54"/>
      <c r="G1" s="51" t="s">
        <v>166</v>
      </c>
      <c r="H1" s="52"/>
      <c r="I1" s="52"/>
      <c r="J1" s="52"/>
      <c r="K1" s="53"/>
      <c r="M1" s="34" t="s">
        <v>167</v>
      </c>
      <c r="N1" s="4" t="s">
        <v>168</v>
      </c>
      <c r="O1" s="1" t="s">
        <v>169</v>
      </c>
    </row>
    <row r="2" spans="1:15" ht="15.75" x14ac:dyDescent="0.25">
      <c r="A2" s="37" t="s">
        <v>154</v>
      </c>
      <c r="B2" s="37" t="s">
        <v>170</v>
      </c>
      <c r="C2" s="37" t="s">
        <v>171</v>
      </c>
      <c r="D2" s="37" t="s">
        <v>172</v>
      </c>
      <c r="E2" s="37" t="s">
        <v>173</v>
      </c>
      <c r="F2" s="55"/>
      <c r="G2" s="37" t="s">
        <v>154</v>
      </c>
      <c r="H2" s="37" t="s">
        <v>170</v>
      </c>
      <c r="I2" s="37" t="s">
        <v>171</v>
      </c>
      <c r="J2" s="37" t="s">
        <v>172</v>
      </c>
      <c r="K2" s="37" t="s">
        <v>173</v>
      </c>
      <c r="M2" s="34" t="s">
        <v>174</v>
      </c>
      <c r="N2" s="4">
        <v>15</v>
      </c>
      <c r="O2" s="1">
        <v>1</v>
      </c>
    </row>
    <row r="3" spans="1:15" ht="15" customHeight="1" x14ac:dyDescent="0.25">
      <c r="A3" s="1" t="s">
        <v>175</v>
      </c>
      <c r="B3" s="56">
        <v>4</v>
      </c>
      <c r="C3" s="56">
        <v>4</v>
      </c>
      <c r="D3" s="56">
        <v>4</v>
      </c>
      <c r="E3" s="48">
        <v>4</v>
      </c>
      <c r="F3" s="55"/>
      <c r="G3" s="1" t="s">
        <v>175</v>
      </c>
      <c r="H3" s="48">
        <v>4</v>
      </c>
      <c r="I3" s="56">
        <v>4</v>
      </c>
      <c r="J3" s="56">
        <v>4</v>
      </c>
      <c r="K3" s="48">
        <v>4</v>
      </c>
      <c r="M3" s="34" t="s">
        <v>174</v>
      </c>
      <c r="N3" s="4">
        <v>23</v>
      </c>
      <c r="O3" s="1">
        <v>2.5</v>
      </c>
    </row>
    <row r="4" spans="1:15" ht="15" customHeight="1" x14ac:dyDescent="0.25">
      <c r="A4" s="1" t="s">
        <v>176</v>
      </c>
      <c r="B4" s="57"/>
      <c r="C4" s="57"/>
      <c r="D4" s="57"/>
      <c r="E4" s="48"/>
      <c r="F4" s="55"/>
      <c r="G4" s="1" t="s">
        <v>176</v>
      </c>
      <c r="H4" s="48"/>
      <c r="I4" s="57"/>
      <c r="J4" s="57"/>
      <c r="K4" s="48"/>
      <c r="M4" s="34" t="s">
        <v>174</v>
      </c>
      <c r="N4" s="4">
        <v>85.9</v>
      </c>
      <c r="O4" s="1">
        <v>5</v>
      </c>
    </row>
    <row r="5" spans="1:15" x14ac:dyDescent="0.25">
      <c r="A5" s="1" t="s">
        <v>177</v>
      </c>
      <c r="B5" s="48">
        <v>200</v>
      </c>
      <c r="C5" s="2"/>
      <c r="D5" s="2"/>
      <c r="E5" s="2"/>
      <c r="F5" s="55"/>
      <c r="G5" s="1" t="s">
        <v>177</v>
      </c>
      <c r="H5" s="48">
        <v>14</v>
      </c>
      <c r="I5" s="48"/>
      <c r="J5" s="48"/>
      <c r="K5" s="48"/>
      <c r="M5" s="34" t="s">
        <v>178</v>
      </c>
      <c r="N5" s="4">
        <v>5</v>
      </c>
      <c r="O5" s="1">
        <v>1</v>
      </c>
    </row>
    <row r="6" spans="1:15" x14ac:dyDescent="0.25">
      <c r="A6" s="1" t="s">
        <v>179</v>
      </c>
      <c r="B6" s="48"/>
      <c r="C6" s="2"/>
      <c r="D6" s="2"/>
      <c r="E6" s="2"/>
      <c r="F6" s="55"/>
      <c r="G6" s="1" t="s">
        <v>179</v>
      </c>
      <c r="H6" s="48"/>
      <c r="I6" s="48"/>
      <c r="J6" s="48"/>
      <c r="K6" s="48"/>
      <c r="M6" s="34" t="s">
        <v>178</v>
      </c>
      <c r="N6" s="4">
        <v>7.6</v>
      </c>
      <c r="O6" s="1">
        <v>5</v>
      </c>
    </row>
    <row r="7" spans="1:15" x14ac:dyDescent="0.25">
      <c r="A7" s="1" t="s">
        <v>180</v>
      </c>
      <c r="B7" s="35">
        <v>10</v>
      </c>
      <c r="C7" s="2"/>
      <c r="D7" s="2"/>
      <c r="E7" s="2"/>
      <c r="F7" s="55"/>
      <c r="G7" s="1" t="s">
        <v>180</v>
      </c>
      <c r="H7" s="35">
        <v>0</v>
      </c>
      <c r="I7" s="48"/>
      <c r="J7" s="48"/>
      <c r="K7" s="48"/>
      <c r="M7" s="34" t="s">
        <v>181</v>
      </c>
      <c r="N7" s="4">
        <v>22.86</v>
      </c>
      <c r="O7" s="1"/>
    </row>
    <row r="8" spans="1:15" x14ac:dyDescent="0.25">
      <c r="A8" s="1" t="s">
        <v>123</v>
      </c>
      <c r="B8" s="35">
        <v>4</v>
      </c>
      <c r="C8" s="2"/>
      <c r="D8" s="2"/>
      <c r="E8" s="2"/>
      <c r="F8" s="55"/>
      <c r="G8" s="1" t="s">
        <v>123</v>
      </c>
      <c r="H8" s="35">
        <v>2</v>
      </c>
      <c r="I8" s="48"/>
      <c r="J8" s="48"/>
      <c r="K8" s="48"/>
      <c r="M8" s="34" t="s">
        <v>182</v>
      </c>
      <c r="N8" s="4">
        <v>32.99</v>
      </c>
      <c r="O8" s="1"/>
    </row>
    <row r="9" spans="1:15" x14ac:dyDescent="0.25">
      <c r="A9" s="1" t="s">
        <v>183</v>
      </c>
      <c r="B9" s="35">
        <v>4</v>
      </c>
      <c r="C9" s="2"/>
      <c r="D9" s="2"/>
      <c r="E9" s="2"/>
      <c r="F9" s="55"/>
      <c r="G9" s="1" t="s">
        <v>183</v>
      </c>
      <c r="H9" s="35">
        <v>2</v>
      </c>
      <c r="I9" s="48"/>
      <c r="J9" s="48"/>
      <c r="K9" s="48"/>
      <c r="M9" s="34" t="s">
        <v>184</v>
      </c>
      <c r="N9" s="4">
        <v>33.799999999999997</v>
      </c>
      <c r="O9" s="1"/>
    </row>
    <row r="10" spans="1:15" x14ac:dyDescent="0.25">
      <c r="A10" s="1" t="s">
        <v>185</v>
      </c>
      <c r="B10" s="35">
        <v>10</v>
      </c>
      <c r="C10" s="35">
        <v>10</v>
      </c>
      <c r="D10" s="35">
        <v>10</v>
      </c>
      <c r="E10" s="35">
        <v>10</v>
      </c>
      <c r="F10" s="55"/>
      <c r="G10" s="1" t="s">
        <v>185</v>
      </c>
      <c r="H10" s="35">
        <v>10</v>
      </c>
      <c r="I10" s="35">
        <v>10</v>
      </c>
      <c r="J10" s="35">
        <v>10</v>
      </c>
      <c r="K10" s="35">
        <v>10</v>
      </c>
      <c r="M10" s="34" t="s">
        <v>186</v>
      </c>
      <c r="N10" s="4">
        <v>59.9</v>
      </c>
      <c r="O10" s="1"/>
    </row>
    <row r="11" spans="1:15" x14ac:dyDescent="0.25">
      <c r="A11" s="1" t="s">
        <v>73</v>
      </c>
      <c r="B11" s="1">
        <f>SUM(B3:B10)</f>
        <v>232</v>
      </c>
      <c r="C11" s="1">
        <f>SUM(C3:C10)</f>
        <v>14</v>
      </c>
      <c r="D11" s="1">
        <f>SUM(D3:D10)</f>
        <v>14</v>
      </c>
      <c r="E11" s="1">
        <f>SUM(E3:E10)</f>
        <v>14</v>
      </c>
      <c r="F11" s="55"/>
      <c r="G11" s="1" t="s">
        <v>73</v>
      </c>
      <c r="H11" s="1">
        <f>SUM(H3:H10)</f>
        <v>32</v>
      </c>
      <c r="I11" s="1">
        <f>SUM(I3:I10)</f>
        <v>14</v>
      </c>
      <c r="J11" s="1">
        <f>SUM(J3:J10)</f>
        <v>14</v>
      </c>
      <c r="K11" s="1">
        <f>SUM(K3:K10)</f>
        <v>14</v>
      </c>
    </row>
    <row r="12" spans="1:15" x14ac:dyDescent="0.25">
      <c r="A12" s="1" t="s">
        <v>138</v>
      </c>
      <c r="B12" s="4">
        <f>B11*N2</f>
        <v>3480</v>
      </c>
      <c r="C12" s="4">
        <f>C11*N3</f>
        <v>322</v>
      </c>
      <c r="D12" s="4">
        <f>D11*N5</f>
        <v>70</v>
      </c>
      <c r="E12" s="4">
        <f>E11*N6</f>
        <v>106.39999999999999</v>
      </c>
      <c r="F12" s="55"/>
      <c r="G12" s="1" t="s">
        <v>138</v>
      </c>
      <c r="H12" s="4">
        <f>H11*N2</f>
        <v>480</v>
      </c>
      <c r="I12" s="4">
        <f>I11*N3</f>
        <v>322</v>
      </c>
      <c r="J12" s="4">
        <f>J11*N5</f>
        <v>70</v>
      </c>
      <c r="K12" s="4">
        <f>K11*N6</f>
        <v>106.39999999999999</v>
      </c>
    </row>
    <row r="13" spans="1:15" x14ac:dyDescent="0.25">
      <c r="A13" s="1" t="s">
        <v>73</v>
      </c>
      <c r="B13" s="44"/>
      <c r="C13" s="44"/>
      <c r="D13" s="44"/>
      <c r="E13" s="4">
        <f>SUM(B12:E12)</f>
        <v>3978.4</v>
      </c>
      <c r="F13" s="55"/>
      <c r="G13" s="1" t="s">
        <v>73</v>
      </c>
      <c r="H13" s="44"/>
      <c r="I13" s="44"/>
      <c r="J13" s="44"/>
      <c r="K13" s="4">
        <f>SUM(H12:K12)</f>
        <v>978.4</v>
      </c>
    </row>
    <row r="14" spans="1:15" x14ac:dyDescent="0.25">
      <c r="F14" s="55"/>
    </row>
    <row r="15" spans="1:15" ht="15.75" x14ac:dyDescent="0.25">
      <c r="A15" s="50" t="s">
        <v>187</v>
      </c>
      <c r="B15" s="50"/>
      <c r="D15" s="50" t="s">
        <v>188</v>
      </c>
      <c r="E15" s="50"/>
      <c r="F15" s="55"/>
    </row>
    <row r="16" spans="1:15" x14ac:dyDescent="0.25">
      <c r="A16" s="34" t="s">
        <v>189</v>
      </c>
      <c r="B16" s="34" t="s">
        <v>106</v>
      </c>
      <c r="D16" s="34" t="s">
        <v>189</v>
      </c>
      <c r="E16" s="34" t="s">
        <v>106</v>
      </c>
      <c r="F16" s="55"/>
    </row>
    <row r="17" spans="1:6" x14ac:dyDescent="0.25">
      <c r="A17" s="1" t="s">
        <v>190</v>
      </c>
      <c r="B17" s="1">
        <f>152</f>
        <v>152</v>
      </c>
      <c r="D17" s="1" t="s">
        <v>191</v>
      </c>
      <c r="E17" s="1">
        <v>20</v>
      </c>
      <c r="F17" s="55"/>
    </row>
    <row r="18" spans="1:6" x14ac:dyDescent="0.25">
      <c r="A18" s="1" t="s">
        <v>185</v>
      </c>
      <c r="B18" s="1">
        <f>152</f>
        <v>152</v>
      </c>
      <c r="D18" s="1" t="s">
        <v>181</v>
      </c>
      <c r="E18" s="1">
        <v>200</v>
      </c>
      <c r="F18" s="55"/>
    </row>
    <row r="19" spans="1:6" x14ac:dyDescent="0.25">
      <c r="A19" s="1" t="s">
        <v>25</v>
      </c>
      <c r="B19" s="4">
        <f>(B17+B18)*N3</f>
        <v>6992</v>
      </c>
      <c r="D19" s="1" t="s">
        <v>25</v>
      </c>
      <c r="E19" s="4">
        <f>E17*N4+N7*E18</f>
        <v>6290</v>
      </c>
      <c r="F19" s="55"/>
    </row>
    <row r="20" spans="1:6" x14ac:dyDescent="0.25">
      <c r="F20" s="55"/>
    </row>
    <row r="21" spans="1:6" x14ac:dyDescent="0.25">
      <c r="F21" s="55"/>
    </row>
    <row r="22" spans="1:6" ht="15.75" x14ac:dyDescent="0.25">
      <c r="A22" s="50" t="s">
        <v>192</v>
      </c>
      <c r="B22" s="50"/>
      <c r="C22" s="50"/>
      <c r="F22" s="55"/>
    </row>
    <row r="23" spans="1:6" x14ac:dyDescent="0.25">
      <c r="A23" s="1"/>
      <c r="B23" s="1" t="s">
        <v>106</v>
      </c>
      <c r="C23" s="1" t="s">
        <v>32</v>
      </c>
    </row>
    <row r="24" spans="1:6" x14ac:dyDescent="0.25">
      <c r="A24" s="1" t="s">
        <v>181</v>
      </c>
      <c r="B24" s="1">
        <v>152</v>
      </c>
      <c r="C24" s="4">
        <f>B24*N7</f>
        <v>3474.72</v>
      </c>
    </row>
    <row r="25" spans="1:6" x14ac:dyDescent="0.25">
      <c r="A25" s="1" t="s">
        <v>193</v>
      </c>
      <c r="B25" s="1">
        <f>SUM([1]Racks!B5,[1]Racks!E5)</f>
        <v>18</v>
      </c>
      <c r="C25" s="4">
        <f>B25*N8</f>
        <v>593.82000000000005</v>
      </c>
    </row>
    <row r="26" spans="1:6" x14ac:dyDescent="0.25">
      <c r="A26" s="1" t="s">
        <v>194</v>
      </c>
      <c r="B26" s="1">
        <f>SUM([1]Racks!B6,[1]Racks!E6)</f>
        <v>3</v>
      </c>
      <c r="C26" s="4">
        <f>B26*N9</f>
        <v>101.39999999999999</v>
      </c>
    </row>
    <row r="27" spans="1:6" x14ac:dyDescent="0.25">
      <c r="A27" s="1" t="s">
        <v>195</v>
      </c>
      <c r="B27" s="1">
        <f>SUM([1]Racks!B7,[1]Racks!E7)</f>
        <v>2</v>
      </c>
      <c r="C27" s="4">
        <f>B27*N10</f>
        <v>119.8</v>
      </c>
    </row>
    <row r="28" spans="1:6" x14ac:dyDescent="0.25">
      <c r="A28" s="38" t="s">
        <v>25</v>
      </c>
      <c r="B28" s="1"/>
      <c r="C28" s="4">
        <f>SUM(C24:C27)</f>
        <v>4289.74</v>
      </c>
    </row>
    <row r="30" spans="1:6" x14ac:dyDescent="0.25">
      <c r="A30" s="1" t="s">
        <v>196</v>
      </c>
      <c r="B30" s="4">
        <f>SUM(E13,B19,E19,K13,C28)</f>
        <v>22528.54</v>
      </c>
    </row>
  </sheetData>
  <mergeCells count="21">
    <mergeCell ref="A1:E1"/>
    <mergeCell ref="F1:F22"/>
    <mergeCell ref="G1:K1"/>
    <mergeCell ref="B3:B4"/>
    <mergeCell ref="C3:C4"/>
    <mergeCell ref="D3:D4"/>
    <mergeCell ref="E3:E4"/>
    <mergeCell ref="H3:H4"/>
    <mergeCell ref="I3:I4"/>
    <mergeCell ref="J3:J4"/>
    <mergeCell ref="K3:K4"/>
    <mergeCell ref="B5:B6"/>
    <mergeCell ref="H5:H6"/>
    <mergeCell ref="I5:I9"/>
    <mergeCell ref="J5:J9"/>
    <mergeCell ref="K5:K9"/>
    <mergeCell ref="B13:D13"/>
    <mergeCell ref="H13:J13"/>
    <mergeCell ref="A15:B15"/>
    <mergeCell ref="D15:E15"/>
    <mergeCell ref="A22:C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8"/>
  <sheetViews>
    <sheetView zoomScale="70" zoomScaleNormal="70" workbookViewId="0">
      <selection activeCell="D28" sqref="D28"/>
    </sheetView>
  </sheetViews>
  <sheetFormatPr defaultRowHeight="15" x14ac:dyDescent="0.25"/>
  <cols>
    <col min="1" max="1" width="14" bestFit="1" customWidth="1"/>
    <col min="2" max="2" width="56.7109375" bestFit="1" customWidth="1"/>
    <col min="3" max="3" width="15" bestFit="1" customWidth="1"/>
    <col min="4" max="4" width="30.5703125" bestFit="1" customWidth="1"/>
    <col min="5" max="5" width="31.140625" bestFit="1" customWidth="1"/>
    <col min="6" max="6" width="6.85546875" bestFit="1" customWidth="1"/>
    <col min="7" max="7" width="6.140625" bestFit="1" customWidth="1"/>
    <col min="8" max="8" width="15" style="33" bestFit="1" customWidth="1"/>
    <col min="9" max="9" width="17.42578125" style="33" bestFit="1" customWidth="1"/>
  </cols>
  <sheetData>
    <row r="1" spans="1:9" x14ac:dyDescent="0.25">
      <c r="A1" s="48" t="s">
        <v>26</v>
      </c>
      <c r="B1" s="48"/>
      <c r="C1" s="48"/>
      <c r="D1" s="48"/>
      <c r="E1" s="48"/>
      <c r="F1" s="48"/>
      <c r="G1" s="48"/>
      <c r="H1" s="48"/>
      <c r="I1" s="48"/>
    </row>
    <row r="2" spans="1:9" x14ac:dyDescent="0.25">
      <c r="A2" s="1" t="s">
        <v>154</v>
      </c>
      <c r="B2" s="1" t="s">
        <v>124</v>
      </c>
      <c r="C2" s="1" t="s">
        <v>3</v>
      </c>
      <c r="D2" s="1" t="s">
        <v>130</v>
      </c>
      <c r="E2" s="1" t="s">
        <v>131</v>
      </c>
      <c r="F2" s="1" t="s">
        <v>8</v>
      </c>
      <c r="G2" s="1" t="s">
        <v>106</v>
      </c>
      <c r="H2" s="4" t="s">
        <v>125</v>
      </c>
      <c r="I2" s="4" t="s">
        <v>119</v>
      </c>
    </row>
    <row r="3" spans="1:9" x14ac:dyDescent="0.25">
      <c r="A3" s="1" t="s">
        <v>129</v>
      </c>
      <c r="B3" s="1" t="s">
        <v>127</v>
      </c>
      <c r="C3" s="1" t="s">
        <v>126</v>
      </c>
      <c r="D3" s="1">
        <v>2</v>
      </c>
      <c r="E3" s="1">
        <v>1</v>
      </c>
      <c r="F3" s="1">
        <v>2</v>
      </c>
      <c r="G3" s="1">
        <v>9</v>
      </c>
      <c r="H3" s="4">
        <v>5899.99</v>
      </c>
      <c r="I3" s="4">
        <f>G3*H3</f>
        <v>53099.909999999996</v>
      </c>
    </row>
    <row r="4" spans="1:9" x14ac:dyDescent="0.25">
      <c r="A4" s="1" t="s">
        <v>155</v>
      </c>
      <c r="B4" s="1" t="s">
        <v>132</v>
      </c>
      <c r="C4" s="1" t="s">
        <v>128</v>
      </c>
      <c r="D4" s="1"/>
      <c r="E4" s="1"/>
      <c r="F4" s="1"/>
      <c r="G4" s="1">
        <v>1</v>
      </c>
      <c r="H4" s="4">
        <v>60418.41</v>
      </c>
      <c r="I4" s="4">
        <f t="shared" ref="I4:I7" si="0">G4*H4</f>
        <v>60418.41</v>
      </c>
    </row>
    <row r="5" spans="1:9" x14ac:dyDescent="0.25">
      <c r="A5" s="1" t="s">
        <v>153</v>
      </c>
      <c r="B5" s="1" t="s">
        <v>156</v>
      </c>
      <c r="C5" s="1" t="s">
        <v>157</v>
      </c>
      <c r="D5" s="1"/>
      <c r="E5" s="1"/>
      <c r="F5" s="1"/>
      <c r="G5" s="1">
        <v>9</v>
      </c>
      <c r="H5" s="4">
        <v>698.7</v>
      </c>
      <c r="I5" s="4">
        <f t="shared" si="0"/>
        <v>6288.3</v>
      </c>
    </row>
    <row r="6" spans="1:9" x14ac:dyDescent="0.25">
      <c r="A6" s="1" t="s">
        <v>204</v>
      </c>
      <c r="B6" s="1" t="s">
        <v>205</v>
      </c>
      <c r="C6" s="39" t="s">
        <v>206</v>
      </c>
      <c r="D6" s="1"/>
      <c r="E6" s="1"/>
      <c r="F6" s="1"/>
      <c r="G6" s="1">
        <v>14</v>
      </c>
      <c r="H6" s="4">
        <v>731.65</v>
      </c>
      <c r="I6" s="4">
        <f t="shared" si="0"/>
        <v>10243.1</v>
      </c>
    </row>
    <row r="7" spans="1:9" x14ac:dyDescent="0.25">
      <c r="A7" s="1" t="s">
        <v>158</v>
      </c>
      <c r="B7" s="1" t="s">
        <v>152</v>
      </c>
      <c r="C7" s="1"/>
      <c r="D7" s="1"/>
      <c r="E7" s="1"/>
      <c r="F7" s="1"/>
      <c r="G7" s="1">
        <v>2</v>
      </c>
      <c r="H7" s="4">
        <v>7453.6</v>
      </c>
      <c r="I7" s="4">
        <f t="shared" si="0"/>
        <v>14907.2</v>
      </c>
    </row>
    <row r="8" spans="1:9" x14ac:dyDescent="0.25">
      <c r="A8" s="44" t="s">
        <v>73</v>
      </c>
      <c r="B8" s="44"/>
      <c r="C8" s="44"/>
      <c r="D8" s="44"/>
      <c r="E8" s="44"/>
      <c r="F8" s="44"/>
      <c r="G8" s="44"/>
      <c r="H8" s="44"/>
      <c r="I8" s="4">
        <f>SUM(I3:I7)</f>
        <v>144956.92000000001</v>
      </c>
    </row>
  </sheetData>
  <mergeCells count="2">
    <mergeCell ref="A8:H8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4"/>
  <sheetViews>
    <sheetView workbookViewId="0">
      <selection activeCell="J30" sqref="J30"/>
    </sheetView>
  </sheetViews>
  <sheetFormatPr defaultRowHeight="15" x14ac:dyDescent="0.25"/>
  <cols>
    <col min="1" max="1" width="31" bestFit="1" customWidth="1"/>
    <col min="3" max="3" width="10.7109375" bestFit="1" customWidth="1"/>
    <col min="4" max="4" width="12.7109375" bestFit="1" customWidth="1"/>
  </cols>
  <sheetData>
    <row r="1" spans="1:4" x14ac:dyDescent="0.25">
      <c r="A1" s="44" t="s">
        <v>116</v>
      </c>
      <c r="B1" s="44"/>
      <c r="C1" s="44"/>
      <c r="D1" s="44"/>
    </row>
    <row r="2" spans="1:4" x14ac:dyDescent="0.25">
      <c r="A2" s="1" t="s">
        <v>117</v>
      </c>
      <c r="B2" s="1" t="s">
        <v>106</v>
      </c>
      <c r="C2" s="4" t="s">
        <v>118</v>
      </c>
      <c r="D2" s="4" t="s">
        <v>119</v>
      </c>
    </row>
    <row r="3" spans="1:4" x14ac:dyDescent="0.25">
      <c r="A3" s="1" t="s">
        <v>120</v>
      </c>
      <c r="B3" s="1">
        <f>52-B4</f>
        <v>30</v>
      </c>
      <c r="C3" s="4">
        <v>809.99</v>
      </c>
      <c r="D3" s="4">
        <f>C3*B3</f>
        <v>24299.7</v>
      </c>
    </row>
    <row r="4" spans="1:4" x14ac:dyDescent="0.25">
      <c r="A4" s="1" t="s">
        <v>121</v>
      </c>
      <c r="B4" s="1">
        <v>22</v>
      </c>
      <c r="C4" s="4">
        <v>1199</v>
      </c>
      <c r="D4" s="4">
        <f>C4*B4</f>
        <v>26378</v>
      </c>
    </row>
    <row r="5" spans="1:4" x14ac:dyDescent="0.25">
      <c r="A5" s="1" t="s">
        <v>25</v>
      </c>
      <c r="B5" s="1">
        <f>SUM(B3:B4)</f>
        <v>52</v>
      </c>
      <c r="C5" s="4"/>
      <c r="D5" s="4">
        <f>SUM(D3:D4)</f>
        <v>50677.7</v>
      </c>
    </row>
    <row r="6" spans="1:4" x14ac:dyDescent="0.25">
      <c r="A6" s="55"/>
      <c r="B6" s="55"/>
      <c r="C6" s="55"/>
      <c r="D6" s="55"/>
    </row>
    <row r="7" spans="1:4" x14ac:dyDescent="0.25">
      <c r="A7" s="44" t="s">
        <v>122</v>
      </c>
      <c r="B7" s="44"/>
      <c r="C7" s="44"/>
      <c r="D7" s="44"/>
    </row>
    <row r="8" spans="1:4" x14ac:dyDescent="0.25">
      <c r="A8" s="38" t="s">
        <v>167</v>
      </c>
      <c r="B8" s="1" t="s">
        <v>106</v>
      </c>
      <c r="C8" s="4" t="s">
        <v>118</v>
      </c>
      <c r="D8" s="4" t="s">
        <v>119</v>
      </c>
    </row>
    <row r="9" spans="1:4" x14ac:dyDescent="0.25">
      <c r="A9" s="38" t="s">
        <v>150</v>
      </c>
      <c r="B9" s="1">
        <f>Servidor!E8</f>
        <v>16</v>
      </c>
      <c r="C9" s="14">
        <v>899.99</v>
      </c>
      <c r="D9" s="14">
        <f>C9*B9</f>
        <v>14399.84</v>
      </c>
    </row>
    <row r="10" spans="1:4" x14ac:dyDescent="0.25">
      <c r="A10" s="38" t="s">
        <v>151</v>
      </c>
      <c r="B10" s="1">
        <v>50</v>
      </c>
      <c r="C10" s="4">
        <v>178.18</v>
      </c>
      <c r="D10" s="14">
        <f t="shared" ref="D10:D12" si="0">C10*B10</f>
        <v>8909</v>
      </c>
    </row>
    <row r="11" spans="1:4" x14ac:dyDescent="0.25">
      <c r="A11" s="38" t="s">
        <v>198</v>
      </c>
      <c r="B11" s="1">
        <v>20</v>
      </c>
      <c r="C11" s="14">
        <v>3533</v>
      </c>
      <c r="D11" s="14">
        <f t="shared" si="0"/>
        <v>70660</v>
      </c>
    </row>
    <row r="12" spans="1:4" x14ac:dyDescent="0.25">
      <c r="A12" s="38" t="s">
        <v>159</v>
      </c>
      <c r="B12" s="1">
        <v>2</v>
      </c>
      <c r="C12" s="1">
        <v>2000</v>
      </c>
      <c r="D12" s="14">
        <f t="shared" si="0"/>
        <v>4000</v>
      </c>
    </row>
    <row r="14" spans="1:4" x14ac:dyDescent="0.25">
      <c r="A14" s="58" t="s">
        <v>25</v>
      </c>
      <c r="B14" s="58"/>
      <c r="C14" s="58"/>
      <c r="D14" s="4">
        <f>SUM(D3:D5,D9:D12)</f>
        <v>199324.24</v>
      </c>
    </row>
  </sheetData>
  <mergeCells count="4">
    <mergeCell ref="A1:D1"/>
    <mergeCell ref="A6:D6"/>
    <mergeCell ref="A7:D7"/>
    <mergeCell ref="A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E66"/>
  <sheetViews>
    <sheetView topLeftCell="A10" zoomScale="55" zoomScaleNormal="55" workbookViewId="0">
      <selection activeCell="H35" sqref="H35:I35"/>
    </sheetView>
  </sheetViews>
  <sheetFormatPr defaultRowHeight="15" x14ac:dyDescent="0.25"/>
  <cols>
    <col min="1" max="1" width="23.42578125" bestFit="1" customWidth="1"/>
    <col min="2" max="2" width="70.85546875" bestFit="1" customWidth="1"/>
    <col min="3" max="3" width="8.5703125" bestFit="1" customWidth="1"/>
    <col min="4" max="4" width="13" bestFit="1" customWidth="1"/>
    <col min="5" max="5" width="16.28515625" bestFit="1" customWidth="1"/>
    <col min="6" max="6" width="10.7109375" customWidth="1"/>
    <col min="7" max="7" width="23.42578125" bestFit="1" customWidth="1"/>
    <col min="8" max="8" width="81.5703125" bestFit="1" customWidth="1"/>
    <col min="9" max="9" width="15.7109375" bestFit="1" customWidth="1"/>
    <col min="10" max="10" width="10.7109375" bestFit="1" customWidth="1"/>
    <col min="11" max="11" width="14.5703125" bestFit="1" customWidth="1"/>
    <col min="13" max="13" width="23.42578125" bestFit="1" customWidth="1"/>
    <col min="14" max="14" width="62" bestFit="1" customWidth="1"/>
    <col min="15" max="15" width="6.28515625" bestFit="1" customWidth="1"/>
    <col min="16" max="16" width="10.7109375" bestFit="1" customWidth="1"/>
    <col min="17" max="17" width="13" bestFit="1" customWidth="1"/>
    <col min="19" max="19" width="23.42578125" bestFit="1" customWidth="1"/>
    <col min="20" max="20" width="62" bestFit="1" customWidth="1"/>
    <col min="21" max="21" width="15.7109375" bestFit="1" customWidth="1"/>
    <col min="22" max="22" width="10.7109375" bestFit="1" customWidth="1"/>
    <col min="23" max="23" width="14.5703125" bestFit="1" customWidth="1"/>
    <col min="25" max="25" width="17.5703125" customWidth="1"/>
    <col min="26" max="26" width="70.7109375" customWidth="1"/>
    <col min="27" max="27" width="8.5703125" bestFit="1" customWidth="1"/>
    <col min="28" max="29" width="11.85546875" bestFit="1" customWidth="1"/>
    <col min="30" max="30" width="15.42578125" customWidth="1"/>
    <col min="31" max="31" width="62" hidden="1" customWidth="1"/>
    <col min="32" max="32" width="6.28515625" bestFit="1" customWidth="1"/>
    <col min="33" max="33" width="10.7109375" bestFit="1" customWidth="1"/>
    <col min="34" max="34" width="14.5703125" bestFit="1" customWidth="1"/>
  </cols>
  <sheetData>
    <row r="1" spans="1:23" ht="18.75" x14ac:dyDescent="0.3">
      <c r="A1" s="66" t="s">
        <v>27</v>
      </c>
      <c r="B1" s="66"/>
      <c r="C1" s="66"/>
      <c r="D1" s="66"/>
      <c r="E1" s="66"/>
      <c r="G1" s="66" t="s">
        <v>28</v>
      </c>
      <c r="H1" s="66"/>
      <c r="I1" s="66"/>
      <c r="J1" s="66"/>
      <c r="K1" s="66"/>
      <c r="M1" s="67" t="s">
        <v>29</v>
      </c>
      <c r="N1" s="68"/>
      <c r="O1" s="68"/>
      <c r="P1" s="68"/>
      <c r="Q1" s="69"/>
      <c r="S1" s="67" t="s">
        <v>30</v>
      </c>
      <c r="T1" s="68"/>
      <c r="U1" s="68"/>
      <c r="V1" s="68"/>
      <c r="W1" s="69"/>
    </row>
    <row r="2" spans="1:23" x14ac:dyDescent="0.25">
      <c r="A2" s="9"/>
      <c r="B2" s="9"/>
      <c r="C2" s="9"/>
      <c r="D2" s="10"/>
      <c r="E2" s="9"/>
      <c r="F2" s="11"/>
      <c r="G2" s="9"/>
      <c r="H2" s="9"/>
      <c r="I2" s="9"/>
      <c r="J2" s="10"/>
      <c r="K2" s="9"/>
      <c r="M2" s="9"/>
      <c r="N2" s="9"/>
      <c r="O2" s="9"/>
      <c r="P2" s="10"/>
      <c r="Q2" s="9"/>
      <c r="S2" s="9"/>
      <c r="T2" s="9"/>
      <c r="U2" s="9"/>
      <c r="V2" s="10"/>
      <c r="W2" s="9"/>
    </row>
    <row r="3" spans="1:23" x14ac:dyDescent="0.25">
      <c r="A3" s="1"/>
      <c r="B3" s="9" t="s">
        <v>1</v>
      </c>
      <c r="C3" s="9" t="s">
        <v>3</v>
      </c>
      <c r="D3" s="9" t="s">
        <v>31</v>
      </c>
      <c r="E3" s="9" t="s">
        <v>32</v>
      </c>
      <c r="G3" s="1"/>
      <c r="H3" s="9" t="s">
        <v>1</v>
      </c>
      <c r="I3" s="9" t="s">
        <v>3</v>
      </c>
      <c r="J3" s="9" t="s">
        <v>31</v>
      </c>
      <c r="K3" s="9" t="s">
        <v>32</v>
      </c>
      <c r="M3" s="1"/>
      <c r="N3" s="9" t="s">
        <v>1</v>
      </c>
      <c r="O3" s="9" t="s">
        <v>3</v>
      </c>
      <c r="P3" s="9" t="s">
        <v>31</v>
      </c>
      <c r="Q3" s="9" t="s">
        <v>32</v>
      </c>
      <c r="S3" s="1"/>
      <c r="T3" s="9" t="s">
        <v>1</v>
      </c>
      <c r="U3" s="9" t="s">
        <v>3</v>
      </c>
      <c r="V3" s="9" t="s">
        <v>31</v>
      </c>
      <c r="W3" s="9" t="s">
        <v>32</v>
      </c>
    </row>
    <row r="4" spans="1:23" x14ac:dyDescent="0.25">
      <c r="A4" s="9" t="s">
        <v>33</v>
      </c>
      <c r="B4" s="1" t="s">
        <v>34</v>
      </c>
      <c r="C4" s="1" t="s">
        <v>35</v>
      </c>
      <c r="D4" s="1">
        <v>1</v>
      </c>
      <c r="E4" s="4">
        <v>705.76</v>
      </c>
      <c r="G4" s="9" t="s">
        <v>33</v>
      </c>
      <c r="H4" s="1" t="s">
        <v>36</v>
      </c>
      <c r="I4" s="1" t="s">
        <v>35</v>
      </c>
      <c r="J4" s="1">
        <v>1</v>
      </c>
      <c r="K4" s="4">
        <v>446.94</v>
      </c>
      <c r="M4" s="9" t="s">
        <v>33</v>
      </c>
      <c r="N4" s="1" t="s">
        <v>36</v>
      </c>
      <c r="O4" s="1" t="s">
        <v>35</v>
      </c>
      <c r="P4" s="1">
        <v>1</v>
      </c>
      <c r="Q4" s="4">
        <v>446.94</v>
      </c>
      <c r="S4" s="9" t="s">
        <v>33</v>
      </c>
      <c r="T4" s="1" t="s">
        <v>36</v>
      </c>
      <c r="U4" s="1" t="s">
        <v>35</v>
      </c>
      <c r="V4" s="1">
        <v>1</v>
      </c>
      <c r="W4" s="4">
        <v>446.94</v>
      </c>
    </row>
    <row r="5" spans="1:23" x14ac:dyDescent="0.25">
      <c r="A5" s="9" t="s">
        <v>4</v>
      </c>
      <c r="B5" s="1" t="s">
        <v>37</v>
      </c>
      <c r="C5" s="1" t="s">
        <v>38</v>
      </c>
      <c r="D5" s="1">
        <v>1</v>
      </c>
      <c r="E5" s="4">
        <v>1811</v>
      </c>
      <c r="F5" s="12"/>
      <c r="G5" s="9" t="s">
        <v>4</v>
      </c>
      <c r="H5" s="1" t="s">
        <v>39</v>
      </c>
      <c r="I5" s="1" t="s">
        <v>38</v>
      </c>
      <c r="J5" s="1">
        <v>1</v>
      </c>
      <c r="K5" s="4">
        <v>766.56</v>
      </c>
      <c r="M5" s="9" t="s">
        <v>4</v>
      </c>
      <c r="N5" s="1" t="s">
        <v>39</v>
      </c>
      <c r="O5" s="1" t="s">
        <v>38</v>
      </c>
      <c r="P5" s="1">
        <v>1</v>
      </c>
      <c r="Q5" s="4">
        <v>766.56</v>
      </c>
      <c r="S5" s="9" t="s">
        <v>4</v>
      </c>
      <c r="T5" s="1" t="s">
        <v>39</v>
      </c>
      <c r="U5" s="1" t="s">
        <v>38</v>
      </c>
      <c r="V5" s="1">
        <v>1</v>
      </c>
      <c r="W5" s="4">
        <v>766.56</v>
      </c>
    </row>
    <row r="6" spans="1:23" x14ac:dyDescent="0.25">
      <c r="A6" s="9" t="s">
        <v>40</v>
      </c>
      <c r="B6" s="1" t="s">
        <v>41</v>
      </c>
      <c r="C6" s="1" t="s">
        <v>42</v>
      </c>
      <c r="D6" s="1">
        <v>2</v>
      </c>
      <c r="E6" s="4">
        <v>211.65</v>
      </c>
      <c r="G6" s="9" t="s">
        <v>40</v>
      </c>
      <c r="H6" s="1" t="s">
        <v>41</v>
      </c>
      <c r="I6" s="1" t="s">
        <v>42</v>
      </c>
      <c r="J6" s="1">
        <v>1</v>
      </c>
      <c r="K6" s="4">
        <v>211.65</v>
      </c>
      <c r="M6" s="9" t="s">
        <v>40</v>
      </c>
      <c r="N6" s="1" t="s">
        <v>41</v>
      </c>
      <c r="O6" s="1" t="s">
        <v>42</v>
      </c>
      <c r="P6" s="1">
        <v>1</v>
      </c>
      <c r="Q6" s="4">
        <v>211.65</v>
      </c>
      <c r="S6" s="9" t="s">
        <v>40</v>
      </c>
      <c r="T6" s="1" t="s">
        <v>41</v>
      </c>
      <c r="U6" s="1" t="s">
        <v>42</v>
      </c>
      <c r="V6" s="1">
        <v>1</v>
      </c>
      <c r="W6" s="4">
        <v>211.65</v>
      </c>
    </row>
    <row r="7" spans="1:23" x14ac:dyDescent="0.25">
      <c r="A7" s="9" t="s">
        <v>43</v>
      </c>
      <c r="B7" s="1"/>
      <c r="C7" s="1"/>
      <c r="D7" s="1"/>
      <c r="E7" s="4"/>
      <c r="G7" s="9" t="s">
        <v>43</v>
      </c>
      <c r="H7" s="1"/>
      <c r="I7" s="1"/>
      <c r="J7" s="1"/>
      <c r="K7" s="1"/>
      <c r="M7" s="9" t="s">
        <v>43</v>
      </c>
      <c r="N7" s="1"/>
      <c r="O7" s="1"/>
      <c r="P7" s="1"/>
      <c r="Q7" s="4"/>
      <c r="S7" s="9" t="s">
        <v>43</v>
      </c>
      <c r="T7" s="1"/>
      <c r="U7" s="1"/>
      <c r="V7" s="1"/>
      <c r="W7" s="1"/>
    </row>
    <row r="8" spans="1:23" x14ac:dyDescent="0.25">
      <c r="A8" s="9" t="s">
        <v>44</v>
      </c>
      <c r="B8" s="1" t="s">
        <v>45</v>
      </c>
      <c r="C8" s="1" t="s">
        <v>46</v>
      </c>
      <c r="D8" s="1">
        <v>1</v>
      </c>
      <c r="E8" s="4">
        <v>218.71</v>
      </c>
      <c r="G8" s="9" t="s">
        <v>44</v>
      </c>
      <c r="H8" s="1" t="s">
        <v>47</v>
      </c>
      <c r="I8" s="1" t="s">
        <v>46</v>
      </c>
      <c r="J8" s="1">
        <v>1</v>
      </c>
      <c r="K8" s="4">
        <v>152.82</v>
      </c>
      <c r="M8" s="9" t="s">
        <v>44</v>
      </c>
      <c r="N8" s="1" t="s">
        <v>47</v>
      </c>
      <c r="O8" s="1" t="s">
        <v>46</v>
      </c>
      <c r="P8" s="1">
        <v>1</v>
      </c>
      <c r="Q8" s="4">
        <v>152.82</v>
      </c>
      <c r="S8" s="9" t="s">
        <v>44</v>
      </c>
      <c r="T8" s="1" t="s">
        <v>47</v>
      </c>
      <c r="U8" s="1" t="s">
        <v>46</v>
      </c>
      <c r="V8" s="1">
        <v>1</v>
      </c>
      <c r="W8" s="4">
        <v>152.82</v>
      </c>
    </row>
    <row r="9" spans="1:23" x14ac:dyDescent="0.25">
      <c r="A9" s="9" t="s">
        <v>48</v>
      </c>
      <c r="B9" s="1" t="s">
        <v>49</v>
      </c>
      <c r="C9" s="1" t="s">
        <v>50</v>
      </c>
      <c r="D9" s="1">
        <v>1</v>
      </c>
      <c r="E9" s="4">
        <v>253.22</v>
      </c>
      <c r="G9" s="9" t="s">
        <v>48</v>
      </c>
      <c r="H9" s="1" t="s">
        <v>51</v>
      </c>
      <c r="I9" s="1" t="s">
        <v>52</v>
      </c>
      <c r="J9" s="1">
        <v>1</v>
      </c>
      <c r="K9" s="4">
        <v>92.9</v>
      </c>
      <c r="M9" s="9" t="s">
        <v>48</v>
      </c>
      <c r="N9" s="1" t="s">
        <v>49</v>
      </c>
      <c r="O9" s="1" t="s">
        <v>50</v>
      </c>
      <c r="P9" s="1">
        <v>1</v>
      </c>
      <c r="Q9" s="4">
        <v>253.22</v>
      </c>
      <c r="S9" s="9" t="s">
        <v>48</v>
      </c>
      <c r="T9" s="1" t="s">
        <v>51</v>
      </c>
      <c r="U9" s="1" t="s">
        <v>52</v>
      </c>
      <c r="V9" s="1">
        <v>1</v>
      </c>
      <c r="W9" s="4">
        <v>92.9</v>
      </c>
    </row>
    <row r="10" spans="1:23" x14ac:dyDescent="0.25">
      <c r="A10" s="9" t="s">
        <v>53</v>
      </c>
      <c r="B10" s="1" t="s">
        <v>54</v>
      </c>
      <c r="C10" s="1" t="s">
        <v>55</v>
      </c>
      <c r="D10" s="1">
        <v>1</v>
      </c>
      <c r="E10" s="4">
        <v>299.89999999999998</v>
      </c>
      <c r="G10" s="9" t="s">
        <v>53</v>
      </c>
      <c r="H10" s="1" t="s">
        <v>56</v>
      </c>
      <c r="I10" s="1" t="s">
        <v>55</v>
      </c>
      <c r="J10" s="1">
        <v>1</v>
      </c>
      <c r="K10" s="4">
        <v>322.24</v>
      </c>
      <c r="M10" s="9" t="s">
        <v>53</v>
      </c>
      <c r="N10" s="1" t="s">
        <v>57</v>
      </c>
      <c r="O10" s="1" t="s">
        <v>55</v>
      </c>
      <c r="P10" s="1">
        <v>1</v>
      </c>
      <c r="Q10" s="4">
        <v>322.24</v>
      </c>
      <c r="S10" s="9" t="s">
        <v>53</v>
      </c>
      <c r="T10" s="1" t="s">
        <v>56</v>
      </c>
      <c r="U10" s="1" t="s">
        <v>55</v>
      </c>
      <c r="V10" s="1">
        <v>1</v>
      </c>
      <c r="W10" s="4">
        <v>322.24</v>
      </c>
    </row>
    <row r="11" spans="1:23" x14ac:dyDescent="0.25">
      <c r="A11" s="9" t="s">
        <v>58</v>
      </c>
      <c r="B11" s="13" t="s">
        <v>59</v>
      </c>
      <c r="C11" s="1" t="s">
        <v>60</v>
      </c>
      <c r="D11" s="1">
        <v>1</v>
      </c>
      <c r="E11" s="14">
        <v>115.18</v>
      </c>
      <c r="G11" s="9" t="s">
        <v>58</v>
      </c>
      <c r="H11" s="13" t="s">
        <v>59</v>
      </c>
      <c r="I11" s="1" t="s">
        <v>60</v>
      </c>
      <c r="J11" s="1">
        <v>1</v>
      </c>
      <c r="K11" s="14">
        <v>115.18</v>
      </c>
      <c r="M11" s="9" t="s">
        <v>58</v>
      </c>
      <c r="N11" s="13" t="s">
        <v>59</v>
      </c>
      <c r="O11" s="1" t="s">
        <v>60</v>
      </c>
      <c r="P11" s="1">
        <v>1</v>
      </c>
      <c r="Q11" s="14">
        <v>115.18</v>
      </c>
      <c r="S11" s="9" t="s">
        <v>58</v>
      </c>
      <c r="T11" s="13" t="s">
        <v>59</v>
      </c>
      <c r="U11" s="1" t="s">
        <v>60</v>
      </c>
      <c r="V11" s="1">
        <v>1</v>
      </c>
      <c r="W11" s="14">
        <v>115.18</v>
      </c>
    </row>
    <row r="12" spans="1:23" x14ac:dyDescent="0.25">
      <c r="A12" s="70" t="s">
        <v>61</v>
      </c>
      <c r="B12" s="70"/>
      <c r="C12" s="70"/>
      <c r="D12" s="70"/>
      <c r="E12" s="70"/>
      <c r="G12" s="70" t="s">
        <v>61</v>
      </c>
      <c r="H12" s="70"/>
      <c r="I12" s="70"/>
      <c r="J12" s="70"/>
      <c r="K12" s="70"/>
      <c r="M12" s="70" t="s">
        <v>61</v>
      </c>
      <c r="N12" s="70"/>
      <c r="O12" s="70"/>
      <c r="P12" s="70"/>
      <c r="Q12" s="70"/>
      <c r="S12" s="15" t="s">
        <v>61</v>
      </c>
      <c r="T12" s="16"/>
      <c r="U12" s="16"/>
      <c r="V12" s="16"/>
      <c r="W12" s="17"/>
    </row>
    <row r="13" spans="1:23" x14ac:dyDescent="0.25">
      <c r="A13" s="1"/>
      <c r="B13" s="1" t="s">
        <v>1</v>
      </c>
      <c r="C13" s="1" t="s">
        <v>3</v>
      </c>
      <c r="D13" s="1"/>
      <c r="E13" s="4" t="s">
        <v>32</v>
      </c>
      <c r="G13" s="1"/>
      <c r="H13" s="1" t="s">
        <v>1</v>
      </c>
      <c r="I13" s="1" t="s">
        <v>3</v>
      </c>
      <c r="J13" s="1"/>
      <c r="K13" s="4" t="s">
        <v>32</v>
      </c>
      <c r="M13" s="1"/>
      <c r="N13" s="1" t="s">
        <v>1</v>
      </c>
      <c r="O13" s="1" t="s">
        <v>3</v>
      </c>
      <c r="P13" s="1"/>
      <c r="Q13" s="4" t="s">
        <v>32</v>
      </c>
      <c r="S13" s="1"/>
      <c r="T13" s="1" t="s">
        <v>1</v>
      </c>
      <c r="U13" s="1" t="s">
        <v>3</v>
      </c>
      <c r="V13" s="1"/>
      <c r="W13" s="4" t="s">
        <v>32</v>
      </c>
    </row>
    <row r="14" spans="1:23" x14ac:dyDescent="0.25">
      <c r="A14" s="1" t="s">
        <v>62</v>
      </c>
      <c r="B14" s="1" t="s">
        <v>63</v>
      </c>
      <c r="C14" s="1" t="s">
        <v>64</v>
      </c>
      <c r="D14" s="42">
        <v>2</v>
      </c>
      <c r="E14" s="4">
        <v>371.65</v>
      </c>
      <c r="G14" s="1" t="s">
        <v>62</v>
      </c>
      <c r="H14" s="1" t="s">
        <v>65</v>
      </c>
      <c r="I14" s="1" t="s">
        <v>64</v>
      </c>
      <c r="J14" s="1">
        <v>1</v>
      </c>
      <c r="K14" s="4">
        <v>371.65</v>
      </c>
      <c r="M14" s="1" t="s">
        <v>62</v>
      </c>
      <c r="N14" s="1" t="s">
        <v>63</v>
      </c>
      <c r="O14" s="1" t="s">
        <v>64</v>
      </c>
      <c r="P14" s="1">
        <v>1</v>
      </c>
      <c r="Q14" s="4">
        <v>371.65</v>
      </c>
      <c r="S14" s="1" t="s">
        <v>62</v>
      </c>
      <c r="T14" s="1" t="s">
        <v>65</v>
      </c>
      <c r="U14" s="1" t="s">
        <v>64</v>
      </c>
      <c r="V14" s="1">
        <v>1</v>
      </c>
      <c r="W14" s="4">
        <v>371.65</v>
      </c>
    </row>
    <row r="15" spans="1:23" x14ac:dyDescent="0.25">
      <c r="A15" s="1" t="s">
        <v>66</v>
      </c>
      <c r="B15" s="1" t="s">
        <v>67</v>
      </c>
      <c r="C15" s="1" t="s">
        <v>68</v>
      </c>
      <c r="D15" s="1">
        <v>1</v>
      </c>
      <c r="E15" s="4">
        <v>79</v>
      </c>
      <c r="G15" s="1" t="s">
        <v>66</v>
      </c>
      <c r="H15" s="1" t="s">
        <v>67</v>
      </c>
      <c r="I15" s="1" t="s">
        <v>68</v>
      </c>
      <c r="J15" s="1">
        <v>1</v>
      </c>
      <c r="K15" s="4">
        <v>79</v>
      </c>
      <c r="M15" s="1" t="s">
        <v>66</v>
      </c>
      <c r="N15" s="1" t="s">
        <v>67</v>
      </c>
      <c r="O15" s="1" t="s">
        <v>68</v>
      </c>
      <c r="P15" s="1">
        <v>1</v>
      </c>
      <c r="Q15" s="4">
        <v>79</v>
      </c>
      <c r="S15" s="1" t="s">
        <v>66</v>
      </c>
      <c r="T15" s="1" t="s">
        <v>67</v>
      </c>
      <c r="U15" s="1" t="s">
        <v>68</v>
      </c>
      <c r="V15" s="1">
        <v>1</v>
      </c>
      <c r="W15" s="4">
        <v>79</v>
      </c>
    </row>
    <row r="16" spans="1:23" x14ac:dyDescent="0.25">
      <c r="A16" s="1" t="s">
        <v>69</v>
      </c>
      <c r="B16" s="1" t="s">
        <v>70</v>
      </c>
      <c r="C16" s="1" t="s">
        <v>68</v>
      </c>
      <c r="D16" s="1">
        <v>1</v>
      </c>
      <c r="E16" s="4">
        <v>58</v>
      </c>
      <c r="G16" s="1" t="s">
        <v>69</v>
      </c>
      <c r="H16" s="1" t="s">
        <v>70</v>
      </c>
      <c r="I16" s="1" t="s">
        <v>68</v>
      </c>
      <c r="J16" s="1">
        <v>1</v>
      </c>
      <c r="K16" s="4">
        <v>58</v>
      </c>
      <c r="M16" s="1" t="s">
        <v>69</v>
      </c>
      <c r="N16" s="1" t="s">
        <v>70</v>
      </c>
      <c r="O16" s="1" t="s">
        <v>68</v>
      </c>
      <c r="P16" s="1">
        <v>1</v>
      </c>
      <c r="Q16" s="4">
        <v>58</v>
      </c>
      <c r="S16" s="1" t="s">
        <v>69</v>
      </c>
      <c r="T16" s="1" t="s">
        <v>70</v>
      </c>
      <c r="U16" s="1" t="s">
        <v>68</v>
      </c>
      <c r="V16" s="1">
        <v>1</v>
      </c>
      <c r="W16" s="4">
        <v>58</v>
      </c>
    </row>
    <row r="17" spans="1:23" x14ac:dyDescent="0.25">
      <c r="A17" s="45"/>
      <c r="B17" s="46"/>
      <c r="C17" s="46"/>
      <c r="D17" s="46"/>
      <c r="E17" s="47"/>
      <c r="F17" s="12"/>
      <c r="G17" s="45"/>
      <c r="H17" s="46"/>
      <c r="I17" s="46"/>
      <c r="J17" s="46"/>
      <c r="K17" s="47"/>
      <c r="M17" s="45"/>
      <c r="N17" s="46"/>
      <c r="O17" s="46"/>
      <c r="P17" s="46"/>
      <c r="Q17" s="47"/>
      <c r="S17" s="6"/>
      <c r="T17" s="7"/>
      <c r="U17" s="7"/>
      <c r="V17" s="7"/>
      <c r="W17" s="8"/>
    </row>
    <row r="18" spans="1:23" x14ac:dyDescent="0.25">
      <c r="A18" s="1" t="s">
        <v>71</v>
      </c>
      <c r="B18" s="44"/>
      <c r="C18" s="44"/>
      <c r="D18" s="44"/>
      <c r="E18" s="4">
        <f>D4*E4+D5*E5+D6*E6+D7*E7+D8*E8+D9*E9+D10*E10+D11*E11+D14*E14+D15*E15+D16*E16</f>
        <v>4707.37</v>
      </c>
      <c r="F18" s="12"/>
      <c r="G18" s="1" t="s">
        <v>71</v>
      </c>
      <c r="H18" s="44"/>
      <c r="I18" s="44"/>
      <c r="J18" s="44"/>
      <c r="K18" s="4">
        <f>J4*K4+J5*K5+J6*K6+P28*Q28+J8*K8+J9*K9+J10*K10+J11*K11+J14*K14+J15*K15+J16*K16</f>
        <v>3169.76</v>
      </c>
      <c r="M18" s="1" t="s">
        <v>71</v>
      </c>
      <c r="N18" s="44"/>
      <c r="O18" s="44"/>
      <c r="P18" s="44"/>
      <c r="Q18" s="4">
        <f>P4*Q4+P5*Q5+P6*Q6+P7*Q7+P8*Q8+P9*Q9+P10*Q10+P11*Q11+P14*Q14+P15*Q15+P16*Q16</f>
        <v>2777.26</v>
      </c>
      <c r="S18" s="1" t="s">
        <v>71</v>
      </c>
      <c r="T18" s="18"/>
      <c r="U18" s="19"/>
      <c r="V18" s="20"/>
      <c r="W18" s="4">
        <f>V4*W4+V5*W5+V6*W6+V8*W8+V9*W9+V10*W10+V11*W11+V14*W14+V15*W15+V16*W16</f>
        <v>2616.94</v>
      </c>
    </row>
    <row r="19" spans="1:23" x14ac:dyDescent="0.25">
      <c r="A19" s="1" t="s">
        <v>72</v>
      </c>
      <c r="B19" s="44"/>
      <c r="C19" s="44"/>
      <c r="D19" s="44"/>
      <c r="E19" s="21">
        <v>2</v>
      </c>
      <c r="G19" s="1" t="s">
        <v>72</v>
      </c>
      <c r="H19" s="44"/>
      <c r="I19" s="44"/>
      <c r="J19" s="44"/>
      <c r="K19" s="21">
        <v>2</v>
      </c>
      <c r="M19" s="1" t="s">
        <v>72</v>
      </c>
      <c r="N19" s="44"/>
      <c r="O19" s="44"/>
      <c r="P19" s="44"/>
      <c r="Q19" s="21">
        <v>1</v>
      </c>
      <c r="S19" s="1" t="s">
        <v>72</v>
      </c>
      <c r="T19" s="22"/>
      <c r="U19" s="23"/>
      <c r="V19" s="24"/>
      <c r="W19" s="21">
        <v>4</v>
      </c>
    </row>
    <row r="20" spans="1:23" x14ac:dyDescent="0.25">
      <c r="A20" s="1" t="s">
        <v>73</v>
      </c>
      <c r="B20" s="44"/>
      <c r="C20" s="44"/>
      <c r="D20" s="44"/>
      <c r="E20" s="4">
        <f>E18*E19</f>
        <v>9414.74</v>
      </c>
      <c r="G20" s="1" t="s">
        <v>73</v>
      </c>
      <c r="H20" s="44"/>
      <c r="I20" s="44"/>
      <c r="J20" s="44"/>
      <c r="K20" s="4">
        <f>K18*K19</f>
        <v>6339.52</v>
      </c>
      <c r="M20" s="1" t="s">
        <v>73</v>
      </c>
      <c r="N20" s="44"/>
      <c r="O20" s="44"/>
      <c r="P20" s="44"/>
      <c r="Q20" s="4">
        <f>Q18*Q19</f>
        <v>2777.26</v>
      </c>
      <c r="S20" s="1" t="s">
        <v>73</v>
      </c>
      <c r="T20" s="25"/>
      <c r="U20" s="26"/>
      <c r="V20" s="27"/>
      <c r="W20" s="4">
        <f>W18*W19</f>
        <v>10467.76</v>
      </c>
    </row>
    <row r="22" spans="1:23" ht="18.75" x14ac:dyDescent="0.3">
      <c r="G22" s="66" t="s">
        <v>74</v>
      </c>
      <c r="H22" s="66"/>
      <c r="I22" s="66"/>
      <c r="J22" s="66"/>
      <c r="K22" s="66"/>
      <c r="M22" s="66" t="s">
        <v>75</v>
      </c>
      <c r="N22" s="66"/>
      <c r="O22" s="66"/>
      <c r="P22" s="66"/>
      <c r="Q22" s="66"/>
      <c r="S22" s="67" t="s">
        <v>76</v>
      </c>
      <c r="T22" s="68"/>
      <c r="U22" s="68"/>
      <c r="V22" s="68"/>
      <c r="W22" s="69"/>
    </row>
    <row r="23" spans="1:23" ht="18.75" x14ac:dyDescent="0.3">
      <c r="A23" s="66" t="s">
        <v>77</v>
      </c>
      <c r="B23" s="66"/>
      <c r="C23" s="66"/>
      <c r="D23" s="66"/>
      <c r="E23" s="66"/>
      <c r="G23" s="9"/>
      <c r="H23" s="9"/>
      <c r="I23" s="9"/>
      <c r="J23" s="10"/>
      <c r="K23" s="9"/>
      <c r="M23" s="9"/>
      <c r="N23" s="9"/>
      <c r="O23" s="9"/>
      <c r="P23" s="10"/>
      <c r="Q23" s="9"/>
      <c r="S23" s="9"/>
      <c r="T23" s="9"/>
      <c r="U23" s="9"/>
      <c r="V23" s="10"/>
      <c r="W23" s="9"/>
    </row>
    <row r="24" spans="1:23" x14ac:dyDescent="0.25">
      <c r="A24" s="9"/>
      <c r="B24" s="9"/>
      <c r="C24" s="9"/>
      <c r="D24" s="10"/>
      <c r="E24" s="9"/>
      <c r="G24" s="1"/>
      <c r="H24" s="9" t="s">
        <v>1</v>
      </c>
      <c r="I24" s="9" t="s">
        <v>3</v>
      </c>
      <c r="J24" s="9" t="s">
        <v>31</v>
      </c>
      <c r="K24" s="9" t="s">
        <v>32</v>
      </c>
      <c r="M24" s="1"/>
      <c r="N24" s="9" t="s">
        <v>1</v>
      </c>
      <c r="O24" s="9" t="s">
        <v>3</v>
      </c>
      <c r="P24" s="9" t="s">
        <v>31</v>
      </c>
      <c r="Q24" s="9" t="s">
        <v>32</v>
      </c>
      <c r="S24" s="1"/>
      <c r="T24" s="9" t="s">
        <v>1</v>
      </c>
      <c r="U24" s="9" t="s">
        <v>3</v>
      </c>
      <c r="V24" s="9" t="s">
        <v>31</v>
      </c>
      <c r="W24" s="9" t="s">
        <v>32</v>
      </c>
    </row>
    <row r="25" spans="1:23" x14ac:dyDescent="0.25">
      <c r="A25" s="1"/>
      <c r="B25" s="9" t="s">
        <v>1</v>
      </c>
      <c r="C25" s="9" t="s">
        <v>3</v>
      </c>
      <c r="D25" s="9" t="s">
        <v>31</v>
      </c>
      <c r="E25" s="9" t="s">
        <v>32</v>
      </c>
      <c r="G25" s="9" t="s">
        <v>33</v>
      </c>
      <c r="H25" s="1" t="s">
        <v>34</v>
      </c>
      <c r="I25" s="1" t="s">
        <v>35</v>
      </c>
      <c r="J25" s="1">
        <v>1</v>
      </c>
      <c r="K25" s="4">
        <v>705.76</v>
      </c>
      <c r="M25" s="9" t="s">
        <v>33</v>
      </c>
      <c r="N25" s="1" t="s">
        <v>34</v>
      </c>
      <c r="O25" s="1" t="s">
        <v>35</v>
      </c>
      <c r="P25" s="1">
        <v>1</v>
      </c>
      <c r="Q25" s="4">
        <v>705.76</v>
      </c>
      <c r="S25" s="9" t="s">
        <v>33</v>
      </c>
      <c r="T25" s="1" t="s">
        <v>36</v>
      </c>
      <c r="U25" s="1" t="s">
        <v>35</v>
      </c>
      <c r="V25" s="1">
        <v>1</v>
      </c>
      <c r="W25" s="4">
        <v>446.94</v>
      </c>
    </row>
    <row r="26" spans="1:23" x14ac:dyDescent="0.25">
      <c r="A26" s="9" t="s">
        <v>33</v>
      </c>
      <c r="B26" s="1" t="s">
        <v>34</v>
      </c>
      <c r="C26" s="1" t="s">
        <v>35</v>
      </c>
      <c r="D26" s="1">
        <v>1</v>
      </c>
      <c r="E26" s="4">
        <v>705.76</v>
      </c>
      <c r="G26" s="9" t="s">
        <v>4</v>
      </c>
      <c r="H26" s="1" t="s">
        <v>37</v>
      </c>
      <c r="I26" s="1" t="s">
        <v>38</v>
      </c>
      <c r="J26" s="1">
        <v>1</v>
      </c>
      <c r="K26" s="4">
        <v>1811</v>
      </c>
      <c r="M26" s="9" t="s">
        <v>4</v>
      </c>
      <c r="N26" s="1" t="s">
        <v>37</v>
      </c>
      <c r="O26" s="1" t="s">
        <v>38</v>
      </c>
      <c r="P26" s="1">
        <v>1</v>
      </c>
      <c r="Q26" s="4">
        <v>1811</v>
      </c>
      <c r="S26" s="9" t="s">
        <v>4</v>
      </c>
      <c r="T26" s="1" t="s">
        <v>39</v>
      </c>
      <c r="U26" s="1" t="s">
        <v>38</v>
      </c>
      <c r="V26" s="1">
        <v>1</v>
      </c>
      <c r="W26" s="4">
        <v>766.56</v>
      </c>
    </row>
    <row r="27" spans="1:23" x14ac:dyDescent="0.25">
      <c r="A27" s="9" t="s">
        <v>4</v>
      </c>
      <c r="B27" s="1" t="s">
        <v>37</v>
      </c>
      <c r="C27" s="1" t="s">
        <v>38</v>
      </c>
      <c r="D27" s="1">
        <v>1</v>
      </c>
      <c r="E27" s="4">
        <v>1811</v>
      </c>
      <c r="G27" s="9" t="s">
        <v>40</v>
      </c>
      <c r="H27" s="1" t="s">
        <v>41</v>
      </c>
      <c r="I27" s="1" t="s">
        <v>42</v>
      </c>
      <c r="J27" s="1">
        <v>2</v>
      </c>
      <c r="K27" s="4">
        <v>211.65</v>
      </c>
      <c r="M27" s="9" t="s">
        <v>40</v>
      </c>
      <c r="N27" s="1" t="s">
        <v>41</v>
      </c>
      <c r="O27" s="1" t="s">
        <v>42</v>
      </c>
      <c r="P27" s="1">
        <v>2</v>
      </c>
      <c r="Q27" s="4">
        <v>211.65</v>
      </c>
      <c r="S27" s="9" t="s">
        <v>40</v>
      </c>
      <c r="T27" s="1" t="s">
        <v>41</v>
      </c>
      <c r="U27" s="1" t="s">
        <v>42</v>
      </c>
      <c r="V27" s="1">
        <v>2</v>
      </c>
      <c r="W27" s="4">
        <v>211.65</v>
      </c>
    </row>
    <row r="28" spans="1:23" x14ac:dyDescent="0.25">
      <c r="A28" s="9" t="s">
        <v>40</v>
      </c>
      <c r="B28" s="1" t="s">
        <v>41</v>
      </c>
      <c r="C28" s="1" t="s">
        <v>42</v>
      </c>
      <c r="D28" s="1">
        <v>2</v>
      </c>
      <c r="E28" s="4">
        <v>211.65</v>
      </c>
      <c r="G28" s="9" t="s">
        <v>43</v>
      </c>
      <c r="H28" s="1"/>
      <c r="I28" s="1"/>
      <c r="J28" s="1"/>
      <c r="K28" s="4"/>
      <c r="M28" s="9" t="s">
        <v>43</v>
      </c>
      <c r="N28" s="1" t="s">
        <v>78</v>
      </c>
      <c r="O28" s="1" t="s">
        <v>79</v>
      </c>
      <c r="P28" s="1">
        <v>1</v>
      </c>
      <c r="Q28" s="4">
        <v>552.82000000000005</v>
      </c>
      <c r="S28" s="9" t="s">
        <v>43</v>
      </c>
      <c r="T28" s="1"/>
      <c r="U28" s="1"/>
      <c r="V28" s="1"/>
      <c r="W28" s="4"/>
    </row>
    <row r="29" spans="1:23" x14ac:dyDescent="0.25">
      <c r="A29" s="9" t="s">
        <v>43</v>
      </c>
      <c r="B29" s="1"/>
      <c r="C29" s="1"/>
      <c r="D29" s="1"/>
      <c r="E29" s="4"/>
      <c r="G29" s="9" t="s">
        <v>44</v>
      </c>
      <c r="H29" s="1" t="s">
        <v>45</v>
      </c>
      <c r="I29" s="1" t="s">
        <v>46</v>
      </c>
      <c r="J29" s="1">
        <v>1</v>
      </c>
      <c r="K29" s="4">
        <v>218.71</v>
      </c>
      <c r="M29" s="9" t="s">
        <v>44</v>
      </c>
      <c r="N29" s="1" t="s">
        <v>45</v>
      </c>
      <c r="O29" s="1" t="s">
        <v>46</v>
      </c>
      <c r="P29" s="1">
        <v>1</v>
      </c>
      <c r="Q29" s="4">
        <v>218.71</v>
      </c>
      <c r="S29" s="9" t="s">
        <v>44</v>
      </c>
      <c r="T29" s="1" t="s">
        <v>47</v>
      </c>
      <c r="U29" s="1" t="s">
        <v>46</v>
      </c>
      <c r="V29" s="1">
        <v>1</v>
      </c>
      <c r="W29" s="4">
        <v>152.82</v>
      </c>
    </row>
    <row r="30" spans="1:23" x14ac:dyDescent="0.25">
      <c r="A30" s="9" t="s">
        <v>44</v>
      </c>
      <c r="B30" s="1" t="s">
        <v>45</v>
      </c>
      <c r="C30" s="1" t="s">
        <v>46</v>
      </c>
      <c r="D30" s="1">
        <v>1</v>
      </c>
      <c r="E30" s="4">
        <v>218.71</v>
      </c>
      <c r="G30" s="9" t="s">
        <v>48</v>
      </c>
      <c r="H30" s="1" t="s">
        <v>49</v>
      </c>
      <c r="I30" s="1" t="s">
        <v>50</v>
      </c>
      <c r="J30" s="1">
        <v>1</v>
      </c>
      <c r="K30" s="4">
        <v>253.22</v>
      </c>
      <c r="M30" s="9" t="s">
        <v>48</v>
      </c>
      <c r="N30" s="1" t="s">
        <v>49</v>
      </c>
      <c r="O30" s="1" t="s">
        <v>50</v>
      </c>
      <c r="P30" s="1">
        <v>1</v>
      </c>
      <c r="Q30" s="4">
        <v>253.22</v>
      </c>
      <c r="S30" s="9" t="s">
        <v>48</v>
      </c>
      <c r="T30" s="1" t="s">
        <v>49</v>
      </c>
      <c r="U30" s="1" t="s">
        <v>50</v>
      </c>
      <c r="V30" s="1">
        <v>1</v>
      </c>
      <c r="W30" s="4">
        <v>253.22</v>
      </c>
    </row>
    <row r="31" spans="1:23" x14ac:dyDescent="0.25">
      <c r="A31" s="9" t="s">
        <v>48</v>
      </c>
      <c r="B31" s="1" t="s">
        <v>49</v>
      </c>
      <c r="C31" s="1" t="s">
        <v>50</v>
      </c>
      <c r="D31" s="1">
        <v>1</v>
      </c>
      <c r="E31" s="4">
        <v>253.22</v>
      </c>
      <c r="G31" s="9" t="s">
        <v>53</v>
      </c>
      <c r="H31" s="1" t="s">
        <v>54</v>
      </c>
      <c r="I31" s="1" t="s">
        <v>55</v>
      </c>
      <c r="J31" s="1">
        <v>1</v>
      </c>
      <c r="K31" s="4">
        <v>299.89999999999998</v>
      </c>
      <c r="M31" s="9" t="s">
        <v>53</v>
      </c>
      <c r="N31" s="1" t="s">
        <v>54</v>
      </c>
      <c r="O31" s="1" t="s">
        <v>55</v>
      </c>
      <c r="P31" s="1">
        <v>1</v>
      </c>
      <c r="Q31" s="4">
        <v>299.89999999999998</v>
      </c>
      <c r="S31" s="9" t="s">
        <v>53</v>
      </c>
      <c r="T31" s="1" t="s">
        <v>57</v>
      </c>
      <c r="U31" s="1" t="s">
        <v>55</v>
      </c>
      <c r="V31" s="1">
        <v>1</v>
      </c>
      <c r="W31" s="4">
        <v>322.24</v>
      </c>
    </row>
    <row r="32" spans="1:23" x14ac:dyDescent="0.25">
      <c r="A32" s="9" t="s">
        <v>53</v>
      </c>
      <c r="B32" s="1" t="s">
        <v>54</v>
      </c>
      <c r="C32" s="1" t="s">
        <v>55</v>
      </c>
      <c r="D32" s="1">
        <v>1</v>
      </c>
      <c r="E32" s="4">
        <v>299.89999999999998</v>
      </c>
      <c r="G32" s="9" t="s">
        <v>58</v>
      </c>
      <c r="H32" s="13" t="s">
        <v>59</v>
      </c>
      <c r="I32" s="1" t="s">
        <v>60</v>
      </c>
      <c r="J32" s="1">
        <v>1</v>
      </c>
      <c r="K32" s="14">
        <v>115.18</v>
      </c>
      <c r="M32" s="9" t="s">
        <v>58</v>
      </c>
      <c r="N32" s="13" t="s">
        <v>59</v>
      </c>
      <c r="O32" s="1" t="s">
        <v>60</v>
      </c>
      <c r="P32" s="1">
        <v>1</v>
      </c>
      <c r="Q32" s="14">
        <v>115.18</v>
      </c>
      <c r="S32" s="9" t="s">
        <v>58</v>
      </c>
      <c r="T32" s="13" t="s">
        <v>59</v>
      </c>
      <c r="U32" s="1" t="s">
        <v>60</v>
      </c>
      <c r="V32" s="1">
        <v>1</v>
      </c>
      <c r="W32" s="14">
        <v>115.18</v>
      </c>
    </row>
    <row r="33" spans="1:23" x14ac:dyDescent="0.25">
      <c r="A33" s="9" t="s">
        <v>58</v>
      </c>
      <c r="B33" s="13" t="s">
        <v>59</v>
      </c>
      <c r="C33" s="1" t="s">
        <v>60</v>
      </c>
      <c r="D33" s="1">
        <v>1</v>
      </c>
      <c r="E33" s="14">
        <v>115.18</v>
      </c>
      <c r="G33" s="70" t="s">
        <v>61</v>
      </c>
      <c r="H33" s="70"/>
      <c r="I33" s="70"/>
      <c r="J33" s="70"/>
      <c r="K33" s="70"/>
      <c r="M33" s="70" t="s">
        <v>61</v>
      </c>
      <c r="N33" s="70"/>
      <c r="O33" s="70"/>
      <c r="P33" s="70"/>
      <c r="Q33" s="70"/>
      <c r="S33" s="70" t="s">
        <v>61</v>
      </c>
      <c r="T33" s="70"/>
      <c r="U33" s="70"/>
      <c r="V33" s="70"/>
      <c r="W33" s="70"/>
    </row>
    <row r="34" spans="1:23" x14ac:dyDescent="0.25">
      <c r="A34" s="70" t="s">
        <v>61</v>
      </c>
      <c r="B34" s="70"/>
      <c r="C34" s="70"/>
      <c r="D34" s="70"/>
      <c r="E34" s="70"/>
      <c r="G34" s="1"/>
      <c r="H34" s="1" t="s">
        <v>1</v>
      </c>
      <c r="I34" s="1" t="s">
        <v>3</v>
      </c>
      <c r="J34" s="1"/>
      <c r="K34" s="4" t="s">
        <v>32</v>
      </c>
      <c r="M34" s="1"/>
      <c r="N34" s="1" t="s">
        <v>1</v>
      </c>
      <c r="O34" s="1" t="s">
        <v>3</v>
      </c>
      <c r="P34" s="1"/>
      <c r="Q34" s="4" t="s">
        <v>32</v>
      </c>
      <c r="S34" s="1"/>
      <c r="T34" s="1" t="s">
        <v>1</v>
      </c>
      <c r="U34" s="1" t="s">
        <v>3</v>
      </c>
      <c r="V34" s="1"/>
      <c r="W34" s="4" t="s">
        <v>32</v>
      </c>
    </row>
    <row r="35" spans="1:23" x14ac:dyDescent="0.25">
      <c r="A35" s="1"/>
      <c r="B35" s="1" t="s">
        <v>1</v>
      </c>
      <c r="C35" s="1" t="s">
        <v>3</v>
      </c>
      <c r="D35" s="1"/>
      <c r="E35" s="4" t="s">
        <v>32</v>
      </c>
      <c r="G35" s="1" t="s">
        <v>62</v>
      </c>
      <c r="H35" s="1" t="s">
        <v>63</v>
      </c>
      <c r="I35" s="1" t="s">
        <v>64</v>
      </c>
      <c r="J35" s="42">
        <v>2</v>
      </c>
      <c r="K35" s="4">
        <v>371.65</v>
      </c>
      <c r="M35" s="1" t="s">
        <v>62</v>
      </c>
      <c r="N35" s="1" t="s">
        <v>63</v>
      </c>
      <c r="O35" s="1" t="s">
        <v>64</v>
      </c>
      <c r="P35" s="42">
        <v>2</v>
      </c>
      <c r="Q35" s="4">
        <v>371.65</v>
      </c>
      <c r="S35" s="1" t="s">
        <v>62</v>
      </c>
      <c r="T35" s="1" t="s">
        <v>63</v>
      </c>
      <c r="U35" s="1" t="s">
        <v>64</v>
      </c>
      <c r="V35" s="1">
        <v>1</v>
      </c>
      <c r="W35" s="4">
        <v>371.65</v>
      </c>
    </row>
    <row r="36" spans="1:23" x14ac:dyDescent="0.25">
      <c r="A36" s="1" t="s">
        <v>62</v>
      </c>
      <c r="B36" s="1" t="s">
        <v>63</v>
      </c>
      <c r="C36" s="1" t="s">
        <v>64</v>
      </c>
      <c r="D36" s="1">
        <v>1</v>
      </c>
      <c r="E36" s="4">
        <v>371.65</v>
      </c>
      <c r="G36" s="1" t="s">
        <v>66</v>
      </c>
      <c r="H36" s="1" t="s">
        <v>67</v>
      </c>
      <c r="I36" s="1" t="s">
        <v>68</v>
      </c>
      <c r="J36" s="1">
        <v>1</v>
      </c>
      <c r="K36" s="4">
        <v>79</v>
      </c>
      <c r="M36" s="1" t="s">
        <v>66</v>
      </c>
      <c r="N36" s="1" t="s">
        <v>67</v>
      </c>
      <c r="O36" s="1" t="s">
        <v>68</v>
      </c>
      <c r="P36" s="1">
        <v>1</v>
      </c>
      <c r="Q36" s="4">
        <v>79</v>
      </c>
      <c r="S36" s="1" t="s">
        <v>66</v>
      </c>
      <c r="T36" s="1" t="s">
        <v>67</v>
      </c>
      <c r="U36" s="1" t="s">
        <v>68</v>
      </c>
      <c r="V36" s="1">
        <v>1</v>
      </c>
      <c r="W36" s="4">
        <v>79</v>
      </c>
    </row>
    <row r="37" spans="1:23" x14ac:dyDescent="0.25">
      <c r="A37" s="1" t="s">
        <v>66</v>
      </c>
      <c r="B37" s="1" t="s">
        <v>67</v>
      </c>
      <c r="C37" s="1" t="s">
        <v>68</v>
      </c>
      <c r="D37" s="1">
        <v>1</v>
      </c>
      <c r="E37" s="4">
        <v>79</v>
      </c>
      <c r="G37" s="1" t="s">
        <v>69</v>
      </c>
      <c r="H37" s="1" t="s">
        <v>70</v>
      </c>
      <c r="I37" s="1" t="s">
        <v>68</v>
      </c>
      <c r="J37" s="1">
        <v>1</v>
      </c>
      <c r="K37" s="4">
        <v>58</v>
      </c>
      <c r="M37" s="1" t="s">
        <v>69</v>
      </c>
      <c r="N37" s="1" t="s">
        <v>70</v>
      </c>
      <c r="O37" s="1" t="s">
        <v>68</v>
      </c>
      <c r="P37" s="1">
        <v>1</v>
      </c>
      <c r="Q37" s="4">
        <v>58</v>
      </c>
      <c r="S37" s="1" t="s">
        <v>69</v>
      </c>
      <c r="T37" s="1" t="s">
        <v>70</v>
      </c>
      <c r="U37" s="1" t="s">
        <v>68</v>
      </c>
      <c r="V37" s="1">
        <v>1</v>
      </c>
      <c r="W37" s="4">
        <v>58</v>
      </c>
    </row>
    <row r="38" spans="1:23" x14ac:dyDescent="0.25">
      <c r="A38" s="1" t="s">
        <v>69</v>
      </c>
      <c r="B38" s="1" t="s">
        <v>70</v>
      </c>
      <c r="C38" s="1" t="s">
        <v>68</v>
      </c>
      <c r="D38" s="1">
        <v>1</v>
      </c>
      <c r="E38" s="4">
        <v>58</v>
      </c>
      <c r="G38" s="45"/>
      <c r="H38" s="46"/>
      <c r="I38" s="46"/>
      <c r="J38" s="46"/>
      <c r="K38" s="47"/>
      <c r="M38" s="45"/>
      <c r="N38" s="46"/>
      <c r="O38" s="46"/>
      <c r="P38" s="46"/>
      <c r="Q38" s="47"/>
      <c r="S38" s="45"/>
      <c r="T38" s="46"/>
      <c r="U38" s="46"/>
      <c r="V38" s="46"/>
      <c r="W38" s="47"/>
    </row>
    <row r="39" spans="1:23" x14ac:dyDescent="0.25">
      <c r="A39" s="45"/>
      <c r="B39" s="46"/>
      <c r="C39" s="46"/>
      <c r="D39" s="46"/>
      <c r="E39" s="47"/>
      <c r="G39" s="1" t="s">
        <v>71</v>
      </c>
      <c r="H39" s="44"/>
      <c r="I39" s="44"/>
      <c r="J39" s="44"/>
      <c r="K39" s="4">
        <f>J25*K25+J26*K26+J27*K27+J28*K28+J29*K29+J30*K30+J31*K31+J32*K32+J35*K35+J36*K36+J37*K37</f>
        <v>4707.37</v>
      </c>
      <c r="M39" s="1" t="s">
        <v>71</v>
      </c>
      <c r="N39" s="44"/>
      <c r="O39" s="44"/>
      <c r="P39" s="44"/>
      <c r="Q39" s="4">
        <f>P25*Q25+P26*Q26+P27*Q27+P29*Q29+P30*Q30+P31*Q31+P32*Q32+P35*Q35+P36*Q36+P37*Q37</f>
        <v>4707.37</v>
      </c>
      <c r="S39" s="1" t="s">
        <v>71</v>
      </c>
      <c r="T39" s="44"/>
      <c r="U39" s="44"/>
      <c r="V39" s="44"/>
      <c r="W39" s="4">
        <f>V25*W25+V26*W26+V27*W27+V28*W28+V29*W29+V30*W30+V31*W31+V32*W32+V35*W35+V36*W36+V37*W37</f>
        <v>2988.91</v>
      </c>
    </row>
    <row r="40" spans="1:23" x14ac:dyDescent="0.25">
      <c r="A40" s="1" t="s">
        <v>71</v>
      </c>
      <c r="B40" s="44"/>
      <c r="C40" s="44"/>
      <c r="D40" s="44"/>
      <c r="E40" s="4">
        <f>D26*E26+D27*E27+D28*E28+D29*E29+D30*E30+D31*E31+D32*E32+D33*E33+D36*E36+D37*E37+D38*E38</f>
        <v>4335.72</v>
      </c>
      <c r="G40" s="1" t="s">
        <v>72</v>
      </c>
      <c r="H40" s="44"/>
      <c r="I40" s="44"/>
      <c r="J40" s="44"/>
      <c r="K40" s="21">
        <v>2</v>
      </c>
      <c r="M40" s="1" t="s">
        <v>72</v>
      </c>
      <c r="N40" s="44"/>
      <c r="O40" s="44"/>
      <c r="P40" s="44"/>
      <c r="Q40" s="21">
        <v>2</v>
      </c>
      <c r="S40" s="1" t="s">
        <v>72</v>
      </c>
      <c r="T40" s="44"/>
      <c r="U40" s="44"/>
      <c r="V40" s="44"/>
      <c r="W40" s="21">
        <v>4</v>
      </c>
    </row>
    <row r="41" spans="1:23" x14ac:dyDescent="0.25">
      <c r="A41" s="1" t="s">
        <v>72</v>
      </c>
      <c r="B41" s="44"/>
      <c r="C41" s="44"/>
      <c r="D41" s="44"/>
      <c r="E41" s="21">
        <v>20</v>
      </c>
      <c r="G41" s="1" t="s">
        <v>73</v>
      </c>
      <c r="H41" s="44"/>
      <c r="I41" s="44"/>
      <c r="J41" s="44"/>
      <c r="K41" s="4">
        <f>K39*K40</f>
        <v>9414.74</v>
      </c>
      <c r="M41" s="1" t="s">
        <v>73</v>
      </c>
      <c r="N41" s="44"/>
      <c r="O41" s="44"/>
      <c r="P41" s="44"/>
      <c r="Q41" s="4">
        <f>Q39*Q40</f>
        <v>9414.74</v>
      </c>
      <c r="S41" s="1" t="s">
        <v>73</v>
      </c>
      <c r="T41" s="44"/>
      <c r="U41" s="44"/>
      <c r="V41" s="44"/>
      <c r="W41" s="4">
        <f>W39*W40</f>
        <v>11955.64</v>
      </c>
    </row>
    <row r="42" spans="1:23" x14ac:dyDescent="0.25">
      <c r="A42" s="1" t="s">
        <v>73</v>
      </c>
      <c r="B42" s="44"/>
      <c r="C42" s="44"/>
      <c r="D42" s="44"/>
      <c r="E42" s="4">
        <f>E40*E41</f>
        <v>86714.400000000009</v>
      </c>
    </row>
    <row r="43" spans="1:23" ht="18.75" x14ac:dyDescent="0.3">
      <c r="G43" s="66" t="s">
        <v>80</v>
      </c>
      <c r="H43" s="66"/>
      <c r="I43" s="66"/>
      <c r="J43" s="66"/>
      <c r="K43" s="66"/>
      <c r="M43" s="67" t="s">
        <v>81</v>
      </c>
      <c r="N43" s="68"/>
      <c r="O43" s="68"/>
      <c r="P43" s="68"/>
      <c r="Q43" s="69"/>
      <c r="S43" s="67" t="s">
        <v>82</v>
      </c>
      <c r="T43" s="68"/>
      <c r="U43" s="68"/>
      <c r="V43" s="68"/>
      <c r="W43" s="69"/>
    </row>
    <row r="44" spans="1:23" ht="18.75" x14ac:dyDescent="0.3">
      <c r="A44" s="66" t="s">
        <v>83</v>
      </c>
      <c r="B44" s="66"/>
      <c r="C44" s="66"/>
      <c r="D44" s="66"/>
      <c r="E44" s="66"/>
      <c r="G44" s="9"/>
      <c r="H44" s="9"/>
      <c r="I44" s="9"/>
      <c r="J44" s="10"/>
      <c r="K44" s="9"/>
      <c r="M44" s="9"/>
      <c r="N44" s="9"/>
      <c r="O44" s="9"/>
      <c r="P44" s="10"/>
      <c r="Q44" s="9"/>
      <c r="S44" s="9"/>
      <c r="T44" s="9"/>
      <c r="U44" s="9"/>
      <c r="V44" s="10"/>
      <c r="W44" s="9"/>
    </row>
    <row r="45" spans="1:23" x14ac:dyDescent="0.25">
      <c r="A45" s="1"/>
      <c r="B45" s="9" t="s">
        <v>1</v>
      </c>
      <c r="C45" s="9" t="s">
        <v>3</v>
      </c>
      <c r="D45" s="9" t="s">
        <v>31</v>
      </c>
      <c r="E45" s="9" t="s">
        <v>32</v>
      </c>
      <c r="G45" s="1"/>
      <c r="H45" s="9" t="s">
        <v>1</v>
      </c>
      <c r="I45" s="9" t="s">
        <v>3</v>
      </c>
      <c r="J45" s="9" t="s">
        <v>31</v>
      </c>
      <c r="K45" s="9" t="s">
        <v>32</v>
      </c>
      <c r="M45" s="1"/>
      <c r="N45" s="9" t="s">
        <v>1</v>
      </c>
      <c r="O45" s="9" t="s">
        <v>3</v>
      </c>
      <c r="P45" s="9" t="s">
        <v>31</v>
      </c>
      <c r="Q45" s="9" t="s">
        <v>32</v>
      </c>
      <c r="S45" s="1"/>
      <c r="T45" s="9" t="s">
        <v>1</v>
      </c>
      <c r="U45" s="9" t="s">
        <v>3</v>
      </c>
      <c r="V45" s="9" t="s">
        <v>31</v>
      </c>
      <c r="W45" s="9" t="s">
        <v>32</v>
      </c>
    </row>
    <row r="46" spans="1:23" x14ac:dyDescent="0.25">
      <c r="A46" s="9" t="s">
        <v>33</v>
      </c>
      <c r="B46" s="1" t="s">
        <v>34</v>
      </c>
      <c r="C46" s="1" t="s">
        <v>35</v>
      </c>
      <c r="D46" s="1">
        <v>1</v>
      </c>
      <c r="E46" s="4">
        <v>705.76</v>
      </c>
      <c r="G46" s="9" t="s">
        <v>33</v>
      </c>
      <c r="H46" s="1" t="s">
        <v>36</v>
      </c>
      <c r="I46" s="1" t="s">
        <v>35</v>
      </c>
      <c r="J46" s="1">
        <v>1</v>
      </c>
      <c r="K46" s="4">
        <v>446.94</v>
      </c>
      <c r="M46" s="9" t="s">
        <v>33</v>
      </c>
      <c r="N46" s="1" t="s">
        <v>36</v>
      </c>
      <c r="O46" s="1" t="s">
        <v>35</v>
      </c>
      <c r="P46" s="1">
        <v>1</v>
      </c>
      <c r="Q46" s="4">
        <v>446.94</v>
      </c>
      <c r="S46" s="9" t="s">
        <v>33</v>
      </c>
      <c r="T46" s="1" t="s">
        <v>36</v>
      </c>
      <c r="U46" s="1" t="s">
        <v>35</v>
      </c>
      <c r="V46" s="1">
        <v>1</v>
      </c>
      <c r="W46" s="4">
        <v>446.94</v>
      </c>
    </row>
    <row r="47" spans="1:23" x14ac:dyDescent="0.25">
      <c r="A47" s="9" t="s">
        <v>4</v>
      </c>
      <c r="B47" s="1" t="s">
        <v>37</v>
      </c>
      <c r="C47" s="1" t="s">
        <v>38</v>
      </c>
      <c r="D47" s="1">
        <v>1</v>
      </c>
      <c r="E47" s="4">
        <v>1811</v>
      </c>
      <c r="G47" s="9" t="s">
        <v>4</v>
      </c>
      <c r="H47" s="1" t="s">
        <v>39</v>
      </c>
      <c r="I47" s="1" t="s">
        <v>38</v>
      </c>
      <c r="J47" s="1">
        <v>1</v>
      </c>
      <c r="K47" s="4">
        <v>766.56</v>
      </c>
      <c r="M47" s="9" t="s">
        <v>4</v>
      </c>
      <c r="N47" s="1" t="s">
        <v>39</v>
      </c>
      <c r="O47" s="1" t="s">
        <v>38</v>
      </c>
      <c r="P47" s="1">
        <v>1</v>
      </c>
      <c r="Q47" s="4">
        <v>766.56</v>
      </c>
      <c r="S47" s="9" t="s">
        <v>4</v>
      </c>
      <c r="T47" s="1" t="s">
        <v>84</v>
      </c>
      <c r="U47" s="1" t="s">
        <v>38</v>
      </c>
      <c r="V47" s="1">
        <v>1</v>
      </c>
      <c r="W47" s="4">
        <v>433.22</v>
      </c>
    </row>
    <row r="48" spans="1:23" x14ac:dyDescent="0.25">
      <c r="A48" s="9" t="s">
        <v>40</v>
      </c>
      <c r="B48" s="1" t="s">
        <v>41</v>
      </c>
      <c r="C48" s="1" t="s">
        <v>42</v>
      </c>
      <c r="D48" s="1">
        <v>2</v>
      </c>
      <c r="E48" s="4">
        <v>211.65</v>
      </c>
      <c r="G48" s="9" t="s">
        <v>40</v>
      </c>
      <c r="H48" s="1" t="s">
        <v>41</v>
      </c>
      <c r="I48" s="1" t="s">
        <v>42</v>
      </c>
      <c r="J48" s="1">
        <v>1</v>
      </c>
      <c r="K48" s="4">
        <v>211.65</v>
      </c>
      <c r="M48" s="9" t="s">
        <v>40</v>
      </c>
      <c r="N48" s="1" t="s">
        <v>41</v>
      </c>
      <c r="O48" s="1" t="s">
        <v>42</v>
      </c>
      <c r="P48" s="1">
        <v>2</v>
      </c>
      <c r="Q48" s="4">
        <v>211.65</v>
      </c>
      <c r="S48" s="9" t="s">
        <v>40</v>
      </c>
      <c r="T48" s="1" t="s">
        <v>41</v>
      </c>
      <c r="U48" s="1" t="s">
        <v>42</v>
      </c>
      <c r="V48" s="1">
        <v>1</v>
      </c>
      <c r="W48" s="4">
        <v>211.65</v>
      </c>
    </row>
    <row r="49" spans="1:23" x14ac:dyDescent="0.25">
      <c r="A49" s="9" t="s">
        <v>43</v>
      </c>
      <c r="B49" s="1"/>
      <c r="C49" s="1"/>
      <c r="D49" s="1"/>
      <c r="E49" s="4"/>
      <c r="G49" s="9" t="s">
        <v>43</v>
      </c>
      <c r="H49" s="1"/>
      <c r="I49" s="1"/>
      <c r="J49" s="1"/>
      <c r="K49" s="4"/>
      <c r="M49" s="9" t="s">
        <v>43</v>
      </c>
      <c r="N49" s="1"/>
      <c r="O49" s="1"/>
      <c r="P49" s="1"/>
      <c r="Q49" s="4"/>
      <c r="S49" s="9" t="s">
        <v>43</v>
      </c>
      <c r="T49" s="1"/>
      <c r="U49" s="1"/>
      <c r="V49" s="1"/>
      <c r="W49" s="1"/>
    </row>
    <row r="50" spans="1:23" x14ac:dyDescent="0.25">
      <c r="A50" s="9" t="s">
        <v>44</v>
      </c>
      <c r="B50" s="1" t="s">
        <v>45</v>
      </c>
      <c r="C50" s="1" t="s">
        <v>46</v>
      </c>
      <c r="D50" s="1">
        <v>1</v>
      </c>
      <c r="E50" s="4">
        <v>218.71</v>
      </c>
      <c r="G50" s="9" t="s">
        <v>44</v>
      </c>
      <c r="H50" s="1" t="s">
        <v>47</v>
      </c>
      <c r="I50" s="1" t="s">
        <v>46</v>
      </c>
      <c r="J50" s="1">
        <v>1</v>
      </c>
      <c r="K50" s="4">
        <v>152.82</v>
      </c>
      <c r="M50" s="9" t="s">
        <v>44</v>
      </c>
      <c r="N50" s="1" t="s">
        <v>47</v>
      </c>
      <c r="O50" s="1" t="s">
        <v>46</v>
      </c>
      <c r="P50" s="1">
        <v>1</v>
      </c>
      <c r="Q50" s="4">
        <v>152.82</v>
      </c>
      <c r="S50" s="9" t="s">
        <v>44</v>
      </c>
      <c r="T50" s="1" t="s">
        <v>47</v>
      </c>
      <c r="U50" s="1" t="s">
        <v>46</v>
      </c>
      <c r="V50" s="1">
        <v>1</v>
      </c>
      <c r="W50" s="4">
        <v>152.82</v>
      </c>
    </row>
    <row r="51" spans="1:23" x14ac:dyDescent="0.25">
      <c r="A51" s="9" t="s">
        <v>48</v>
      </c>
      <c r="B51" s="1" t="s">
        <v>49</v>
      </c>
      <c r="C51" s="1" t="s">
        <v>50</v>
      </c>
      <c r="D51" s="1">
        <v>1</v>
      </c>
      <c r="E51" s="4">
        <v>253.22</v>
      </c>
      <c r="G51" s="9" t="s">
        <v>48</v>
      </c>
      <c r="H51" s="1" t="s">
        <v>49</v>
      </c>
      <c r="I51" s="1" t="s">
        <v>50</v>
      </c>
      <c r="J51" s="1">
        <v>1</v>
      </c>
      <c r="K51" s="4">
        <v>253.22</v>
      </c>
      <c r="M51" s="9" t="s">
        <v>48</v>
      </c>
      <c r="N51" s="1" t="s">
        <v>49</v>
      </c>
      <c r="O51" s="1" t="s">
        <v>50</v>
      </c>
      <c r="P51" s="1">
        <v>1</v>
      </c>
      <c r="Q51" s="4">
        <v>253.22</v>
      </c>
      <c r="S51" s="9" t="s">
        <v>48</v>
      </c>
      <c r="T51" s="1" t="s">
        <v>85</v>
      </c>
      <c r="U51" s="1" t="s">
        <v>52</v>
      </c>
      <c r="V51" s="1">
        <v>1</v>
      </c>
      <c r="W51" s="4">
        <v>92.9</v>
      </c>
    </row>
    <row r="52" spans="1:23" x14ac:dyDescent="0.25">
      <c r="A52" s="9" t="s">
        <v>53</v>
      </c>
      <c r="B52" s="1" t="s">
        <v>54</v>
      </c>
      <c r="C52" s="1" t="s">
        <v>55</v>
      </c>
      <c r="D52" s="1">
        <v>1</v>
      </c>
      <c r="E52" s="4">
        <v>299.89999999999998</v>
      </c>
      <c r="G52" s="9" t="s">
        <v>53</v>
      </c>
      <c r="H52" s="1" t="s">
        <v>57</v>
      </c>
      <c r="I52" s="1" t="s">
        <v>55</v>
      </c>
      <c r="J52" s="1">
        <v>1</v>
      </c>
      <c r="K52" s="4">
        <v>322.24</v>
      </c>
      <c r="M52" s="9" t="s">
        <v>53</v>
      </c>
      <c r="N52" s="1" t="s">
        <v>57</v>
      </c>
      <c r="O52" s="1" t="s">
        <v>55</v>
      </c>
      <c r="P52" s="1">
        <v>1</v>
      </c>
      <c r="Q52" s="4">
        <v>322.24</v>
      </c>
      <c r="S52" s="9" t="s">
        <v>53</v>
      </c>
      <c r="T52" s="1" t="s">
        <v>56</v>
      </c>
      <c r="U52" s="1" t="s">
        <v>55</v>
      </c>
      <c r="V52" s="1">
        <v>1</v>
      </c>
      <c r="W52" s="4">
        <v>322.24</v>
      </c>
    </row>
    <row r="53" spans="1:23" x14ac:dyDescent="0.25">
      <c r="A53" s="9" t="s">
        <v>58</v>
      </c>
      <c r="B53" s="13" t="s">
        <v>59</v>
      </c>
      <c r="C53" s="1" t="s">
        <v>60</v>
      </c>
      <c r="D53" s="1">
        <v>1</v>
      </c>
      <c r="E53" s="14">
        <v>115.18</v>
      </c>
      <c r="G53" s="9" t="s">
        <v>58</v>
      </c>
      <c r="H53" s="13" t="s">
        <v>59</v>
      </c>
      <c r="I53" s="1" t="s">
        <v>60</v>
      </c>
      <c r="J53" s="1">
        <v>1</v>
      </c>
      <c r="K53" s="14">
        <v>115.18</v>
      </c>
      <c r="M53" s="9" t="s">
        <v>58</v>
      </c>
      <c r="N53" s="13" t="s">
        <v>59</v>
      </c>
      <c r="O53" s="1" t="s">
        <v>60</v>
      </c>
      <c r="P53" s="1">
        <v>1</v>
      </c>
      <c r="Q53" s="14">
        <v>115.18</v>
      </c>
      <c r="S53" s="9" t="s">
        <v>58</v>
      </c>
      <c r="T53" s="13" t="s">
        <v>59</v>
      </c>
      <c r="U53" s="1" t="s">
        <v>60</v>
      </c>
      <c r="V53" s="1">
        <v>1</v>
      </c>
      <c r="W53" s="14">
        <v>115.18</v>
      </c>
    </row>
    <row r="54" spans="1:23" x14ac:dyDescent="0.25">
      <c r="A54" s="70" t="s">
        <v>61</v>
      </c>
      <c r="B54" s="70"/>
      <c r="C54" s="70"/>
      <c r="D54" s="70"/>
      <c r="E54" s="70"/>
      <c r="G54" s="70" t="s">
        <v>61</v>
      </c>
      <c r="H54" s="70"/>
      <c r="I54" s="70"/>
      <c r="J54" s="70"/>
      <c r="K54" s="70"/>
      <c r="M54" s="70" t="s">
        <v>61</v>
      </c>
      <c r="N54" s="70"/>
      <c r="O54" s="70"/>
      <c r="P54" s="70"/>
      <c r="Q54" s="70"/>
      <c r="S54" s="15" t="s">
        <v>61</v>
      </c>
      <c r="T54" s="16"/>
      <c r="U54" s="16"/>
      <c r="V54" s="16"/>
      <c r="W54" s="17"/>
    </row>
    <row r="55" spans="1:23" x14ac:dyDescent="0.25">
      <c r="A55" s="1"/>
      <c r="B55" s="1" t="s">
        <v>1</v>
      </c>
      <c r="C55" s="1" t="s">
        <v>3</v>
      </c>
      <c r="D55" s="1"/>
      <c r="E55" s="4" t="s">
        <v>32</v>
      </c>
      <c r="G55" s="1"/>
      <c r="H55" s="1" t="s">
        <v>1</v>
      </c>
      <c r="I55" s="1" t="s">
        <v>3</v>
      </c>
      <c r="J55" s="1"/>
      <c r="K55" s="4" t="s">
        <v>32</v>
      </c>
      <c r="M55" s="1"/>
      <c r="N55" s="1" t="s">
        <v>1</v>
      </c>
      <c r="O55" s="1" t="s">
        <v>3</v>
      </c>
      <c r="P55" s="1"/>
      <c r="Q55" s="4" t="s">
        <v>32</v>
      </c>
      <c r="S55" s="1"/>
      <c r="T55" s="1" t="s">
        <v>1</v>
      </c>
      <c r="U55" s="1" t="s">
        <v>3</v>
      </c>
      <c r="V55" s="1"/>
      <c r="W55" s="4" t="s">
        <v>32</v>
      </c>
    </row>
    <row r="56" spans="1:23" x14ac:dyDescent="0.25">
      <c r="A56" s="1" t="s">
        <v>62</v>
      </c>
      <c r="B56" s="1" t="s">
        <v>63</v>
      </c>
      <c r="C56" s="1" t="s">
        <v>64</v>
      </c>
      <c r="D56" s="1">
        <v>1</v>
      </c>
      <c r="E56" s="4">
        <v>371.65</v>
      </c>
      <c r="G56" s="1" t="s">
        <v>62</v>
      </c>
      <c r="H56" s="1" t="s">
        <v>63</v>
      </c>
      <c r="I56" s="1" t="s">
        <v>64</v>
      </c>
      <c r="J56" s="1">
        <v>1</v>
      </c>
      <c r="K56" s="4">
        <v>371.65</v>
      </c>
      <c r="M56" s="1" t="s">
        <v>62</v>
      </c>
      <c r="N56" s="1" t="s">
        <v>63</v>
      </c>
      <c r="O56" s="1" t="s">
        <v>64</v>
      </c>
      <c r="P56" s="1">
        <v>1</v>
      </c>
      <c r="Q56" s="4">
        <v>371.65</v>
      </c>
      <c r="S56" s="1" t="s">
        <v>62</v>
      </c>
      <c r="T56" s="1" t="s">
        <v>65</v>
      </c>
      <c r="U56" s="1" t="s">
        <v>64</v>
      </c>
      <c r="V56" s="42">
        <v>2</v>
      </c>
      <c r="W56" s="4">
        <v>371.65</v>
      </c>
    </row>
    <row r="57" spans="1:23" x14ac:dyDescent="0.25">
      <c r="A57" s="1" t="s">
        <v>66</v>
      </c>
      <c r="B57" s="1" t="s">
        <v>67</v>
      </c>
      <c r="C57" s="1" t="s">
        <v>68</v>
      </c>
      <c r="D57" s="1">
        <v>1</v>
      </c>
      <c r="E57" s="4">
        <v>79</v>
      </c>
      <c r="G57" s="1" t="s">
        <v>66</v>
      </c>
      <c r="H57" s="1" t="s">
        <v>67</v>
      </c>
      <c r="I57" s="1" t="s">
        <v>68</v>
      </c>
      <c r="J57" s="1">
        <v>1</v>
      </c>
      <c r="K57" s="4">
        <v>79</v>
      </c>
      <c r="M57" s="1" t="s">
        <v>66</v>
      </c>
      <c r="N57" s="1" t="s">
        <v>67</v>
      </c>
      <c r="O57" s="1" t="s">
        <v>68</v>
      </c>
      <c r="P57" s="1">
        <v>1</v>
      </c>
      <c r="Q57" s="4">
        <v>79</v>
      </c>
      <c r="S57" s="1" t="s">
        <v>66</v>
      </c>
      <c r="T57" s="1" t="s">
        <v>67</v>
      </c>
      <c r="U57" s="1" t="s">
        <v>68</v>
      </c>
      <c r="V57" s="1">
        <v>1</v>
      </c>
      <c r="W57" s="4">
        <v>79</v>
      </c>
    </row>
    <row r="58" spans="1:23" x14ac:dyDescent="0.25">
      <c r="A58" s="1" t="s">
        <v>69</v>
      </c>
      <c r="B58" s="1" t="s">
        <v>70</v>
      </c>
      <c r="C58" s="1" t="s">
        <v>68</v>
      </c>
      <c r="D58" s="1">
        <v>1</v>
      </c>
      <c r="E58" s="4">
        <v>58</v>
      </c>
      <c r="G58" s="1" t="s">
        <v>69</v>
      </c>
      <c r="H58" s="1" t="s">
        <v>70</v>
      </c>
      <c r="I58" s="1" t="s">
        <v>68</v>
      </c>
      <c r="J58" s="1">
        <v>1</v>
      </c>
      <c r="K58" s="4">
        <v>58</v>
      </c>
      <c r="M58" s="1" t="s">
        <v>69</v>
      </c>
      <c r="N58" s="1" t="s">
        <v>70</v>
      </c>
      <c r="O58" s="1" t="s">
        <v>68</v>
      </c>
      <c r="P58" s="1">
        <v>1</v>
      </c>
      <c r="Q58" s="4">
        <v>58</v>
      </c>
      <c r="S58" s="1" t="s">
        <v>69</v>
      </c>
      <c r="T58" s="1" t="s">
        <v>70</v>
      </c>
      <c r="U58" s="1" t="s">
        <v>68</v>
      </c>
      <c r="V58" s="1">
        <v>1</v>
      </c>
      <c r="W58" s="4">
        <v>58</v>
      </c>
    </row>
    <row r="59" spans="1:23" x14ac:dyDescent="0.25">
      <c r="A59" s="45"/>
      <c r="B59" s="46"/>
      <c r="C59" s="46"/>
      <c r="D59" s="46"/>
      <c r="E59" s="47"/>
      <c r="G59" s="45"/>
      <c r="H59" s="46"/>
      <c r="I59" s="46"/>
      <c r="J59" s="46"/>
      <c r="K59" s="47"/>
      <c r="M59" s="45"/>
      <c r="N59" s="46"/>
      <c r="O59" s="46"/>
      <c r="P59" s="46"/>
      <c r="Q59" s="47"/>
      <c r="S59" s="6"/>
      <c r="T59" s="7"/>
      <c r="U59" s="7"/>
      <c r="V59" s="7"/>
      <c r="W59" s="8"/>
    </row>
    <row r="60" spans="1:23" x14ac:dyDescent="0.25">
      <c r="A60" s="1" t="s">
        <v>71</v>
      </c>
      <c r="B60" s="44"/>
      <c r="C60" s="44"/>
      <c r="D60" s="44"/>
      <c r="E60" s="4">
        <f>D46*E46+D47*E47+D48*E48+D49*E49+D50*E50+D51*E51+D52*E52+D53*E53+D56*E56+D57*E57+D58*E58</f>
        <v>4335.72</v>
      </c>
      <c r="G60" s="1" t="s">
        <v>71</v>
      </c>
      <c r="H60" s="44"/>
      <c r="I60" s="44"/>
      <c r="J60" s="44"/>
      <c r="K60" s="4">
        <f>J46*K46+J47*K47+J48*K48+J49*K49+J50*K50+J51*K51+J52*K52+J53*K53+J56*K56+J57*K57+J58*K58</f>
        <v>2777.26</v>
      </c>
      <c r="M60" s="1" t="s">
        <v>71</v>
      </c>
      <c r="N60" s="44"/>
      <c r="O60" s="44"/>
      <c r="P60" s="44"/>
      <c r="Q60" s="4">
        <f>P46*Q46+P47*Q47+P48*Q48+P49*Q49+P50*Q50+P51*Q51+P52*Q52+P53*Q53+P56*Q56+P57*Q57+P58*Q58</f>
        <v>2988.91</v>
      </c>
      <c r="S60" s="1" t="s">
        <v>71</v>
      </c>
      <c r="T60" s="59"/>
      <c r="U60" s="54"/>
      <c r="V60" s="60"/>
      <c r="W60" s="4">
        <f>V46*W46+V47*W47+V48*W48+V50*W50+V51*W51+V52*W52+V53*W53+V56*W56+V57*W57+V58*W58</f>
        <v>2655.25</v>
      </c>
    </row>
    <row r="61" spans="1:23" x14ac:dyDescent="0.25">
      <c r="A61" s="1" t="s">
        <v>72</v>
      </c>
      <c r="B61" s="44"/>
      <c r="C61" s="44"/>
      <c r="D61" s="44"/>
      <c r="E61" s="21">
        <v>9</v>
      </c>
      <c r="G61" s="1" t="s">
        <v>72</v>
      </c>
      <c r="H61" s="44"/>
      <c r="I61" s="44"/>
      <c r="J61" s="44"/>
      <c r="K61" s="21">
        <v>1</v>
      </c>
      <c r="M61" s="1" t="s">
        <v>72</v>
      </c>
      <c r="N61" s="44"/>
      <c r="O61" s="44"/>
      <c r="P61" s="44"/>
      <c r="Q61" s="21">
        <v>4</v>
      </c>
      <c r="S61" s="1" t="s">
        <v>72</v>
      </c>
      <c r="T61" s="61"/>
      <c r="U61" s="55"/>
      <c r="V61" s="62"/>
      <c r="W61" s="21">
        <v>1</v>
      </c>
    </row>
    <row r="62" spans="1:23" x14ac:dyDescent="0.25">
      <c r="A62" s="1" t="s">
        <v>73</v>
      </c>
      <c r="B62" s="44"/>
      <c r="C62" s="44"/>
      <c r="D62" s="44"/>
      <c r="E62" s="4">
        <f>E60*E61</f>
        <v>39021.480000000003</v>
      </c>
      <c r="G62" s="1" t="s">
        <v>73</v>
      </c>
      <c r="H62" s="44"/>
      <c r="I62" s="44"/>
      <c r="J62" s="44"/>
      <c r="K62" s="4">
        <f>K60*K61</f>
        <v>2777.26</v>
      </c>
      <c r="M62" s="1" t="s">
        <v>73</v>
      </c>
      <c r="N62" s="44"/>
      <c r="O62" s="44"/>
      <c r="P62" s="44"/>
      <c r="Q62" s="4">
        <f>Q60*Q61</f>
        <v>11955.64</v>
      </c>
      <c r="S62" s="1" t="s">
        <v>73</v>
      </c>
      <c r="T62" s="63"/>
      <c r="U62" s="64"/>
      <c r="V62" s="65"/>
      <c r="W62" s="4">
        <f>W60*W61</f>
        <v>2655.25</v>
      </c>
    </row>
    <row r="65" spans="1:5" x14ac:dyDescent="0.25">
      <c r="A65" s="44" t="s">
        <v>86</v>
      </c>
      <c r="B65" s="44"/>
      <c r="C65" s="44"/>
      <c r="D65" s="44"/>
      <c r="E65" s="44"/>
    </row>
    <row r="66" spans="1:5" x14ac:dyDescent="0.25">
      <c r="A66" s="1" t="s">
        <v>73</v>
      </c>
      <c r="B66" s="44"/>
      <c r="C66" s="44"/>
      <c r="D66" s="44"/>
      <c r="E66" s="4">
        <f>SUM(E20,E42,E62,K20,K41,K62,Q62,Q41,Q20,W20,W41,W62)</f>
        <v>202908.43000000005</v>
      </c>
    </row>
  </sheetData>
  <mergeCells count="45">
    <mergeCell ref="A1:E1"/>
    <mergeCell ref="G1:K1"/>
    <mergeCell ref="M1:Q1"/>
    <mergeCell ref="S1:W1"/>
    <mergeCell ref="A12:E12"/>
    <mergeCell ref="G12:K12"/>
    <mergeCell ref="M12:Q12"/>
    <mergeCell ref="A17:E17"/>
    <mergeCell ref="G17:K17"/>
    <mergeCell ref="M17:Q17"/>
    <mergeCell ref="B18:D20"/>
    <mergeCell ref="H18:J20"/>
    <mergeCell ref="N18:P20"/>
    <mergeCell ref="G22:K22"/>
    <mergeCell ref="M22:Q22"/>
    <mergeCell ref="S22:W22"/>
    <mergeCell ref="A23:E23"/>
    <mergeCell ref="G33:K33"/>
    <mergeCell ref="M33:Q33"/>
    <mergeCell ref="S33:W33"/>
    <mergeCell ref="A34:E34"/>
    <mergeCell ref="G38:K38"/>
    <mergeCell ref="M38:Q38"/>
    <mergeCell ref="S38:W38"/>
    <mergeCell ref="A39:E39"/>
    <mergeCell ref="H39:J41"/>
    <mergeCell ref="N39:P41"/>
    <mergeCell ref="T39:V41"/>
    <mergeCell ref="B40:D42"/>
    <mergeCell ref="G43:K43"/>
    <mergeCell ref="M43:Q43"/>
    <mergeCell ref="S43:W43"/>
    <mergeCell ref="A44:E44"/>
    <mergeCell ref="A54:E54"/>
    <mergeCell ref="G54:K54"/>
    <mergeCell ref="M54:Q54"/>
    <mergeCell ref="T60:V62"/>
    <mergeCell ref="A65:E65"/>
    <mergeCell ref="B66:D66"/>
    <mergeCell ref="A59:E59"/>
    <mergeCell ref="G59:K59"/>
    <mergeCell ref="M59:Q59"/>
    <mergeCell ref="B60:D62"/>
    <mergeCell ref="H60:J62"/>
    <mergeCell ref="N60:P6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8"/>
  <sheetViews>
    <sheetView zoomScale="70" zoomScaleNormal="70" workbookViewId="0">
      <selection activeCell="J30" sqref="J30"/>
    </sheetView>
  </sheetViews>
  <sheetFormatPr defaultRowHeight="15" x14ac:dyDescent="0.25"/>
  <cols>
    <col min="1" max="1" width="22.42578125" bestFit="1" customWidth="1"/>
    <col min="2" max="2" width="81.42578125" bestFit="1" customWidth="1"/>
    <col min="3" max="3" width="22.140625" bestFit="1" customWidth="1"/>
    <col min="4" max="4" width="14" bestFit="1" customWidth="1"/>
    <col min="5" max="5" width="13.28515625" bestFit="1" customWidth="1"/>
  </cols>
  <sheetData>
    <row r="1" spans="1:4" ht="18.75" x14ac:dyDescent="0.3">
      <c r="A1" s="28" t="s">
        <v>87</v>
      </c>
      <c r="B1" s="29" t="s">
        <v>88</v>
      </c>
      <c r="C1" s="28" t="s">
        <v>89</v>
      </c>
      <c r="D1" s="28" t="s">
        <v>90</v>
      </c>
    </row>
    <row r="2" spans="1:4" x14ac:dyDescent="0.25">
      <c r="A2" s="1" t="s">
        <v>91</v>
      </c>
      <c r="B2" s="1">
        <v>1</v>
      </c>
      <c r="C2" s="1" t="s">
        <v>92</v>
      </c>
      <c r="D2" s="1"/>
    </row>
    <row r="3" spans="1:4" x14ac:dyDescent="0.25">
      <c r="A3" s="1" t="s">
        <v>77</v>
      </c>
      <c r="B3" s="1">
        <v>1</v>
      </c>
      <c r="C3" s="1" t="s">
        <v>92</v>
      </c>
      <c r="D3" s="1"/>
    </row>
    <row r="4" spans="1:4" x14ac:dyDescent="0.25">
      <c r="A4" s="1" t="s">
        <v>93</v>
      </c>
      <c r="B4" s="1">
        <v>1</v>
      </c>
      <c r="C4" s="1" t="s">
        <v>92</v>
      </c>
      <c r="D4" s="1"/>
    </row>
    <row r="5" spans="1:4" x14ac:dyDescent="0.25">
      <c r="A5" s="1" t="s">
        <v>94</v>
      </c>
      <c r="B5" s="1">
        <v>1</v>
      </c>
      <c r="C5" s="1" t="s">
        <v>92</v>
      </c>
      <c r="D5" s="1"/>
    </row>
    <row r="6" spans="1:4" x14ac:dyDescent="0.25">
      <c r="A6" s="1" t="s">
        <v>95</v>
      </c>
      <c r="B6" s="1">
        <v>1</v>
      </c>
      <c r="C6" s="1" t="s">
        <v>92</v>
      </c>
      <c r="D6" s="1"/>
    </row>
    <row r="7" spans="1:4" x14ac:dyDescent="0.25">
      <c r="A7" s="1" t="s">
        <v>96</v>
      </c>
      <c r="B7" s="1">
        <v>1</v>
      </c>
      <c r="C7" s="1" t="s">
        <v>97</v>
      </c>
      <c r="D7" s="1"/>
    </row>
    <row r="8" spans="1:4" x14ac:dyDescent="0.25">
      <c r="A8" s="1" t="s">
        <v>98</v>
      </c>
      <c r="B8" s="1">
        <v>1</v>
      </c>
      <c r="C8" s="1" t="s">
        <v>92</v>
      </c>
      <c r="D8" s="1"/>
    </row>
    <row r="9" spans="1:4" x14ac:dyDescent="0.25">
      <c r="A9" s="1" t="s">
        <v>99</v>
      </c>
      <c r="B9" s="1"/>
      <c r="C9" s="1"/>
      <c r="D9" s="1"/>
    </row>
    <row r="10" spans="1:4" x14ac:dyDescent="0.25">
      <c r="A10" s="1" t="s">
        <v>100</v>
      </c>
      <c r="B10" s="1">
        <v>1</v>
      </c>
      <c r="C10" s="1" t="s">
        <v>92</v>
      </c>
      <c r="D10" s="1">
        <v>1</v>
      </c>
    </row>
    <row r="11" spans="1:4" x14ac:dyDescent="0.25">
      <c r="A11" s="1" t="s">
        <v>101</v>
      </c>
      <c r="B11" s="1">
        <v>1</v>
      </c>
      <c r="C11" s="1" t="s">
        <v>92</v>
      </c>
      <c r="D11" s="1"/>
    </row>
    <row r="12" spans="1:4" x14ac:dyDescent="0.25">
      <c r="A12" s="1" t="s">
        <v>102</v>
      </c>
      <c r="B12" s="1"/>
      <c r="C12" s="1"/>
      <c r="D12" s="1"/>
    </row>
    <row r="13" spans="1:4" x14ac:dyDescent="0.25">
      <c r="A13" s="1" t="s">
        <v>103</v>
      </c>
      <c r="B13" s="1">
        <v>1</v>
      </c>
      <c r="C13" s="1" t="s">
        <v>92</v>
      </c>
      <c r="D13" s="1"/>
    </row>
    <row r="14" spans="1:4" ht="15.75" thickBot="1" x14ac:dyDescent="0.3">
      <c r="A14" s="1" t="s">
        <v>73</v>
      </c>
      <c r="B14" s="1">
        <f>SUM(B2:B13)</f>
        <v>10</v>
      </c>
      <c r="C14" s="1"/>
      <c r="D14" s="30">
        <f>SUM(D2:D13)</f>
        <v>1</v>
      </c>
    </row>
    <row r="17" spans="1:5" ht="18.75" x14ac:dyDescent="0.3">
      <c r="A17" s="71" t="s">
        <v>104</v>
      </c>
      <c r="B17" s="71"/>
      <c r="C17" s="71"/>
      <c r="D17" s="71"/>
      <c r="E17" s="71"/>
    </row>
    <row r="18" spans="1:5" ht="15.75" x14ac:dyDescent="0.25">
      <c r="A18" s="1"/>
      <c r="B18" s="31" t="s">
        <v>1</v>
      </c>
      <c r="C18" s="32" t="s">
        <v>105</v>
      </c>
      <c r="D18" s="32" t="s">
        <v>106</v>
      </c>
      <c r="E18" s="32" t="s">
        <v>32</v>
      </c>
    </row>
    <row r="19" spans="1:5" x14ac:dyDescent="0.25">
      <c r="A19" s="1" t="s">
        <v>107</v>
      </c>
      <c r="B19" s="1" t="s">
        <v>108</v>
      </c>
      <c r="C19" s="1" t="s">
        <v>109</v>
      </c>
      <c r="D19" s="1">
        <v>1</v>
      </c>
      <c r="E19" s="4">
        <v>2199.9</v>
      </c>
    </row>
    <row r="20" spans="1:5" x14ac:dyDescent="0.25">
      <c r="A20" s="1" t="s">
        <v>110</v>
      </c>
      <c r="B20" s="1" t="s">
        <v>111</v>
      </c>
      <c r="C20" s="1" t="s">
        <v>112</v>
      </c>
      <c r="D20" s="1">
        <v>9</v>
      </c>
      <c r="E20" s="4">
        <v>242.24</v>
      </c>
    </row>
    <row r="21" spans="1:5" ht="15.75" x14ac:dyDescent="0.25">
      <c r="A21" s="32" t="s">
        <v>25</v>
      </c>
      <c r="B21" s="44"/>
      <c r="C21" s="44"/>
      <c r="D21" s="44"/>
      <c r="E21" s="4">
        <f>SUM(D19*E19,D20*E20)</f>
        <v>4380.0599999999995</v>
      </c>
    </row>
    <row r="23" spans="1:5" ht="18.75" x14ac:dyDescent="0.3">
      <c r="A23" s="71" t="s">
        <v>113</v>
      </c>
      <c r="B23" s="71"/>
      <c r="C23" s="71"/>
      <c r="D23" s="71"/>
      <c r="E23" s="71"/>
    </row>
    <row r="24" spans="1:5" ht="15.75" x14ac:dyDescent="0.25">
      <c r="A24" s="1"/>
      <c r="B24" s="31" t="s">
        <v>1</v>
      </c>
      <c r="C24" s="32" t="s">
        <v>105</v>
      </c>
      <c r="D24" s="32" t="s">
        <v>106</v>
      </c>
      <c r="E24" s="32" t="s">
        <v>32</v>
      </c>
    </row>
    <row r="25" spans="1:5" x14ac:dyDescent="0.25">
      <c r="A25" s="1" t="s">
        <v>113</v>
      </c>
      <c r="B25" s="1" t="s">
        <v>114</v>
      </c>
      <c r="C25" s="1" t="s">
        <v>115</v>
      </c>
      <c r="D25" s="1">
        <v>1</v>
      </c>
      <c r="E25" s="14">
        <v>2099</v>
      </c>
    </row>
    <row r="26" spans="1:5" ht="15.75" x14ac:dyDescent="0.25">
      <c r="A26" s="32" t="s">
        <v>73</v>
      </c>
      <c r="B26" s="45"/>
      <c r="C26" s="46"/>
      <c r="D26" s="47"/>
      <c r="E26" s="14">
        <f>SUM(D25*E25)</f>
        <v>2099</v>
      </c>
    </row>
    <row r="28" spans="1:5" x14ac:dyDescent="0.25">
      <c r="A28" s="1" t="s">
        <v>25</v>
      </c>
      <c r="B28" s="44"/>
      <c r="C28" s="44"/>
      <c r="D28" s="44"/>
      <c r="E28" s="4">
        <f>SUM(E21,E26)</f>
        <v>6479.0599999999995</v>
      </c>
    </row>
  </sheetData>
  <mergeCells count="5">
    <mergeCell ref="A17:E17"/>
    <mergeCell ref="B21:D21"/>
    <mergeCell ref="A23:E23"/>
    <mergeCell ref="B26:D26"/>
    <mergeCell ref="B28:D2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8"/>
  <sheetViews>
    <sheetView topLeftCell="B1" workbookViewId="0">
      <selection activeCell="J30" sqref="J30"/>
    </sheetView>
  </sheetViews>
  <sheetFormatPr defaultRowHeight="15" x14ac:dyDescent="0.25"/>
  <cols>
    <col min="1" max="1" width="16.140625" bestFit="1" customWidth="1"/>
    <col min="2" max="2" width="19.42578125" bestFit="1" customWidth="1"/>
    <col min="5" max="5" width="13.5703125" style="33" bestFit="1" customWidth="1"/>
    <col min="6" max="6" width="11.7109375" style="33" bestFit="1" customWidth="1"/>
    <col min="7" max="7" width="13.5703125" bestFit="1" customWidth="1"/>
    <col min="8" max="8" width="11.7109375" bestFit="1" customWidth="1"/>
  </cols>
  <sheetData>
    <row r="1" spans="1:6" x14ac:dyDescent="0.25">
      <c r="B1" s="64" t="s">
        <v>140</v>
      </c>
      <c r="C1" s="64"/>
      <c r="D1" s="64"/>
      <c r="E1" s="64"/>
      <c r="F1" s="64"/>
    </row>
    <row r="2" spans="1:6" x14ac:dyDescent="0.25">
      <c r="B2" s="1" t="s">
        <v>1</v>
      </c>
      <c r="C2" s="1" t="s">
        <v>105</v>
      </c>
      <c r="D2" s="1" t="s">
        <v>106</v>
      </c>
      <c r="E2" s="4" t="s">
        <v>137</v>
      </c>
      <c r="F2" s="4" t="s">
        <v>138</v>
      </c>
    </row>
    <row r="3" spans="1:6" x14ac:dyDescent="0.25">
      <c r="A3" t="s">
        <v>141</v>
      </c>
      <c r="B3" s="1" t="s">
        <v>142</v>
      </c>
      <c r="C3" s="1" t="s">
        <v>139</v>
      </c>
      <c r="D3" s="1">
        <v>40</v>
      </c>
      <c r="E3" s="4">
        <v>378.9</v>
      </c>
      <c r="F3" s="4">
        <f>D3*E3</f>
        <v>15156</v>
      </c>
    </row>
    <row r="4" spans="1:6" x14ac:dyDescent="0.25">
      <c r="A4" t="s">
        <v>134</v>
      </c>
      <c r="B4" s="1" t="s">
        <v>146</v>
      </c>
      <c r="C4" s="1" t="s">
        <v>147</v>
      </c>
      <c r="D4" s="1">
        <v>1</v>
      </c>
      <c r="E4" s="4">
        <v>20000</v>
      </c>
      <c r="F4" s="4">
        <f>D4*E4</f>
        <v>20000</v>
      </c>
    </row>
    <row r="5" spans="1:6" x14ac:dyDescent="0.25">
      <c r="A5" t="s">
        <v>140</v>
      </c>
      <c r="B5" s="72" t="s">
        <v>25</v>
      </c>
      <c r="C5" s="72"/>
      <c r="D5" s="72"/>
      <c r="E5" s="72"/>
      <c r="F5" s="4">
        <f>SUM(F3:F4)</f>
        <v>35156</v>
      </c>
    </row>
    <row r="6" spans="1:6" x14ac:dyDescent="0.25">
      <c r="A6" t="s">
        <v>148</v>
      </c>
    </row>
    <row r="7" spans="1:6" x14ac:dyDescent="0.25">
      <c r="A7" t="s">
        <v>149</v>
      </c>
      <c r="E7"/>
      <c r="F7"/>
    </row>
    <row r="8" spans="1:6" x14ac:dyDescent="0.25">
      <c r="A8" t="s">
        <v>149</v>
      </c>
    </row>
  </sheetData>
  <mergeCells count="2">
    <mergeCell ref="B5:E5"/>
    <mergeCell ref="B1:F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5"/>
  <sheetViews>
    <sheetView tabSelected="1" workbookViewId="0">
      <selection activeCell="J30" sqref="J30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8.85546875" bestFit="1" customWidth="1"/>
    <col min="7" max="7" width="13.5703125" bestFit="1" customWidth="1"/>
    <col min="8" max="8" width="11.7109375" bestFit="1" customWidth="1"/>
  </cols>
  <sheetData>
    <row r="1" spans="1:8" x14ac:dyDescent="0.25">
      <c r="A1" s="44" t="s">
        <v>133</v>
      </c>
      <c r="B1" s="44"/>
      <c r="C1" s="44"/>
      <c r="D1" s="44"/>
      <c r="E1" s="44"/>
      <c r="F1" s="44"/>
      <c r="G1" s="44"/>
      <c r="H1" s="44"/>
    </row>
    <row r="2" spans="1:8" x14ac:dyDescent="0.25">
      <c r="A2" s="1" t="s">
        <v>141</v>
      </c>
      <c r="B2" s="1" t="s">
        <v>1</v>
      </c>
      <c r="C2" s="1" t="s">
        <v>105</v>
      </c>
      <c r="D2" s="1" t="s">
        <v>135</v>
      </c>
      <c r="E2" s="1" t="s">
        <v>136</v>
      </c>
      <c r="F2" s="1" t="s">
        <v>106</v>
      </c>
      <c r="G2" s="1" t="s">
        <v>137</v>
      </c>
      <c r="H2" s="1" t="s">
        <v>138</v>
      </c>
    </row>
    <row r="3" spans="1:8" x14ac:dyDescent="0.25">
      <c r="A3" s="1" t="s">
        <v>134</v>
      </c>
      <c r="B3" s="1" t="s">
        <v>143</v>
      </c>
      <c r="C3" s="1" t="s">
        <v>139</v>
      </c>
      <c r="D3" s="1">
        <v>16</v>
      </c>
      <c r="E3" s="1">
        <v>64</v>
      </c>
      <c r="F3" s="1">
        <v>2</v>
      </c>
      <c r="G3" s="5">
        <v>5516.89</v>
      </c>
      <c r="H3" s="14">
        <f>F3*G3</f>
        <v>11033.78</v>
      </c>
    </row>
    <row r="4" spans="1:8" x14ac:dyDescent="0.25">
      <c r="A4" s="1" t="s">
        <v>144</v>
      </c>
      <c r="B4" s="1" t="s">
        <v>145</v>
      </c>
      <c r="C4" s="1" t="s">
        <v>139</v>
      </c>
      <c r="D4" s="44"/>
      <c r="E4" s="44"/>
      <c r="F4" s="1">
        <v>50</v>
      </c>
      <c r="G4" s="4">
        <v>94.9</v>
      </c>
      <c r="H4" s="4">
        <f>F4*G4</f>
        <v>4745</v>
      </c>
    </row>
    <row r="5" spans="1:8" x14ac:dyDescent="0.25">
      <c r="A5" s="58" t="s">
        <v>73</v>
      </c>
      <c r="B5" s="58"/>
      <c r="C5" s="58"/>
      <c r="D5" s="58"/>
      <c r="E5" s="58"/>
      <c r="F5" s="58"/>
      <c r="G5" s="58"/>
      <c r="H5" s="14">
        <f>SUM(H3:H4)</f>
        <v>15778.78</v>
      </c>
    </row>
  </sheetData>
  <mergeCells count="3">
    <mergeCell ref="D4:E4"/>
    <mergeCell ref="A5:G5"/>
    <mergeCell ref="A1:H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2"/>
  <sheetViews>
    <sheetView workbookViewId="0">
      <selection activeCell="D5" sqref="D5"/>
    </sheetView>
  </sheetViews>
  <sheetFormatPr defaultRowHeight="15" x14ac:dyDescent="0.25"/>
  <cols>
    <col min="1" max="1" width="34.85546875" bestFit="1" customWidth="1"/>
    <col min="2" max="2" width="12.7109375" style="33" bestFit="1" customWidth="1"/>
    <col min="4" max="4" width="15.140625" bestFit="1" customWidth="1"/>
    <col min="5" max="5" width="10.7109375" bestFit="1" customWidth="1"/>
  </cols>
  <sheetData>
    <row r="1" spans="1:5" ht="15.75" x14ac:dyDescent="0.25">
      <c r="A1" s="32" t="s">
        <v>208</v>
      </c>
      <c r="B1" s="40" t="s">
        <v>138</v>
      </c>
      <c r="D1" s="32" t="s">
        <v>211</v>
      </c>
      <c r="E1" s="40" t="s">
        <v>213</v>
      </c>
    </row>
    <row r="2" spans="1:5" x14ac:dyDescent="0.25">
      <c r="A2" s="1" t="s">
        <v>197</v>
      </c>
      <c r="B2" s="4">
        <f>Servidor!M8</f>
        <v>90221</v>
      </c>
      <c r="D2" s="1" t="s">
        <v>212</v>
      </c>
      <c r="E2" s="4">
        <v>5000</v>
      </c>
    </row>
    <row r="3" spans="1:5" x14ac:dyDescent="0.25">
      <c r="A3" s="1" t="s">
        <v>199</v>
      </c>
      <c r="B3" s="4">
        <f>Passivos!B30</f>
        <v>22528.54</v>
      </c>
      <c r="D3" s="1" t="s">
        <v>214</v>
      </c>
      <c r="E3" s="4">
        <v>6000</v>
      </c>
    </row>
    <row r="4" spans="1:5" x14ac:dyDescent="0.25">
      <c r="A4" s="1" t="s">
        <v>200</v>
      </c>
      <c r="B4" s="4">
        <f>'Ativos-Passivos'!I8</f>
        <v>144956.92000000001</v>
      </c>
      <c r="D4" s="1" t="s">
        <v>215</v>
      </c>
      <c r="E4" s="4">
        <v>3000</v>
      </c>
    </row>
    <row r="5" spans="1:5" x14ac:dyDescent="0.25">
      <c r="A5" s="1" t="s">
        <v>201</v>
      </c>
      <c r="B5" s="4">
        <f>Computadores!E66</f>
        <v>202908.43000000005</v>
      </c>
    </row>
    <row r="6" spans="1:5" x14ac:dyDescent="0.25">
      <c r="A6" s="1" t="s">
        <v>202</v>
      </c>
      <c r="B6" s="4">
        <f>Impressora_Projetor!E28</f>
        <v>6479.0599999999995</v>
      </c>
    </row>
    <row r="7" spans="1:5" x14ac:dyDescent="0.25">
      <c r="A7" s="1" t="s">
        <v>203</v>
      </c>
      <c r="B7" s="4">
        <f>Licença!D14</f>
        <v>199324.24</v>
      </c>
    </row>
    <row r="8" spans="1:5" x14ac:dyDescent="0.25">
      <c r="A8" s="1" t="s">
        <v>133</v>
      </c>
      <c r="B8" s="4">
        <f>Telefonia!H5</f>
        <v>15778.78</v>
      </c>
    </row>
    <row r="9" spans="1:5" x14ac:dyDescent="0.25">
      <c r="A9" s="1" t="s">
        <v>207</v>
      </c>
      <c r="B9" s="4">
        <f>Câmeras!F5</f>
        <v>35156</v>
      </c>
    </row>
    <row r="10" spans="1:5" x14ac:dyDescent="0.25">
      <c r="A10" s="1" t="s">
        <v>209</v>
      </c>
      <c r="B10" s="4">
        <f>152*90</f>
        <v>13680</v>
      </c>
    </row>
    <row r="11" spans="1:5" x14ac:dyDescent="0.25">
      <c r="A11" s="41" t="s">
        <v>210</v>
      </c>
      <c r="B11" s="4">
        <v>2000</v>
      </c>
    </row>
    <row r="12" spans="1:5" x14ac:dyDescent="0.25">
      <c r="A12" s="1" t="s">
        <v>25</v>
      </c>
      <c r="B12" s="4">
        <f>SUM(B2:B11)</f>
        <v>733032.97000000009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Servidor</vt:lpstr>
      <vt:lpstr>Passivos</vt:lpstr>
      <vt:lpstr>Ativos-Passivos</vt:lpstr>
      <vt:lpstr>Licença</vt:lpstr>
      <vt:lpstr>Computadores</vt:lpstr>
      <vt:lpstr>Impressora_Projetor</vt:lpstr>
      <vt:lpstr>Câmeras</vt:lpstr>
      <vt:lpstr>Telefonia</vt:lpstr>
      <vt:lpstr>OrcamentoTotal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2019-07-03T15:15:00Z</dcterms:modified>
</cp:coreProperties>
</file>