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bca4dd4875a8adaa/Área de Trabalho/"/>
    </mc:Choice>
  </mc:AlternateContent>
  <xr:revisionPtr revIDLastSave="733" documentId="14_{36F5BBE1-AC63-477C-BCBB-CDDB6E8DCCD6}" xr6:coauthVersionLast="47" xr6:coauthVersionMax="47" xr10:uidLastSave="{6F7AE43E-C6A1-4560-ADDC-0D7D1E7FEDFE}"/>
  <bookViews>
    <workbookView showHorizontalScroll="0" showVerticalScroll="0" showSheetTabs="0" xWindow="28690" yWindow="-110" windowWidth="29020" windowHeight="15700" xr2:uid="{00000000-000D-0000-FFFF-FFFF00000000}"/>
  </bookViews>
  <sheets>
    <sheet name="Planilha7" sheetId="16" r:id="rId1"/>
    <sheet name="Dashboard" sheetId="8" r:id="rId2"/>
    <sheet name="Catálogo livros" sheetId="1" state="hidden" r:id="rId3"/>
    <sheet name="Clientes" sheetId="2" state="hidden" r:id="rId4"/>
    <sheet name="Planilha3" sheetId="12" state="hidden" r:id="rId5"/>
    <sheet name="AnaliseProfissões" sheetId="11" state="hidden" r:id="rId6"/>
    <sheet name="Analise_Acervo" sheetId="9" state="hidden" r:id="rId7"/>
    <sheet name="Planilha5" sheetId="14" state="hidden" r:id="rId8"/>
    <sheet name="Vendas por Mês" sheetId="3" state="hidden" r:id="rId9"/>
    <sheet name="AnaliseEstados" sheetId="10" state="hidden" r:id="rId10"/>
    <sheet name="Acessos na página" sheetId="4" state="hidden" r:id="rId11"/>
    <sheet name="Número de livros vendidos" sheetId="5" state="hidden" r:id="rId12"/>
  </sheets>
  <definedNames>
    <definedName name="_xlnm._FilterDatabase" localSheetId="3" hidden="1">Clientes!$D$1:$O$475</definedName>
    <definedName name="_xlnm._FilterDatabase" localSheetId="11" hidden="1">'Número de livros vendidos'!$A$1:$C$285</definedName>
    <definedName name="_xlchart.v6.0" hidden="1">AnaliseEstados!$A$1:$C$1</definedName>
    <definedName name="_xlchart.v6.1" hidden="1">AnaliseEstados!$A$2:$C$16</definedName>
    <definedName name="_xlchart.v6.2" hidden="1">AnaliseEstados!$D$1</definedName>
    <definedName name="_xlchart.v6.3" hidden="1">AnaliseEstados!$D$2:$D$16</definedName>
    <definedName name="_xlchart.v6.4" hidden="1">AnaliseEstados!$E$1</definedName>
    <definedName name="_xlchart.v6.5" hidden="1">AnaliseEstados!$E$2:$E$16</definedName>
    <definedName name="ACERVO">'Catálogo livros'!$A$2:$A$649</definedName>
    <definedName name="AnaliseMembros">Clientes!$O:$O</definedName>
    <definedName name="AssuntoLivro">Analise_Acervo!$A:$B</definedName>
    <definedName name="CLIENTES">Clientes!$E:$E</definedName>
    <definedName name="ClientesEstado">Clientes!$D$1:$O$475</definedName>
    <definedName name="Estado">Clientes!$I:$I</definedName>
    <definedName name="Genero">Clientes!$E:$E</definedName>
    <definedName name="idade">Clientes!$C:$C</definedName>
    <definedName name="NativeTimeline_Período_Mêses">#N/A</definedName>
    <definedName name="SegmentaçãodeDados_Estado">#N/A</definedName>
    <definedName name="SegmentaçãodeDados_Profissão">#N/A</definedName>
    <definedName name="TabelaEstados">Tabela1[#All]</definedName>
    <definedName name="TEMA">Analise_Acervo!$A:$B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6" i="8" l="1"/>
  <c r="Z12" i="8"/>
  <c r="AD12" i="8"/>
  <c r="G4" i="3"/>
  <c r="H2" i="3"/>
  <c r="G2" i="3"/>
  <c r="E23" i="3"/>
  <c r="E24" i="3"/>
  <c r="E25" i="3"/>
  <c r="D23" i="3"/>
  <c r="D24" i="3"/>
  <c r="D25" i="3"/>
  <c r="C24" i="3"/>
  <c r="C25" i="3"/>
  <c r="B24" i="3"/>
  <c r="B25" i="3"/>
  <c r="B23" i="3"/>
  <c r="C23" i="3"/>
  <c r="B26" i="11"/>
  <c r="B25" i="11"/>
  <c r="B24" i="11"/>
  <c r="B23" i="11"/>
  <c r="B22" i="11"/>
  <c r="B21" i="11"/>
  <c r="B20" i="11"/>
  <c r="B19" i="11"/>
  <c r="B18" i="11"/>
  <c r="B17" i="11"/>
  <c r="F8" i="8"/>
  <c r="B2" i="11"/>
  <c r="B3" i="11"/>
  <c r="B4" i="11"/>
  <c r="B5" i="11"/>
  <c r="B6" i="11"/>
  <c r="B7" i="11"/>
  <c r="B8" i="11"/>
  <c r="B9" i="11"/>
  <c r="B10" i="11"/>
  <c r="B11" i="11"/>
  <c r="B12" i="11"/>
  <c r="B13" i="11"/>
  <c r="D16" i="10"/>
  <c r="E16" i="10" s="1"/>
  <c r="D15" i="10"/>
  <c r="E15" i="10" s="1"/>
  <c r="D14" i="10"/>
  <c r="E14" i="10" s="1"/>
  <c r="D13" i="10"/>
  <c r="E13" i="10" s="1"/>
  <c r="D12" i="10"/>
  <c r="E12" i="10" s="1"/>
  <c r="D11" i="10"/>
  <c r="E11" i="10" s="1"/>
  <c r="D10" i="10"/>
  <c r="E10" i="10" s="1"/>
  <c r="D9" i="10"/>
  <c r="E9" i="10" s="1"/>
  <c r="D8" i="10"/>
  <c r="E8" i="10" s="1"/>
  <c r="D7" i="10"/>
  <c r="E7" i="10" s="1"/>
  <c r="D6" i="10"/>
  <c r="E6" i="10" s="1"/>
  <c r="D5" i="10"/>
  <c r="E5" i="10" s="1"/>
  <c r="D4" i="10"/>
  <c r="E4" i="10" s="1"/>
  <c r="D3" i="10"/>
  <c r="E3" i="10" s="1"/>
  <c r="D2" i="10"/>
  <c r="E2" i="10" s="1"/>
  <c r="F1" i="8"/>
  <c r="AD1" i="8"/>
  <c r="J490" i="9"/>
  <c r="J489" i="9"/>
  <c r="J488" i="9"/>
  <c r="J487" i="9"/>
  <c r="J486" i="9"/>
  <c r="J485" i="9"/>
  <c r="J484" i="9"/>
  <c r="J483" i="9"/>
  <c r="J482" i="9"/>
  <c r="J481" i="9"/>
  <c r="J480" i="9"/>
  <c r="J479" i="9"/>
  <c r="J478" i="9"/>
  <c r="J477" i="9"/>
  <c r="J476" i="9"/>
  <c r="J475" i="9"/>
  <c r="J474" i="9"/>
  <c r="J473" i="9"/>
  <c r="J472" i="9"/>
  <c r="J471" i="9"/>
  <c r="J470" i="9"/>
  <c r="J469" i="9"/>
  <c r="J468" i="9"/>
  <c r="J467" i="9"/>
  <c r="J466" i="9"/>
  <c r="J465" i="9"/>
  <c r="J464" i="9"/>
  <c r="J463" i="9"/>
  <c r="J462" i="9"/>
  <c r="J461" i="9"/>
  <c r="J460" i="9"/>
  <c r="J459" i="9"/>
  <c r="J458" i="9"/>
  <c r="J457" i="9"/>
  <c r="J456" i="9"/>
  <c r="J455" i="9"/>
  <c r="J454" i="9"/>
  <c r="J453" i="9"/>
  <c r="J452" i="9"/>
  <c r="J451" i="9"/>
  <c r="J450" i="9"/>
  <c r="J449" i="9"/>
  <c r="J448" i="9"/>
  <c r="J447" i="9"/>
  <c r="J446" i="9"/>
  <c r="J445" i="9"/>
  <c r="J444" i="9"/>
  <c r="J443" i="9"/>
  <c r="J442" i="9"/>
  <c r="J441" i="9"/>
  <c r="J440" i="9"/>
  <c r="J439" i="9"/>
  <c r="J438" i="9"/>
  <c r="J437" i="9"/>
  <c r="J436" i="9"/>
  <c r="J435" i="9"/>
  <c r="J434" i="9"/>
  <c r="J433" i="9"/>
  <c r="J432" i="9"/>
  <c r="J431" i="9"/>
  <c r="J430" i="9"/>
  <c r="J429" i="9"/>
  <c r="J428" i="9"/>
  <c r="J427" i="9"/>
  <c r="J426" i="9"/>
  <c r="J425" i="9"/>
  <c r="J424" i="9"/>
  <c r="J423" i="9"/>
  <c r="J422" i="9"/>
  <c r="J421" i="9"/>
  <c r="J420" i="9"/>
  <c r="J419" i="9"/>
  <c r="J418" i="9"/>
  <c r="J417" i="9"/>
  <c r="J416" i="9"/>
  <c r="J415" i="9"/>
  <c r="J414" i="9"/>
  <c r="J413" i="9"/>
  <c r="J412" i="9"/>
  <c r="J411" i="9"/>
  <c r="J410" i="9"/>
  <c r="J409" i="9"/>
  <c r="J408" i="9"/>
  <c r="J407" i="9"/>
  <c r="J406" i="9"/>
  <c r="J405" i="9"/>
  <c r="J404" i="9"/>
  <c r="J403" i="9"/>
  <c r="J402" i="9"/>
  <c r="J401" i="9"/>
  <c r="J400" i="9"/>
  <c r="J399" i="9"/>
  <c r="J398" i="9"/>
  <c r="J397" i="9"/>
  <c r="J396" i="9"/>
  <c r="J395" i="9"/>
  <c r="J394" i="9"/>
  <c r="J393" i="9"/>
  <c r="J392" i="9"/>
  <c r="J391" i="9"/>
  <c r="J390" i="9"/>
  <c r="J389" i="9"/>
  <c r="J388" i="9"/>
  <c r="J387" i="9"/>
  <c r="J386" i="9"/>
  <c r="J385" i="9"/>
  <c r="J384" i="9"/>
  <c r="J383" i="9"/>
  <c r="J382" i="9"/>
  <c r="J381" i="9"/>
  <c r="J380" i="9"/>
  <c r="J379" i="9"/>
  <c r="J378" i="9"/>
  <c r="J377" i="9"/>
  <c r="J376" i="9"/>
  <c r="J375" i="9"/>
  <c r="J374" i="9"/>
  <c r="J373" i="9"/>
  <c r="J372" i="9"/>
  <c r="J371" i="9"/>
  <c r="J370" i="9"/>
  <c r="J369" i="9"/>
  <c r="J368" i="9"/>
  <c r="J367" i="9"/>
  <c r="J366" i="9"/>
  <c r="J365" i="9"/>
  <c r="J364" i="9"/>
  <c r="J363" i="9"/>
  <c r="J362" i="9"/>
  <c r="J361" i="9"/>
  <c r="J360" i="9"/>
  <c r="J359" i="9"/>
  <c r="J93" i="9"/>
  <c r="J92" i="9"/>
  <c r="J91" i="9"/>
  <c r="J90" i="9"/>
  <c r="J89" i="9"/>
  <c r="J88" i="9"/>
  <c r="J87" i="9"/>
  <c r="J36" i="9"/>
  <c r="J358" i="9"/>
  <c r="J357" i="9"/>
  <c r="J356" i="9"/>
  <c r="J355" i="9"/>
  <c r="J354" i="9"/>
  <c r="J353" i="9"/>
  <c r="J352" i="9"/>
  <c r="J351" i="9"/>
  <c r="J350" i="9"/>
  <c r="J349" i="9"/>
  <c r="J348" i="9"/>
  <c r="J347" i="9"/>
  <c r="J346" i="9"/>
  <c r="J345" i="9"/>
  <c r="J344" i="9"/>
  <c r="J343" i="9"/>
  <c r="J342" i="9"/>
  <c r="J341" i="9"/>
  <c r="J340" i="9"/>
  <c r="J339" i="9"/>
  <c r="J338" i="9"/>
  <c r="J337" i="9"/>
  <c r="J336" i="9"/>
  <c r="J335" i="9"/>
  <c r="J334" i="9"/>
  <c r="J333" i="9"/>
  <c r="J332" i="9"/>
  <c r="J331" i="9"/>
  <c r="J330" i="9"/>
  <c r="J329" i="9"/>
  <c r="J328" i="9"/>
  <c r="J327" i="9"/>
  <c r="J326" i="9"/>
  <c r="J325" i="9"/>
  <c r="J324" i="9"/>
  <c r="J323" i="9"/>
  <c r="J322" i="9"/>
  <c r="J321" i="9"/>
  <c r="J320" i="9"/>
  <c r="J319" i="9"/>
  <c r="J318" i="9"/>
  <c r="J317" i="9"/>
  <c r="J316" i="9"/>
  <c r="J315" i="9"/>
  <c r="J314" i="9"/>
  <c r="J313" i="9"/>
  <c r="J312" i="9"/>
  <c r="J311" i="9"/>
  <c r="J310" i="9"/>
  <c r="J309" i="9"/>
  <c r="J308" i="9"/>
  <c r="J307" i="9"/>
  <c r="J306" i="9"/>
  <c r="J305" i="9"/>
  <c r="J304" i="9"/>
  <c r="J303" i="9"/>
  <c r="J302" i="9"/>
  <c r="J301" i="9"/>
  <c r="J300" i="9"/>
  <c r="J299" i="9"/>
  <c r="J298" i="9"/>
  <c r="J297" i="9"/>
  <c r="J296" i="9"/>
  <c r="J295" i="9"/>
  <c r="J294" i="9"/>
  <c r="J293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5" i="9"/>
  <c r="J254" i="9"/>
  <c r="J253" i="9"/>
  <c r="J252" i="9"/>
  <c r="J251" i="9"/>
  <c r="J250" i="9"/>
  <c r="J249" i="9"/>
  <c r="J248" i="9"/>
  <c r="J247" i="9"/>
  <c r="J246" i="9"/>
  <c r="J245" i="9"/>
  <c r="J244" i="9"/>
  <c r="J243" i="9"/>
  <c r="J242" i="9"/>
  <c r="J241" i="9"/>
  <c r="J240" i="9"/>
  <c r="J239" i="9"/>
  <c r="J238" i="9"/>
  <c r="J237" i="9"/>
  <c r="J236" i="9"/>
  <c r="J235" i="9"/>
  <c r="J234" i="9"/>
  <c r="J233" i="9"/>
  <c r="J232" i="9"/>
  <c r="J231" i="9"/>
  <c r="J230" i="9"/>
  <c r="J229" i="9"/>
  <c r="J228" i="9"/>
  <c r="J227" i="9"/>
  <c r="J226" i="9"/>
  <c r="J225" i="9"/>
  <c r="J224" i="9"/>
  <c r="J223" i="9"/>
  <c r="J222" i="9"/>
  <c r="J221" i="9"/>
  <c r="J220" i="9"/>
  <c r="J219" i="9"/>
  <c r="J218" i="9"/>
  <c r="J217" i="9"/>
  <c r="J216" i="9"/>
  <c r="J215" i="9"/>
  <c r="J214" i="9"/>
  <c r="J213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93" i="9"/>
  <c r="J192" i="9"/>
  <c r="J191" i="9"/>
  <c r="J190" i="9"/>
  <c r="J189" i="9"/>
  <c r="J188" i="9"/>
  <c r="J187" i="9"/>
  <c r="J186" i="9"/>
  <c r="J185" i="9"/>
  <c r="J184" i="9"/>
  <c r="J183" i="9"/>
  <c r="J182" i="9"/>
  <c r="J181" i="9"/>
  <c r="J180" i="9"/>
  <c r="J179" i="9"/>
  <c r="J178" i="9"/>
  <c r="J177" i="9"/>
  <c r="J176" i="9"/>
  <c r="J175" i="9"/>
  <c r="J174" i="9"/>
  <c r="J173" i="9"/>
  <c r="J172" i="9"/>
  <c r="J171" i="9"/>
  <c r="J170" i="9"/>
  <c r="J169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J149" i="9"/>
  <c r="J148" i="9"/>
  <c r="J147" i="9"/>
  <c r="J146" i="9"/>
  <c r="J145" i="9"/>
  <c r="J144" i="9"/>
  <c r="J143" i="9"/>
  <c r="J142" i="9"/>
  <c r="J141" i="9"/>
  <c r="J140" i="9"/>
  <c r="J139" i="9"/>
  <c r="J138" i="9"/>
  <c r="J13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7" i="9"/>
  <c r="J16" i="9"/>
  <c r="J15" i="9"/>
  <c r="J14" i="9"/>
  <c r="J13" i="9"/>
  <c r="J12" i="9"/>
  <c r="J9" i="9"/>
  <c r="J6" i="9"/>
  <c r="J5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45" i="9"/>
  <c r="J44" i="9"/>
  <c r="J43" i="9"/>
  <c r="J19" i="9"/>
  <c r="J11" i="9"/>
  <c r="J10" i="9"/>
  <c r="J8" i="9"/>
  <c r="J4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42" i="9"/>
  <c r="J41" i="9"/>
  <c r="J107" i="9"/>
  <c r="J106" i="9"/>
  <c r="J105" i="9"/>
  <c r="J104" i="9"/>
  <c r="J40" i="9"/>
  <c r="J103" i="9"/>
  <c r="J102" i="9"/>
  <c r="J101" i="9"/>
  <c r="J39" i="9"/>
  <c r="J3" i="9"/>
  <c r="J100" i="9"/>
  <c r="J99" i="9"/>
  <c r="J38" i="9"/>
  <c r="J37" i="9"/>
  <c r="J98" i="9"/>
  <c r="J97" i="9"/>
  <c r="J7" i="9"/>
  <c r="J96" i="9"/>
  <c r="J95" i="9"/>
  <c r="J18" i="9"/>
  <c r="J94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G6" i="1"/>
  <c r="H6" i="1" s="1"/>
  <c r="G4" i="1"/>
  <c r="H4" i="1" s="1"/>
  <c r="G5" i="1"/>
  <c r="H5" i="1" s="1"/>
  <c r="C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K445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2" i="2"/>
  <c r="F5" i="5"/>
  <c r="E6" i="5" s="1"/>
  <c r="F4" i="5"/>
  <c r="F3" i="5"/>
  <c r="J1" i="8" l="1"/>
  <c r="Z1" i="8"/>
  <c r="R1" i="8"/>
  <c r="T5" i="8" s="1"/>
  <c r="N1" i="8"/>
  <c r="P5" i="8" s="1"/>
  <c r="V1" i="8"/>
  <c r="X1" i="8" l="1"/>
  <c r="AB1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41"/>
        </ext>
      </extLst>
    </bk>
  </future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<sst xmlns="http://schemas.openxmlformats.org/spreadsheetml/2006/main" count="7180" uniqueCount="2025">
  <si>
    <t>Titulo</t>
  </si>
  <si>
    <t>Código</t>
  </si>
  <si>
    <t>Autor</t>
  </si>
  <si>
    <t>Assunto</t>
  </si>
  <si>
    <t>Valor</t>
  </si>
  <si>
    <t>50 Tons da Vida</t>
  </si>
  <si>
    <t>Roberto Livianu</t>
  </si>
  <si>
    <t>Literatura brasileira, Crônicas</t>
  </si>
  <si>
    <t>530 Gramas de Ilustrações</t>
  </si>
  <si>
    <t>Marcelo Cipis</t>
  </si>
  <si>
    <t>Arte, Ilustração e pintura, Humor</t>
  </si>
  <si>
    <t>A Um - Poemas</t>
  </si>
  <si>
    <t>Robert Creeley</t>
  </si>
  <si>
    <t>Poesia, Literatura estrangeira, Bilíngue, Ilustrado, Tradução</t>
  </si>
  <si>
    <t>A.S.A. - Associação dos Solitários Anônimos</t>
  </si>
  <si>
    <t>Rosario Fusco</t>
  </si>
  <si>
    <t>Literatura brasileira, Romance</t>
  </si>
  <si>
    <t>Acústica Musical em Palavras e Sons, A</t>
  </si>
  <si>
    <t>Flo Menezes</t>
  </si>
  <si>
    <t>Ilustrado, Música</t>
  </si>
  <si>
    <t>Adeus Penderama e Outros Escritos</t>
  </si>
  <si>
    <t>José Paulo Cavalcanti Filho</t>
  </si>
  <si>
    <t>Memória, Literatura brasileira</t>
  </si>
  <si>
    <t>Adoniran Barbosa - O Poeta da Cidade</t>
  </si>
  <si>
    <t>Francisco Rocha</t>
  </si>
  <si>
    <t>Música, Memória, Ilustrado</t>
  </si>
  <si>
    <t>Adorável Criatura Frankenstein</t>
  </si>
  <si>
    <t>Ademir Assunção</t>
  </si>
  <si>
    <t>Afeto Autoritário, O - Televisão, Ética e Democracia</t>
  </si>
  <si>
    <t>Renato Janine Ribeiro</t>
  </si>
  <si>
    <t>Comunicação, Sociologia e Sociedade, Cultura</t>
  </si>
  <si>
    <t>Afinador de Passarinhos, O</t>
  </si>
  <si>
    <t>Gil Perini</t>
  </si>
  <si>
    <t>Literatura brasileira, Contos</t>
  </si>
  <si>
    <t>Albert Camus - Um Elogio do Ensaio</t>
  </si>
  <si>
    <t>Manuel da Costa Pinto</t>
  </si>
  <si>
    <t>Crítica literária, Literatura estrangeira</t>
  </si>
  <si>
    <t>Aldo Manuzio - Editor. Tipógrafo. Livreiro</t>
  </si>
  <si>
    <t>Enric Satué</t>
  </si>
  <si>
    <t>Design, Tipografia, Artes gráficas, Ilustrado</t>
  </si>
  <si>
    <t>Alguma Crítica</t>
  </si>
  <si>
    <t>João Alexandre Barbosa</t>
  </si>
  <si>
    <t>Crítica literária, Literatura</t>
  </si>
  <si>
    <t>Almanaque Tipográfico Brasileiro</t>
  </si>
  <si>
    <t>Carlos M. Horcades</t>
  </si>
  <si>
    <t>Design, Tipografia, Almanaque, Artes gráficas, Ilustrado</t>
  </si>
  <si>
    <t>Alongamento</t>
  </si>
  <si>
    <t>Sérgio Medeiros</t>
  </si>
  <si>
    <t>Literatura brasileira, Poesia</t>
  </si>
  <si>
    <t>Altar &amp; o Trono, O - Dinâmica do Poder em O Alienista</t>
  </si>
  <si>
    <t>Ivan Teixeira</t>
  </si>
  <si>
    <t>Literatura brasileira, Crítica literária</t>
  </si>
  <si>
    <t>Amaro Macedo - O Solitário do Cerrado</t>
  </si>
  <si>
    <t>Gil Felippe, Maria do Carmo Duarte Macedo</t>
  </si>
  <si>
    <t>Memória, Biografia, Botânica, Ilustrado</t>
  </si>
  <si>
    <t>Amers / Marcas Marinhas</t>
  </si>
  <si>
    <t>Saint-John Perse, Mauro Gama</t>
  </si>
  <si>
    <t>Poesia, Literatura estrangeira, Bilíngue</t>
  </si>
  <si>
    <t>Ancora Medicinal para Conservar a Vida com Saúde</t>
  </si>
  <si>
    <t>Francisco da Fonseca Henriquez</t>
  </si>
  <si>
    <t>Gastronomia, Culinária, Medicina e Saúde</t>
  </si>
  <si>
    <t>Andaimes</t>
  </si>
  <si>
    <t>Milton Torres</t>
  </si>
  <si>
    <t>Anfiteatro, O - Textos sobre Medicina</t>
  </si>
  <si>
    <t>Pedro Nava</t>
  </si>
  <si>
    <t>Memória, Medicina e Saúde, Ilustrado</t>
  </si>
  <si>
    <t>Angola e Moçambique - Experiência Colonial e Territórios Literários</t>
  </si>
  <si>
    <t>Rita Chaves</t>
  </si>
  <si>
    <t>Crítica literária, Literatura africana</t>
  </si>
  <si>
    <t>Angu de Sangue - 3a. ed.</t>
  </si>
  <si>
    <t>Marcelino Freire</t>
  </si>
  <si>
    <t>Contos, Ilustrado, Literatura brasileira</t>
  </si>
  <si>
    <t>Anima Mundi</t>
  </si>
  <si>
    <t>Ricardo Pires de Souza</t>
  </si>
  <si>
    <t>Animal de Silêncios</t>
  </si>
  <si>
    <t>Jaime Labastida</t>
  </si>
  <si>
    <t>Anos de Exílio do Jovem Mallarmé, Os</t>
  </si>
  <si>
    <t>Joaquim Brasil Fontes</t>
  </si>
  <si>
    <t>Antologia da Poesia Erótica Brasileira</t>
  </si>
  <si>
    <t>Eliane Robert Moraes</t>
  </si>
  <si>
    <t>Ilustrado, Literatura brasileira, Poesia</t>
  </si>
  <si>
    <t>Antologia Fantástica da Literatura Antiga</t>
  </si>
  <si>
    <t>Marcelo Castel Cid</t>
  </si>
  <si>
    <t>Cultura grega, Literatura, Literatura clássica</t>
  </si>
  <si>
    <t>Antologia Poética</t>
  </si>
  <si>
    <t>Jorge Wanderley</t>
  </si>
  <si>
    <t>Antologia Poética - 1987-2017</t>
  </si>
  <si>
    <t>Marcelo Sandmann</t>
  </si>
  <si>
    <t>Poesia</t>
  </si>
  <si>
    <t>Ao Vires Isto - Gertrude Stein</t>
  </si>
  <si>
    <t>João Queiroz, Daniella Aguiar, Luci Collin</t>
  </si>
  <si>
    <t>Teoria literária, Literatura, Crítica literária</t>
  </si>
  <si>
    <t>Apoteose de Schoenberg</t>
  </si>
  <si>
    <t>Música, Crítica musical</t>
  </si>
  <si>
    <t>Arabia Brasilica</t>
  </si>
  <si>
    <t>Alberto Sismondini</t>
  </si>
  <si>
    <t>Crítica literária, Cultura árabe, Cultura islâmica, Teoria literária</t>
  </si>
  <si>
    <t>Arca de Noésio, A</t>
  </si>
  <si>
    <t>Gustavo Martins</t>
  </si>
  <si>
    <t>Literatura brasileira, Infantil, Ilustrado</t>
  </si>
  <si>
    <t>Arquétipos Literários, Os</t>
  </si>
  <si>
    <t>Eleazar M. Meletínski</t>
  </si>
  <si>
    <t>Teoria literária, Literatura</t>
  </si>
  <si>
    <t>Arquétipos Literários, Os - 3a ed.</t>
  </si>
  <si>
    <t>Crítica literária, Teoria literária</t>
  </si>
  <si>
    <t>Arquivos Literários</t>
  </si>
  <si>
    <t>Eneida Maria de Souza, Wander Melo Miranda</t>
  </si>
  <si>
    <t>Arte da Automutilação, A</t>
  </si>
  <si>
    <t>Felipe Lion</t>
  </si>
  <si>
    <t>Arte de Argumentar, A - Gerenciando Razão e Emoção</t>
  </si>
  <si>
    <t>Antônio Suárez Abreu</t>
  </si>
  <si>
    <t>Comunicação, Argumentação, Escrita</t>
  </si>
  <si>
    <t>Arte do Zajal, A - Estudo de Poética Árabe</t>
  </si>
  <si>
    <t>Michel Sleiman</t>
  </si>
  <si>
    <t>Crítica literária, Poesia, Cultura árabe</t>
  </si>
  <si>
    <t>Arte Invisível ou a Arte do Livro, A</t>
  </si>
  <si>
    <t>Plinio Martins Filho</t>
  </si>
  <si>
    <t>Design, Tipografia, Livros sobre livros, Artes gráficas, Ilustrado</t>
  </si>
  <si>
    <t>Arte, Dor - Inquietudes entre Estética e Psicanálise</t>
  </si>
  <si>
    <t>João A. Frayze-Pereira</t>
  </si>
  <si>
    <t>Arte, Psicanálise e Psicologia, Ilustrado</t>
  </si>
  <si>
    <t>Artigas e Cascaldi - Arquitetura em Londrina</t>
  </si>
  <si>
    <t>Juliana Suzuki</t>
  </si>
  <si>
    <t>Arquitetura, Ilustrado</t>
  </si>
  <si>
    <t>Até a Margem do Grande Rio</t>
  </si>
  <si>
    <t>Edu Campos</t>
  </si>
  <si>
    <t>Literatura brasileira, Contos, Fotografia, Ilustrado</t>
  </si>
  <si>
    <t>Ateneu, O</t>
  </si>
  <si>
    <t>Emília Amaral, Raul Pompeia</t>
  </si>
  <si>
    <t>Literatura brasileira, Romance, Ilustrado</t>
  </si>
  <si>
    <t>Auto da Barca do Inferno</t>
  </si>
  <si>
    <t>Gil Vicente, Ivan Teixeira</t>
  </si>
  <si>
    <t>Idade média, Cultura medieval, Literatura portuguesa, Literatura medieval, Teatro, Ilustrado</t>
  </si>
  <si>
    <t>Bailadora Andaluza, A - A Explosão do Sagrado na Poesia de João Cabral</t>
  </si>
  <si>
    <t>Waldecy Tenório</t>
  </si>
  <si>
    <t>Balada do Velho Marinheiro, A</t>
  </si>
  <si>
    <t>Alípio Correia de Franca Neto, Samuel Taylor Coleridge</t>
  </si>
  <si>
    <t>BaléRalé</t>
  </si>
  <si>
    <t>Baldio - poemas (2009-2017)</t>
  </si>
  <si>
    <t>Rodrigo Madeira</t>
  </si>
  <si>
    <t>Balão Cativo</t>
  </si>
  <si>
    <t>Banda das Velhas Virgens, A - 18 Anos de Bar em Bar</t>
  </si>
  <si>
    <t>Alexandre Cavalo, Ricardo dos Santos Gozzi</t>
  </si>
  <si>
    <t>Música, Memória, Biografia, Ilustrado</t>
  </si>
  <si>
    <t>Batalha dos Livros, A</t>
  </si>
  <si>
    <t>Lincoln Secco</t>
  </si>
  <si>
    <t>Livros sobre livros, Política, História</t>
  </si>
  <si>
    <t>Beauty &amp; Fashion</t>
  </si>
  <si>
    <t>Mário Cafiero</t>
  </si>
  <si>
    <t>Beira-Mar</t>
  </si>
  <si>
    <t>Bibliomania</t>
  </si>
  <si>
    <t>Lincoln Secco, Marisa Midori Deaecto</t>
  </si>
  <si>
    <t>Livros sobre livros, Bibliofilia</t>
  </si>
  <si>
    <t>Biblioteca</t>
  </si>
  <si>
    <t>Luís Milanesi</t>
  </si>
  <si>
    <t>Livros sobre livros, Biblioteconomia</t>
  </si>
  <si>
    <t>Biblioteca Imaginária, A</t>
  </si>
  <si>
    <t>Bicho Urucutum, O</t>
  </si>
  <si>
    <t>Memória, Literatura brasileira, Ilustrado</t>
  </si>
  <si>
    <t>Bilhete Seco</t>
  </si>
  <si>
    <t>Elisa Nazarian</t>
  </si>
  <si>
    <t>Bom Crioulo</t>
  </si>
  <si>
    <t>Salete de Almeida Cara, Adolfo Caminha</t>
  </si>
  <si>
    <t>Bovarismo e Romance - Madame Bovary e Lady Oracle</t>
  </si>
  <si>
    <t>Andrea Saad Hossne</t>
  </si>
  <si>
    <t>Branco sobre Branco</t>
  </si>
  <si>
    <t>Guilherme Zarvos</t>
  </si>
  <si>
    <t>Cultura, Ilustrado</t>
  </si>
  <si>
    <t>Brasil: Paisagens de Exceção - O Litoral e o Pantanal Mato-grossense: Patrimônios Básicos</t>
  </si>
  <si>
    <t>Aziz Ab Sáber</t>
  </si>
  <si>
    <t>Geografia, Ecologia, Ilustrado</t>
  </si>
  <si>
    <t>Bucólicas</t>
  </si>
  <si>
    <t>Odorico Mendes, Virgílio</t>
  </si>
  <si>
    <t>Poesia, Literatura estrangeira, Bilíngue, Literatura clássica, Tradução, Odorico Mendes</t>
  </si>
  <si>
    <t>C@rtas Ácidas da Campanha de Lula de 1998, As</t>
  </si>
  <si>
    <t>Bernardo Kucinski</t>
  </si>
  <si>
    <t>Memória, Política</t>
  </si>
  <si>
    <t>Cabo Verde - Literatura em Chão de Cultura</t>
  </si>
  <si>
    <t>Simone Caputo Gomes</t>
  </si>
  <si>
    <t>Cadenciando-um-Ning - Um Samba, para o Outro</t>
  </si>
  <si>
    <t>Michael Palmer, Régis Bonvicino</t>
  </si>
  <si>
    <t>Literatura brasileira, Poesia, Literatura estrangeira, Bilíngue</t>
  </si>
  <si>
    <t>Caderno de Literatura e Cultura Russa - Dostoiévski</t>
  </si>
  <si>
    <t>Depto. Letras Orientais USP</t>
  </si>
  <si>
    <t>Cadernos 1 e 2</t>
  </si>
  <si>
    <t>Cadernos Anatômicos de Leonardo da Vinci, Os</t>
  </si>
  <si>
    <t>Leonardo da Vinci</t>
  </si>
  <si>
    <t>Arte, Ilustração e pintura, Medicina e Anatomia</t>
  </si>
  <si>
    <t>Caligramas</t>
  </si>
  <si>
    <t>Guillaume Apollinaire</t>
  </si>
  <si>
    <t>Caligramas (2a ed.)</t>
  </si>
  <si>
    <t>Álvaro Faleiros, Guillaume Apollinaire</t>
  </si>
  <si>
    <t>Tradução, Poesia, Literatura estrangeira, Ilustrado, Bilíngue</t>
  </si>
  <si>
    <t>Cama de Campanha</t>
  </si>
  <si>
    <t>Flávio Carvalho Ferraz</t>
  </si>
  <si>
    <t>Caminho do Encontro, A - Uma Leitura de Contos Novos</t>
  </si>
  <si>
    <t>Ivone Daré Rabello</t>
  </si>
  <si>
    <t>Caminhos do Romance em Portugal - Camilo, Eça e o Folhetim Francês</t>
  </si>
  <si>
    <t>Andréa Trench de Castro</t>
  </si>
  <si>
    <t>Crítica literária, Literatura portuguesa</t>
  </si>
  <si>
    <t>Cancioneiro</t>
  </si>
  <si>
    <t>Francesco Petrarca</t>
  </si>
  <si>
    <t>Poesia, Literatura estrangeira, Bilíngue, Ilustrado</t>
  </si>
  <si>
    <t>Cantigas do Falso Alfonso el Sabio</t>
  </si>
  <si>
    <t>Affonso Ávila</t>
  </si>
  <si>
    <t>Capa do Livro Brasileiro, A - 1820-1950</t>
  </si>
  <si>
    <t>Ubiratan Machado</t>
  </si>
  <si>
    <t>Livros sobre livros, Ilustrado, Ilustração e pintura, Editoração, Design, Criação, Artes gráficas</t>
  </si>
  <si>
    <t>Capas de Santa Rosa</t>
  </si>
  <si>
    <t>Luís Bueno</t>
  </si>
  <si>
    <t>Ilustrado, Biografia, Artes gráficas, Arte, Livros sobre livros, Design</t>
  </si>
  <si>
    <t>Capítulos da História da Medicina no Brasil</t>
  </si>
  <si>
    <t>Medicina e Saúde, História</t>
  </si>
  <si>
    <t>Carne, A</t>
  </si>
  <si>
    <t>Júlio Ribeiro</t>
  </si>
  <si>
    <t>Cartas a Miranda</t>
  </si>
  <si>
    <t>Quatremère de Quincy</t>
  </si>
  <si>
    <t>Arquitetura, Arte, História, Restauração</t>
  </si>
  <si>
    <t>Cartas a William Agel de Mello</t>
  </si>
  <si>
    <t>João Guimarães Rosa, William Agel de Mello</t>
  </si>
  <si>
    <t>Cartas aos Amigos Caio Porfírio Carneiro e Fábio Lucas</t>
  </si>
  <si>
    <t>João Antônio</t>
  </si>
  <si>
    <t>Memória</t>
  </si>
  <si>
    <t>Cartas de Fidelino de Figueiredo e de Segismundo Spina</t>
  </si>
  <si>
    <t>Nuno Fidelino de Figueiredo</t>
  </si>
  <si>
    <t>Cartilha - Martelo-Gabinete e Ferrografia</t>
  </si>
  <si>
    <t>Virgílio Maia</t>
  </si>
  <si>
    <t>Literatura brasileira, Poesia, Ilustrado</t>
  </si>
  <si>
    <t>Casa de Pensão</t>
  </si>
  <si>
    <t>Marcelo Bulhões, Aluísio de Azevedo</t>
  </si>
  <si>
    <t>Casa dos Seis Tostões, A</t>
  </si>
  <si>
    <t>Paul Collins</t>
  </si>
  <si>
    <t>Livros sobre livros</t>
  </si>
  <si>
    <t>Casas Importadoras de Santos e seus Agentes</t>
  </si>
  <si>
    <t>Carina Marcondes Ferreira Pedro</t>
  </si>
  <si>
    <t>História, Economia, Cultura</t>
  </si>
  <si>
    <t>Catecismo da Preservação de Monumentos</t>
  </si>
  <si>
    <t>Max Dvorák</t>
  </si>
  <si>
    <t>Arquitetura, Restauração</t>
  </si>
  <si>
    <t>Céus Derretidos</t>
  </si>
  <si>
    <t>Teixeira Coelho, Jean-Claude Bernardet</t>
  </si>
  <si>
    <t>Cem Menores Contos Brasileiros do Século, Os</t>
  </si>
  <si>
    <t>Cem Menores Contos Brasileiros do Século, Os (5a. ed.)</t>
  </si>
  <si>
    <t>Contos, Humor, Literatura brasileira</t>
  </si>
  <si>
    <t>Cena Absurdo</t>
  </si>
  <si>
    <t>Pedro Marques</t>
  </si>
  <si>
    <t>Literatura, Poesia</t>
  </si>
  <si>
    <t>Cena Macaca</t>
  </si>
  <si>
    <t>Zé Pedro</t>
  </si>
  <si>
    <t>Cena Muda, A</t>
  </si>
  <si>
    <t>Miguel Angel Fernandez</t>
  </si>
  <si>
    <t>Cenas da Infância - Kartolas, Kalungas e Katiras</t>
  </si>
  <si>
    <t>Jonas Rosa</t>
  </si>
  <si>
    <t>Cenas em Jogo</t>
  </si>
  <si>
    <t>Renato Tardivo</t>
  </si>
  <si>
    <t>Cinema, Crítica literária, Teoria literária, Psicanálise e Psicologia</t>
  </si>
  <si>
    <t>Cera das Almas</t>
  </si>
  <si>
    <t>Choro de Homem</t>
  </si>
  <si>
    <t>Marcos Rodrigues</t>
  </si>
  <si>
    <t>Literatura brasileira, Contos, Ilustrado</t>
  </si>
  <si>
    <t>Cicatriz</t>
  </si>
  <si>
    <t>Eduardo Guimarães</t>
  </si>
  <si>
    <t>Ciclo das Chamas</t>
  </si>
  <si>
    <t>Antônio Lázaro de Almeida Prado</t>
  </si>
  <si>
    <t>Cidade de Atys</t>
  </si>
  <si>
    <t>Marcelo Novaes</t>
  </si>
  <si>
    <t>Cidade e as Serras, A</t>
  </si>
  <si>
    <t>Paulo Franchetti, Leila Guenther, Eça de Queirós</t>
  </si>
  <si>
    <t>Romance, Literatura portuguesa, Ilustrado</t>
  </si>
  <si>
    <t>Cidadela Ardente</t>
  </si>
  <si>
    <t>Thelma Guedes</t>
  </si>
  <si>
    <t>Ilustrado, Literatura brasileira, Contos</t>
  </si>
  <si>
    <t>Cinematografia</t>
  </si>
  <si>
    <t>Paulo Lopes Lourenço</t>
  </si>
  <si>
    <t>Ilustrado, Poesia</t>
  </si>
  <si>
    <t>Cirandas</t>
  </si>
  <si>
    <t>Bruno Palma</t>
  </si>
  <si>
    <t>Ilustrado, Poesia, Infantil</t>
  </si>
  <si>
    <t>Clarice Lispector - Uma Poética do Olhar</t>
  </si>
  <si>
    <t>Regina Pontieri</t>
  </si>
  <si>
    <t>Clepsidra</t>
  </si>
  <si>
    <t>Paulo Franchetti, Camilo Pessanha</t>
  </si>
  <si>
    <t>Poesia, Literatura portuguesa, Ilustrado</t>
  </si>
  <si>
    <t>Clichês Brasileiros</t>
  </si>
  <si>
    <t>Gustavo Piqueira</t>
  </si>
  <si>
    <t>Ilustrado, Design, Livros sobre livros, Ilustração e pintura, Tipografia, Artes gráficas</t>
  </si>
  <si>
    <t>Clusters</t>
  </si>
  <si>
    <t>Cocanha - Várias Faces de uma Utopia</t>
  </si>
  <si>
    <t>Hilário Franco Jr.</t>
  </si>
  <si>
    <t>Literatura medieval, Mitologia, História, Sociologia e Sociedade, Ilustrado, Cultura medieval</t>
  </si>
  <si>
    <t>Coisas do Diabo Contra</t>
  </si>
  <si>
    <t>Eromar Bomfim</t>
  </si>
  <si>
    <t>Ilustrado, Literatura brasileira, Romance</t>
  </si>
  <si>
    <t>Comédia e Seus Duplos, A: O Anfitrião de Plauto</t>
  </si>
  <si>
    <t>Rodrigo Tadeu Gonçalves</t>
  </si>
  <si>
    <t>Crítica literária, Literatura clássica, Teatro</t>
  </si>
  <si>
    <t>Comentário Literal sobre os Três Primeiros Capítulos do Gênesis</t>
  </si>
  <si>
    <t>Giovanni Jacopo Casanova</t>
  </si>
  <si>
    <t>Romance, Literatura estrangeira</t>
  </si>
  <si>
    <t>Comunicados Lacônicos</t>
  </si>
  <si>
    <t>Antonio Lizárraga</t>
  </si>
  <si>
    <t>Concerto Amazônico</t>
  </si>
  <si>
    <t>Álvaro Cardoso Gomes</t>
  </si>
  <si>
    <t>Condillac Lúcido e Translúcido</t>
  </si>
  <si>
    <t>Leon Kossovitch</t>
  </si>
  <si>
    <t>Filosofia</t>
  </si>
  <si>
    <t>Contos da Nova Cartilha - Primeiro Livro de Leitura</t>
  </si>
  <si>
    <t>Liev Tolstói</t>
  </si>
  <si>
    <t>Literatura estrangeira, Contos, Infantil, Ilustrado, Tradução</t>
  </si>
  <si>
    <t>Contos da Nova Cartilha - Segundo Livro de Leitura - Vol. 1</t>
  </si>
  <si>
    <t>Contos do Divã</t>
  </si>
  <si>
    <t>Sylvia Loeb</t>
  </si>
  <si>
    <t>Literatura brasileira, Contos, Psicanálise e Psicologia</t>
  </si>
  <si>
    <t>Contracomunicação</t>
  </si>
  <si>
    <t>Décio Pignatari</t>
  </si>
  <si>
    <t>Comunicação, Semiótica, Ilustrado</t>
  </si>
  <si>
    <t>Conversações Noturnas &amp; Outros Poemas, As</t>
  </si>
  <si>
    <t>José Laurenio de Melo</t>
  </si>
  <si>
    <t>Coração sem Alma</t>
  </si>
  <si>
    <t>Xavier de Monte Pinho</t>
  </si>
  <si>
    <t>Memória, Literatura brasileira, Romance</t>
  </si>
  <si>
    <t>Coração, Cabeça e Estômago</t>
  </si>
  <si>
    <t>Camilo Castelo Branco</t>
  </si>
  <si>
    <t>Ilustrado, Literatura portuguesa</t>
  </si>
  <si>
    <t>Coreografia do Desejo, A - Cem Anos de Ficção Brasileira</t>
  </si>
  <si>
    <t>Maria Angélica G. Lopes</t>
  </si>
  <si>
    <t>Cores de Rosa</t>
  </si>
  <si>
    <t>Adélia Bezerra de Meneses</t>
  </si>
  <si>
    <t>Ilustrado, Literatura brasileira, Crítica literária, Semiótica, Psicanálise e Psicologia</t>
  </si>
  <si>
    <t>Corredores para Abutres</t>
  </si>
  <si>
    <t>Regina Silveira</t>
  </si>
  <si>
    <t>Arte, Ilustração e pintura</t>
  </si>
  <si>
    <t>Corrupção (18 Contos)</t>
  </si>
  <si>
    <t>Rodrigo Penteado</t>
  </si>
  <si>
    <t>Cortiço, O</t>
  </si>
  <si>
    <t>Paulo Franchetti, Leila Guenther, Aluísio de Azevedo</t>
  </si>
  <si>
    <t>Cozinheiro Nacional: Melhores Receitas Brasileiras e Europeias</t>
  </si>
  <si>
    <t>Anônimo</t>
  </si>
  <si>
    <t>Gastronomia, Culinária, História, Ilustrado</t>
  </si>
  <si>
    <t>Crítica Dialética em Theodor Adorno</t>
  </si>
  <si>
    <t>Jorge de Almeida</t>
  </si>
  <si>
    <t>Música, Filosofia, Estética, Crítica musical</t>
  </si>
  <si>
    <t>Crítica e Criação - Um Estudo da Kreisleriana Op. 16 de Robert Schumann</t>
  </si>
  <si>
    <t>Mónica Vermes</t>
  </si>
  <si>
    <t>Crítica Literária Brasileira em Perspectiva, A</t>
  </si>
  <si>
    <t>Rogério Cordeiro, Andréa Sirihal Werkema, Claudia Campos Soares, Sérgio Alcides Pereira do Amaral</t>
  </si>
  <si>
    <t>Literatura brasileira, Crítica literária, História</t>
  </si>
  <si>
    <t>Criação e Conflito</t>
  </si>
  <si>
    <t>Celeste Ribeiro de Sousa</t>
  </si>
  <si>
    <t>Crônicas da Vida Boêmia</t>
  </si>
  <si>
    <t>Aluízio Falcão</t>
  </si>
  <si>
    <t>Crônicas Efêmeras</t>
  </si>
  <si>
    <t>João do Rio</t>
  </si>
  <si>
    <t>Memória, Literatura brasileira, Crônicas</t>
  </si>
  <si>
    <t>Cultura das Bordas - Edição. Comunicação. Leitura</t>
  </si>
  <si>
    <t>Jerusa Pires Ferreira</t>
  </si>
  <si>
    <t>Comunicação, Semiótica, Sociologia e Sociedade, Cultura</t>
  </si>
  <si>
    <t>Cultura Literária Medieval, A</t>
  </si>
  <si>
    <t>Segismundo Spina</t>
  </si>
  <si>
    <t>Idade média, Crítica literária, Literatura medieval, Cultura medieval</t>
  </si>
  <si>
    <t>Da Argila à Nuvem</t>
  </si>
  <si>
    <t>Yann Sordet</t>
  </si>
  <si>
    <t>Bibliofilia, Livros sobre livros, História, Artes gráficas</t>
  </si>
  <si>
    <t>Dança de Shiva, A</t>
  </si>
  <si>
    <t>Dante - O Poeta do Absoluto</t>
  </si>
  <si>
    <t>Biografia</t>
  </si>
  <si>
    <t>Daquela Estrela à Outra</t>
  </si>
  <si>
    <t>Giuseppe Ungaretti, Lúcia Wataghin, Haroldo de Campos</t>
  </si>
  <si>
    <t>Tradução, Poesia, Literatura estrangeira, Bilíngue</t>
  </si>
  <si>
    <t>De Olho na Morte e Antes</t>
  </si>
  <si>
    <t>Fernando Fortes</t>
  </si>
  <si>
    <t>De Orfeu e de Perséfone - Morte e Literatura</t>
  </si>
  <si>
    <t>Lélia Parreira Duarte</t>
  </si>
  <si>
    <t>De Voos e Ilhas - Literatura e Comunitarismos</t>
  </si>
  <si>
    <t>Benjamin Abdala Jr.</t>
  </si>
  <si>
    <t>Literatura brasileira, Crítica literária, Literatura portuguesa, Literatura africana</t>
  </si>
  <si>
    <t>Debaixo do Sol</t>
  </si>
  <si>
    <t>Eunice Arruda</t>
  </si>
  <si>
    <t>Descoberta do Frio, A</t>
  </si>
  <si>
    <t>Oswaldo de Camargo</t>
  </si>
  <si>
    <t>Desconhecer</t>
  </si>
  <si>
    <t>Ricardo Lima</t>
  </si>
  <si>
    <t>Desenho Mágico - Poesia e Política em Chico Buarque</t>
  </si>
  <si>
    <t>Música, Poesia, Política, Ilustrado</t>
  </si>
  <si>
    <t>Design como Ele É, O</t>
  </si>
  <si>
    <t>Chico Homem de Melo, Eliana Tróia</t>
  </si>
  <si>
    <t>Livros sobre livros, Design, Tipografia, Artes gráficas, Ilustrado</t>
  </si>
  <si>
    <t>Design da Escrita, O - Redigindo com Criatividade e Beleza, Inclusive Ficção</t>
  </si>
  <si>
    <t>Design, Comunicação, Literatura, Criação, Escrita</t>
  </si>
  <si>
    <t>Design do Livro, O</t>
  </si>
  <si>
    <t>Richard Hendel</t>
  </si>
  <si>
    <t>Design, Tipografia, Editoração, Livros sobre livros, Artes gráficas, Ilustrado</t>
  </si>
  <si>
    <t>Deste Lugar</t>
  </si>
  <si>
    <t>Paulo Franchetti</t>
  </si>
  <si>
    <t>Deuses Chutam Lata na Consolação, Os</t>
  </si>
  <si>
    <t>Gilson Rampazzo</t>
  </si>
  <si>
    <t>Devagar</t>
  </si>
  <si>
    <t>Diva Gomes</t>
  </si>
  <si>
    <t>Dez Mitos sobre os Judeus</t>
  </si>
  <si>
    <t>Maria Luiza Tucci Carneiro</t>
  </si>
  <si>
    <t>Mitologia, História, Judaísmo, Ilustrado</t>
  </si>
  <si>
    <t>Dez Mitos sobre os Judeus - 2a. ed.</t>
  </si>
  <si>
    <t>História, Ilustrado, Judaísmo, Mitologia</t>
  </si>
  <si>
    <t>Diana Caçadora &amp; Tango Fantasma</t>
  </si>
  <si>
    <t>Márcia Denser</t>
  </si>
  <si>
    <t>Dias Melhores... Pra Sempre!</t>
  </si>
  <si>
    <t>Cyro Leão, Luiz Chinan, Jadyr Pavão Jr.</t>
  </si>
  <si>
    <t>Dicionário Brasileiro de Insultos</t>
  </si>
  <si>
    <t>Altair J. Aranha</t>
  </si>
  <si>
    <t>Humor, Dicionário</t>
  </si>
  <si>
    <t>Diálogos Literários - Literatura, Comparativismo e Ensino</t>
  </si>
  <si>
    <t>Agnaldo Rodrigues da Silva</t>
  </si>
  <si>
    <t>Diálogos sobre a Tecnologia do Cinema Brasileiro</t>
  </si>
  <si>
    <t>Paulo B. C. Schettino</t>
  </si>
  <si>
    <t>Memória, Cinema, Entrevistas</t>
  </si>
  <si>
    <t>Diderot - O Espírito das "Luzes"</t>
  </si>
  <si>
    <t>Jacó Guinsburg</t>
  </si>
  <si>
    <t>Dissipatio H.G. - O Fim do Gênero Humano</t>
  </si>
  <si>
    <t>Guido Morselli</t>
  </si>
  <si>
    <t>Tradução, Romance, Literatura estrangeira</t>
  </si>
  <si>
    <t>Distopia</t>
  </si>
  <si>
    <t>Hélio Franchini Neto</t>
  </si>
  <si>
    <t>Divina Comédia</t>
  </si>
  <si>
    <t>Dante Alighieri, João Trentino Ziller</t>
  </si>
  <si>
    <t>Arte, Ilustração e pintura, Poesia, Literatura estrangeira, Bilíngue, Literatura clássica, Tradução</t>
  </si>
  <si>
    <t>Do Formalismo Estético Trovadoresco</t>
  </si>
  <si>
    <t>Idade média, Crítica literária, Literatura medieval, Estética, Cultura medieval</t>
  </si>
  <si>
    <t>Do Modernismo à Bossa Nova</t>
  </si>
  <si>
    <t>Jomard Muniz de Britto</t>
  </si>
  <si>
    <t>Arte, Música, Cinema, Cultura</t>
  </si>
  <si>
    <t>Do Socialismo Soviético ao Capitalismo Russo</t>
  </si>
  <si>
    <t>Lenina Pomeranz</t>
  </si>
  <si>
    <t>História, Política</t>
  </si>
  <si>
    <t>Dom Casmurro</t>
  </si>
  <si>
    <t>Leila Guenther, Paulo Franchetti, Machado de Assis</t>
  </si>
  <si>
    <t>Domínios de Natureza no Brasil, Os - Potencialidades Paisagísticas</t>
  </si>
  <si>
    <t>Drummond - Da Rosa do Povo à Rosa das Trevas</t>
  </si>
  <si>
    <t>Vagner Camilo</t>
  </si>
  <si>
    <t>Duplo Canto e Outros Poemas</t>
  </si>
  <si>
    <t>François Cheng</t>
  </si>
  <si>
    <t>Poesia, Literatura estrangeira, Bilíngue, Tradução</t>
  </si>
  <si>
    <t>E Fizerom Taes Maravilhas... - Histórias de Cavaleiros e Cavalarias</t>
  </si>
  <si>
    <t>Lênia Márcia Mongelli</t>
  </si>
  <si>
    <t>Crítica literária, Literatura medieval, História, Idade média, Cultura medieval</t>
  </si>
  <si>
    <t>Eça de Queirós / Julio Pomar</t>
  </si>
  <si>
    <t>Eça de Queirós, Julio Pomar</t>
  </si>
  <si>
    <t>Literatura portuguesa, Crônicas, Ilustrado</t>
  </si>
  <si>
    <t>Economia da Cultura, A</t>
  </si>
  <si>
    <t>Françoise Benhamou</t>
  </si>
  <si>
    <t>Tradução, Economia, Cultura</t>
  </si>
  <si>
    <t>Edgar Allan Poe - Um Homem em sua Sombra</t>
  </si>
  <si>
    <t>Ricardo Araújo</t>
  </si>
  <si>
    <t>Crítica literária, Literatura estrangeira, Biografia</t>
  </si>
  <si>
    <t>Edição e Revolução: Leituras Comunistas no Brasil e na França</t>
  </si>
  <si>
    <t>Marisa Midori Deaecto, Jean-Yves Mollier</t>
  </si>
  <si>
    <t>História, Livros sobre livros, Ilustrado</t>
  </si>
  <si>
    <t>Edifícios Comerciais - Felipe Bezerra</t>
  </si>
  <si>
    <t>Fernando Serapião</t>
  </si>
  <si>
    <t>Edifícios Escolares - Miguel Juliano</t>
  </si>
  <si>
    <t>Cristiane Corrêa</t>
  </si>
  <si>
    <t>Educação &amp; Psicologia - Cinquenta Anos de Profissão</t>
  </si>
  <si>
    <t>Geraldina Porto Witter</t>
  </si>
  <si>
    <t>Memória, Ilustrado</t>
  </si>
  <si>
    <t>Educação Sentimental em Proust</t>
  </si>
  <si>
    <t>Philippe Willemart</t>
  </si>
  <si>
    <t>Crítica literária</t>
  </si>
  <si>
    <t>Edusp: Um Projeto Editorial</t>
  </si>
  <si>
    <t>Marcello Rollemberg, Plinio Martins Filho</t>
  </si>
  <si>
    <t>Editoração, Ilustrado</t>
  </si>
  <si>
    <t>Égloga da Maçã</t>
  </si>
  <si>
    <t>Eis o Mundo de Fora</t>
  </si>
  <si>
    <t>Adrienne Myrtes</t>
  </si>
  <si>
    <t>Electra de Eurípides</t>
  </si>
  <si>
    <t>Trupersa - Trupe de Tradução de Teatro Antigo, Eurípides</t>
  </si>
  <si>
    <t>Tradução, Teatro, Bilíngue, Cultura grega, Literatura clássica</t>
  </si>
  <si>
    <t>Electra(s)</t>
  </si>
  <si>
    <t>Trajano Vieira</t>
  </si>
  <si>
    <t>Cultura grega, Teatro, Literatura clássica, Ilustrado</t>
  </si>
  <si>
    <t>Elementos de Semiótica Tensiva</t>
  </si>
  <si>
    <t>Ivã Carlos Lopes, Luiz Tatit, Claude Zilberberg</t>
  </si>
  <si>
    <t>Comunicação, Semiótica, Linguística</t>
  </si>
  <si>
    <t>Elos de Melodia e Letra - Análise Semiótica de Seis Canções</t>
  </si>
  <si>
    <t>Luiz Tatit, Ivã Carlos Lopes</t>
  </si>
  <si>
    <t>Música, Semiótica</t>
  </si>
  <si>
    <t>Em Louvor de Anti-Heróis</t>
  </si>
  <si>
    <t>Victor Brombert</t>
  </si>
  <si>
    <t>Em Nome do Corpo</t>
  </si>
  <si>
    <t>Iacopo Pontormo</t>
  </si>
  <si>
    <t>Arte, Memória, Bilíngue, Ilustrado, Tradução</t>
  </si>
  <si>
    <t>Encontros e Des-encontros</t>
  </si>
  <si>
    <t>Maria Teresa Hellmeister Fornaciari</t>
  </si>
  <si>
    <t>Encrenca</t>
  </si>
  <si>
    <t>Manoel Carlos Karam</t>
  </si>
  <si>
    <t>Eneida</t>
  </si>
  <si>
    <t>Poesia, Literatura estrangeira, Mitologia, Literatura clássica, Ilustrado, Odorico Mendes</t>
  </si>
  <si>
    <t>Ensaiando a Canção - Paulinho da Viola e Outros Escritos</t>
  </si>
  <si>
    <t>Eliete Eça Negreiros</t>
  </si>
  <si>
    <t>Ensino de Ciências e Matemática - Formação e Atuação de Professores</t>
  </si>
  <si>
    <t>Geraldina Porto Witter, Moacir Wuo</t>
  </si>
  <si>
    <t>Educação e Pedagogia</t>
  </si>
  <si>
    <t>Entreato Amoroso</t>
  </si>
  <si>
    <t>Aercio Consolin</t>
  </si>
  <si>
    <t>Entreatos</t>
  </si>
  <si>
    <t>Marcelo Castel Cid, Gustavo Piqueira</t>
  </si>
  <si>
    <t>Romance, Religião, Literatura brasileira</t>
  </si>
  <si>
    <t>Entrelivros</t>
  </si>
  <si>
    <t>Entretanto n° 1 - Revista de Literatura</t>
  </si>
  <si>
    <t>Marcelino Freire, Delmo Montenegro, Fabiano Calixto, Micheliny Verunschk, Raimundo Carrero</t>
  </si>
  <si>
    <t>Crítica literária, Poesia, Contos, Crônicas, Literatura, Ilustrado</t>
  </si>
  <si>
    <t>Entrevistas de Domingo</t>
  </si>
  <si>
    <t>O Diário de Mogi</t>
  </si>
  <si>
    <t>Memória, Jornalismo</t>
  </si>
  <si>
    <t>Epigramas</t>
  </si>
  <si>
    <t>Marco Valério Marcial, Rodrigo Garcia Lopes</t>
  </si>
  <si>
    <t>Poesia, Tradução, Literatura clássica, Humor, Bilíngue</t>
  </si>
  <si>
    <t>Epigramas 2. ed.</t>
  </si>
  <si>
    <t>Marco Valério Marcial, Rodrigo Garcia Lopes, Gustavo Piqueira</t>
  </si>
  <si>
    <t>Bilíngue, Humor, Literatura clássica, Poesia, Tradução</t>
  </si>
  <si>
    <t>Era no Tempo do Rei - Atualidade das Memórias de um Sargento de Milícias</t>
  </si>
  <si>
    <t>Edu Teruki Otsuka</t>
  </si>
  <si>
    <t>Crítica literária, Literatura, Teoria literária</t>
  </si>
  <si>
    <t>EraOdito</t>
  </si>
  <si>
    <t>Humor, Literatura brasileira, Ilustrado</t>
  </si>
  <si>
    <t>Escola de Semiótica - A Experiência de Tártu-Moscou para o Estudo da Crítica</t>
  </si>
  <si>
    <t>Irene Machado</t>
  </si>
  <si>
    <t>Semiótica</t>
  </si>
  <si>
    <t>Escrita de Deus, A</t>
  </si>
  <si>
    <t>Wilson Roberto Theodoro Filho</t>
  </si>
  <si>
    <t>Escritas do Desejo - Crítica Literária e Psicanálise</t>
  </si>
  <si>
    <t>Cleusa Rios P. Passos, Yudith Rosenbaum</t>
  </si>
  <si>
    <t>Crítica literária, Psicanálise e Psicologia</t>
  </si>
  <si>
    <t>Escrito sobre Jade - Poesia Clássica Chinesa</t>
  </si>
  <si>
    <t>Haroldo de Campos</t>
  </si>
  <si>
    <t>Escritores, Gatos e Teologia</t>
  </si>
  <si>
    <t>Literatura brasileira, Crítica literária, Religião</t>
  </si>
  <si>
    <t>Escritura e Nomadismo</t>
  </si>
  <si>
    <t>Paul Zumthor</t>
  </si>
  <si>
    <t>Arte, Estética</t>
  </si>
  <si>
    <t>Esplendor do Barroco Luso-brasileiro</t>
  </si>
  <si>
    <t>Benedito Lima de Toledo</t>
  </si>
  <si>
    <t>Ilustrado, Arte, Arquitetura</t>
  </si>
  <si>
    <t>Espuma do Fogo, A</t>
  </si>
  <si>
    <t>Carlos Nejar</t>
  </si>
  <si>
    <t>Espumas Flutuantes</t>
  </si>
  <si>
    <t>José de Paula Ramos Jr., Castro Alves</t>
  </si>
  <si>
    <t>Estados da Crítica</t>
  </si>
  <si>
    <t>Alcides Cardoso dos Santos</t>
  </si>
  <si>
    <t>Estandartes das Tribos de Israel</t>
  </si>
  <si>
    <t>Virgílio Maia, Socorro Torquato</t>
  </si>
  <si>
    <t>Arte, Poesia, Ilustrado</t>
  </si>
  <si>
    <t>Estimar Canções</t>
  </si>
  <si>
    <t>Luiz Tatit</t>
  </si>
  <si>
    <t>Arte, Música, Semiótica</t>
  </si>
  <si>
    <t>Estrelas Errantes - Memória do Teatro Ídiche no Brasil</t>
  </si>
  <si>
    <t>Nachman Falbel</t>
  </si>
  <si>
    <t>Ilustrado, Memória, História, Teatro</t>
  </si>
  <si>
    <t>Estudos Comparados - Teoria, Crítica e Metodologia</t>
  </si>
  <si>
    <t>Estudos de Literatura Brasileira e Portuguesa</t>
  </si>
  <si>
    <t>Literatura brasileira, Crítica literária, Literatura portuguesa</t>
  </si>
  <si>
    <t>Estudos sobre Vieira</t>
  </si>
  <si>
    <t>João Adolfo Hansen, Hélder Garmes, Adma Muhana</t>
  </si>
  <si>
    <t>Ética e Educação</t>
  </si>
  <si>
    <t>Nílson José Machado</t>
  </si>
  <si>
    <t>Educação e Pedagogia, Cidadania</t>
  </si>
  <si>
    <t>Euclides da Cunha: Uma Odisseia nos Trópicos</t>
  </si>
  <si>
    <t>Frederic Amory</t>
  </si>
  <si>
    <t>Crítica literária, Biografia, Ilustrado</t>
  </si>
  <si>
    <t>Eugênio Montale - Criatividade Poética e Psicanálise</t>
  </si>
  <si>
    <t>Marisa Pelella Mélega</t>
  </si>
  <si>
    <t>Crítica literária, Poesia, Literatura estrangeira, Psicanálise e Psicologia</t>
  </si>
  <si>
    <t>Eugênio Onêguin - Volume 1</t>
  </si>
  <si>
    <t>Aleksandr Púchkin, Elena Vássina, Alípio Correia de Franca Neto</t>
  </si>
  <si>
    <t>Bilíngue, Ilustrado, Romance, Literatura estrangeira, Tradução, Poesia</t>
  </si>
  <si>
    <t>Ex-Libris</t>
  </si>
  <si>
    <t>Editoração, História, Heráldica, Artes gráficas, Ilustrado</t>
  </si>
  <si>
    <t>Exílio - As Histórias da Grande Peste</t>
  </si>
  <si>
    <t>Samuel Reibscheid</t>
  </si>
  <si>
    <t>Extravio Marinho</t>
  </si>
  <si>
    <t>Simone Homem de Mello</t>
  </si>
  <si>
    <t>Fala D. João</t>
  </si>
  <si>
    <t>Hélio Cabral</t>
  </si>
  <si>
    <t>Poesia, Ilustrado, Arte</t>
  </si>
  <si>
    <t>Falo no Jardim - Priapeia Grega, Priapeia Latina</t>
  </si>
  <si>
    <t>João Ângelo Oliva Neto</t>
  </si>
  <si>
    <t>Poesia, Literatura estrangeira, Mitologia, Bilíngue, Literatura clássica, Ilustrado</t>
  </si>
  <si>
    <t>Farsa de Inês Pereira</t>
  </si>
  <si>
    <t>Carlos Cortez Minchillo, Izeti Fragata Torralvo, Gil Vicente</t>
  </si>
  <si>
    <t>Fascinação</t>
  </si>
  <si>
    <t>Flavio de Souza, Luci Collin</t>
  </si>
  <si>
    <t>Literatura, Ilustrado, Literatura brasileira, Romance</t>
  </si>
  <si>
    <t>Fábulas para o Ano 2000</t>
  </si>
  <si>
    <t>Gustavo Martins, Rodrigo Lacerda</t>
  </si>
  <si>
    <t>Literatura brasileira, Contos, Infantil, Ilustrado</t>
  </si>
  <si>
    <t>Feito Eu</t>
  </si>
  <si>
    <t>Fetichismos Visuais - Corpos Erópticos e Metrópole Comunicacional</t>
  </si>
  <si>
    <t>Massimo Canevacci</t>
  </si>
  <si>
    <t>Comunicação, Ilustrado</t>
  </si>
  <si>
    <t>Ficção da Escrita, A</t>
  </si>
  <si>
    <t>Cláudia Amigo Pino</t>
  </si>
  <si>
    <t>Crítica literária, Literatura, Criação</t>
  </si>
  <si>
    <t>Figurações do Oitocentos</t>
  </si>
  <si>
    <t>Paulo Motta Oliveira</t>
  </si>
  <si>
    <t>Crítica literária, História, Teatro, Cultura, Estética</t>
  </si>
  <si>
    <t>Figuras do Feminino na Canção de Chico Buarque</t>
  </si>
  <si>
    <t>Música, Poesia, Ilustrado</t>
  </si>
  <si>
    <t>Filho do Crucificado, O</t>
  </si>
  <si>
    <t>Nelson de Oliveira</t>
  </si>
  <si>
    <t>Filosofando com o Miró</t>
  </si>
  <si>
    <t>Eduardo Etzel</t>
  </si>
  <si>
    <t>Fluxo Silencioso das Máquinas, O</t>
  </si>
  <si>
    <t>Bruno Zeni</t>
  </si>
  <si>
    <t>Fogos de Artifício: Flaubert e a Escritura</t>
  </si>
  <si>
    <t>Verónica Galíndez-Jorge</t>
  </si>
  <si>
    <t>Fúria Azul - Antielegias</t>
  </si>
  <si>
    <t>Forma do Livro, A - Ensaios sobre Tipografia e Estética do Livro</t>
  </si>
  <si>
    <t>Jan Tschichold</t>
  </si>
  <si>
    <t>Fotografia &amp; História</t>
  </si>
  <si>
    <t>Boris Kossoy</t>
  </si>
  <si>
    <t>Memória, História, Fotografia, Ilustrado</t>
  </si>
  <si>
    <t>Fragmentos do Narciso e Outros Poemas</t>
  </si>
  <si>
    <t>Paul Valéry, Júlio Castañon Guimarães</t>
  </si>
  <si>
    <t>Fragmentos do Sol Chuvoso</t>
  </si>
  <si>
    <t>Lauro Henriques Jr.</t>
  </si>
  <si>
    <t>Franceses, Mais um Esforço se Quiserdes Ser Republicanos</t>
  </si>
  <si>
    <t>Marquês de Sade</t>
  </si>
  <si>
    <t>Literatura estrangeira, Política, Sociologia e Sociedade</t>
  </si>
  <si>
    <t>Franklin Távora e o seu Tempo</t>
  </si>
  <si>
    <t>Cláudio Aguiar</t>
  </si>
  <si>
    <t>Frei Galvão - Arquiteto</t>
  </si>
  <si>
    <t>Memória, Arquitetura, Patrimônio Histórico, Ilustrado</t>
  </si>
  <si>
    <t>Freud - A Conquista do Proibido</t>
  </si>
  <si>
    <t>Renato Mezan</t>
  </si>
  <si>
    <t>Fronteiras Culturais - Brasil, Uruguai, Argentina</t>
  </si>
  <si>
    <t>Maria Helena Martins</t>
  </si>
  <si>
    <t>Sociologia e Sociedade, Economia, Cultura</t>
  </si>
  <si>
    <t>Gérard de Nerval: A Escrita em Trânsito</t>
  </si>
  <si>
    <t>Marta Kawano</t>
  </si>
  <si>
    <t>Gérard de Nerval: Cinquenta Poemas</t>
  </si>
  <si>
    <t>Mauro Gama, Gérard de Nerval</t>
  </si>
  <si>
    <t>Geórgicas</t>
  </si>
  <si>
    <t>Virgílio, Paulo Sergio de Vasconcellos, Odorico Mendes</t>
  </si>
  <si>
    <t>Poesia, Bilíngue, Tradução, Odorico Mendes, Literatura clássica</t>
  </si>
  <si>
    <t>Gentíssima</t>
  </si>
  <si>
    <t>Maria Ignez Corrêa da Costa Barbosa</t>
  </si>
  <si>
    <t>Memória, Entrevistas</t>
  </si>
  <si>
    <t>Geometrias de Cosmos</t>
  </si>
  <si>
    <t>Rodrigo Suzuki Cintra</t>
  </si>
  <si>
    <t>Geomorfologia do Sítio Urbano de São Paulo</t>
  </si>
  <si>
    <t>Geografia, Urbanismo, Ilustrado</t>
  </si>
  <si>
    <t>Gil Vicente - O Velho da Horta, Auto da Barca do Inferno, Farsa de Inês Pereira (40a ed.)</t>
  </si>
  <si>
    <t>Teatro, Literatura portuguesa, Literatura medieval, Ilustrado, Idade média, Cultura medieval</t>
  </si>
  <si>
    <t>Girassol Voltado para a Terra</t>
  </si>
  <si>
    <t>Goethe e Hackert - Sobre a Pintura de Paisagem</t>
  </si>
  <si>
    <t>Claudia Valladão de Mattos</t>
  </si>
  <si>
    <t>Gramática Integral da Língua Portuguesa</t>
  </si>
  <si>
    <t>Comunicação, Escrita, Linguística</t>
  </si>
  <si>
    <t>Grito de Jorge Andrade, O - A Experiência de um Autor na Telenovela Brasileira dos Anos 1970</t>
  </si>
  <si>
    <t>Sabina Reggiani Anzuategui</t>
  </si>
  <si>
    <t>Cultura, Televisão</t>
  </si>
  <si>
    <t>Guarani, O</t>
  </si>
  <si>
    <t>Eduardo Vieira Martins, José de Alencar</t>
  </si>
  <si>
    <t>Guimarães Rosa - Fronteiras, Margens, Passagens</t>
  </si>
  <si>
    <t>Marli Fantini Scarpelli</t>
  </si>
  <si>
    <t>Gustavo Giovannoni - Textos Escolhidos</t>
  </si>
  <si>
    <t>Beatriz Mugayar Kühl</t>
  </si>
  <si>
    <t>Hannah Arendt &amp; Karl Marx - O Mundo do Trabalho</t>
  </si>
  <si>
    <t>Eugenia Sales Wagner</t>
  </si>
  <si>
    <t>Política, Sociologia e Sociedade, Economia</t>
  </si>
  <si>
    <t>Hannah Arendt - Ética e Política</t>
  </si>
  <si>
    <t>Política, Sociologia e Sociedade</t>
  </si>
  <si>
    <t>Hino Homérico a Apolo, O</t>
  </si>
  <si>
    <t>Luiz Alberto Machado Cabral</t>
  </si>
  <si>
    <t>Crítica literária, Poesia, Mitologia, Bilíngue, Ilustrado</t>
  </si>
  <si>
    <t>Hipóteses de Amor</t>
  </si>
  <si>
    <t>Annalisa Cima</t>
  </si>
  <si>
    <t>História da Língua Portuguesa</t>
  </si>
  <si>
    <t>-</t>
  </si>
  <si>
    <t>Paleografia, História, Literatura, Linguística</t>
  </si>
  <si>
    <t>História das Aventuras de Joseph Andrews e seu Amigo o Senhor Abraham Adams, A</t>
  </si>
  <si>
    <t>Henry Fielding</t>
  </si>
  <si>
    <t>Romance, Literatura estrangeira, Ilustrado, Tradução</t>
  </si>
  <si>
    <t>História do PT</t>
  </si>
  <si>
    <t>Ilustrado, Política, História, Sociologia e Sociedade</t>
  </si>
  <si>
    <t>Histórias de Banheiro</t>
  </si>
  <si>
    <t>Dirce de Assis Cavalcanti</t>
  </si>
  <si>
    <t>Histórias em Imagens e Versos - Wilhelm Busch</t>
  </si>
  <si>
    <t>Guilherme de Almeida, Wilhelm Busch, Simone Homem de Mello</t>
  </si>
  <si>
    <t>Tradução, Arte, Artes gráficas, Bilíngue, Humor, Ilustração e pintura, Ilustrado, Infantil</t>
  </si>
  <si>
    <t>Hong Kong &amp; Outros Poemas</t>
  </si>
  <si>
    <t>Antônio Moura</t>
  </si>
  <si>
    <t>Horizonte da Minha Pele, O</t>
  </si>
  <si>
    <t>Emilio Bejel</t>
  </si>
  <si>
    <t>Romance, Literatura estrangeira, Biografia</t>
  </si>
  <si>
    <t>Ícaro</t>
  </si>
  <si>
    <t>Gabriel Pedrosa</t>
  </si>
  <si>
    <t>Idade da Aurora, A</t>
  </si>
  <si>
    <t>Idade da Noite, A</t>
  </si>
  <si>
    <t>Idade Média no Cinema, A</t>
  </si>
  <si>
    <t>José Rivair Macedo, Lênia Márcia Mongelli</t>
  </si>
  <si>
    <t>História, Cinema, Idade média, Cultura medieval</t>
  </si>
  <si>
    <t>Idiotas &amp; Demagogos - Pequeno Manual de Instruções da Democracia</t>
  </si>
  <si>
    <t>Almyr Gajardoni</t>
  </si>
  <si>
    <t>Ilíada</t>
  </si>
  <si>
    <t>Odorico Mendes, Homero</t>
  </si>
  <si>
    <t>Poesia, Literatura estrangeira, Mitologia, Literatura clássica, Ilustrado, Tradução, Odorico Mendes</t>
  </si>
  <si>
    <t>Ilhas Brasil</t>
  </si>
  <si>
    <t>Carlos Vogt</t>
  </si>
  <si>
    <t>Ilustre Casa de Ramires, A</t>
  </si>
  <si>
    <t>Marise Hansen, Eça de Queirós</t>
  </si>
  <si>
    <t>Imagem Fria, A</t>
  </si>
  <si>
    <t>Tales Ab'Sáber</t>
  </si>
  <si>
    <t>Cinema, Cultura</t>
  </si>
  <si>
    <t>Imagens do Poder em Sêneca</t>
  </si>
  <si>
    <t>Marilena Vizentin</t>
  </si>
  <si>
    <t>Imigrantes Judeus do Oriente Médio - São Paulo e Rio de Janeiro</t>
  </si>
  <si>
    <t>Rachel Mizrahi</t>
  </si>
  <si>
    <t>História, Judaísmo, Ilustrado</t>
  </si>
  <si>
    <t>Imigrantes, Mascates e Doutores</t>
  </si>
  <si>
    <t>Meir Kucinski</t>
  </si>
  <si>
    <t>Literatura brasileira, Contos, Judaísmo, Tradução</t>
  </si>
  <si>
    <t>Imprensa Confiscada pelo DEOPS - 1924-1954, A</t>
  </si>
  <si>
    <t>Maria Luiza Tucci Carneiro, Boris Kossoy</t>
  </si>
  <si>
    <t>Livros sobre livros, Política, Memória, História, Censura, Jornalismo, Ilustrado</t>
  </si>
  <si>
    <t>Índia - Além do Olhar</t>
  </si>
  <si>
    <t>Marleine Paula Marcondes e Ferreira de Toledo</t>
  </si>
  <si>
    <t>Memória, Religião</t>
  </si>
  <si>
    <t>Índios na Constituição, Os</t>
  </si>
  <si>
    <t>Camila Loureiro Dias, Artionka Capiberibe</t>
  </si>
  <si>
    <t>Direito, Cidadania, História, Ilustrado, Sociologia e Sociedade, Política, Jornalismo, Ecologia</t>
  </si>
  <si>
    <t>Informação. Linguagem. Comunicação</t>
  </si>
  <si>
    <t>Iniciação Boêmia &amp; Textos Correlatos</t>
  </si>
  <si>
    <t>Nuno Fidelino de Figueiredo, Fidelino de Figueiredo</t>
  </si>
  <si>
    <t>Memória, Crítica literária, História</t>
  </si>
  <si>
    <t>Inocência</t>
  </si>
  <si>
    <t>José de Paula Ramos Jr., Visconde de Taunay, Jefferson Cano</t>
  </si>
  <si>
    <t>Insólita Metrópole: São Paulo nas Crônicas de Paulo Bomfim</t>
  </si>
  <si>
    <t>Ana Luiza Martins</t>
  </si>
  <si>
    <t>Literatura brasileira, Crônicas, História</t>
  </si>
  <si>
    <t>Insubmissão e Outros Escritos, A</t>
  </si>
  <si>
    <t>Literatura estrangeira, Política, Sociologia e Sociedade, Tradução</t>
  </si>
  <si>
    <t>Intelecto em Ibn Sina (Avicena), O</t>
  </si>
  <si>
    <t>Miguel Attie Filho</t>
  </si>
  <si>
    <t>Filosofia, Cultura árabe</t>
  </si>
  <si>
    <t>Interior Via Satélite</t>
  </si>
  <si>
    <t>Marcos Siscar</t>
  </si>
  <si>
    <t>Interpretações: Crítica Literária e Psicanálise</t>
  </si>
  <si>
    <t>Intervalo Semântico, O</t>
  </si>
  <si>
    <t>Semântica, Argumentação, Linguística</t>
  </si>
  <si>
    <t>Intransitivos, Os</t>
  </si>
  <si>
    <t>Cacá Moreira de Souza</t>
  </si>
  <si>
    <t>Introdução ao Estudo de Fernando Pessoa</t>
  </si>
  <si>
    <t>Fernando Cabral Martins</t>
  </si>
  <si>
    <t>Crítica literária, História, Literatura portuguesa, Poesia</t>
  </si>
  <si>
    <t>Inula Niúla</t>
  </si>
  <si>
    <t>Iracema - Lenda do Ceará</t>
  </si>
  <si>
    <t>Leila Guenther, Paulo Franchetti, José de Alencar</t>
  </si>
  <si>
    <t>Irrecusável Busca de Sentido, A</t>
  </si>
  <si>
    <t>Scarlett Marton</t>
  </si>
  <si>
    <t>Filosofia, Biografia, Memória</t>
  </si>
  <si>
    <t>Jacques Derrida - Entreatos de Leitura e Literatura-</t>
  </si>
  <si>
    <t>Roberto Said, Luiz Fernando Ferreira Sá</t>
  </si>
  <si>
    <t>Crítica literária, Literatura estrangeira, Filosofia</t>
  </si>
  <si>
    <t>Jogo de Palavras</t>
  </si>
  <si>
    <t>Jogo de Ronda</t>
  </si>
  <si>
    <t>Orlando Arruda</t>
  </si>
  <si>
    <t>Jornada e a Clausura, A</t>
  </si>
  <si>
    <t>Raquel de Almeida Prado</t>
  </si>
  <si>
    <t>Joyce Era Louco?</t>
  </si>
  <si>
    <t>Donaldo Schüler</t>
  </si>
  <si>
    <t>João Guimarães Rosa e a Saudade</t>
  </si>
  <si>
    <t>Susana Lages</t>
  </si>
  <si>
    <t>Judeus e Judaísmo na Obra de Lasar Segall</t>
  </si>
  <si>
    <t>Maria Luiza Tucci Carneiro, Celso Lafer</t>
  </si>
  <si>
    <t>Arte, Ilustração e pintura, Sociologia e Sociedade, Judaísmo</t>
  </si>
  <si>
    <t>Kafka/Foucault, sem Medos</t>
  </si>
  <si>
    <t>Edson Passetti</t>
  </si>
  <si>
    <t>Crítica literária, Psicanálise e Psicologia, Filosofia</t>
  </si>
  <si>
    <t>Kalevala - Poema Primeiro</t>
  </si>
  <si>
    <t>Elias Lönnrot</t>
  </si>
  <si>
    <t>Tradução, Mitologia, Poesia, Literatura estrangeira, Bilíngue</t>
  </si>
  <si>
    <t>Konstantinos Kaváfis - 60 Poemas</t>
  </si>
  <si>
    <t>Trajano Vieira, Konstantinos Kaváfis</t>
  </si>
  <si>
    <t>L'azur Blasé ou Ensaio do Fracasso sobre o Humor</t>
  </si>
  <si>
    <t>Guilherme Gontijo Flores</t>
  </si>
  <si>
    <t>Lacraus</t>
  </si>
  <si>
    <t>Miguel Jorge</t>
  </si>
  <si>
    <t>Laetitia, sp</t>
  </si>
  <si>
    <t>Lei n. 12.343 de 2 de Dezembro de 2010</t>
  </si>
  <si>
    <t>Política, Economia, Cultura</t>
  </si>
  <si>
    <t>Leitor Segundo G.H., O - Uma Análise do Romance A Paixão Segundo G.H. de Clarice Lispector</t>
  </si>
  <si>
    <t>Emília Amaral</t>
  </si>
  <si>
    <t>Leituras Desarquivadas</t>
  </si>
  <si>
    <t>Leituras Imediatas</t>
  </si>
  <si>
    <t>Comunicação, Cordel, Crítica literária, Ilustrado, Literatura brasileira</t>
  </si>
  <si>
    <t>Leituras Indispensáveis</t>
  </si>
  <si>
    <t>Ecologia, Sociologia e Sociedade, Educação e Pedagogia, Cidadania</t>
  </si>
  <si>
    <t>Leituras Indispensáveis 2</t>
  </si>
  <si>
    <t>Educação e Pedagogia, Ecologia, Sociologia e Sociedade, Cidadania</t>
  </si>
  <si>
    <t>Lembranças de Esquecer</t>
  </si>
  <si>
    <t>Camilo Guimarães</t>
  </si>
  <si>
    <t>Leniza &amp; Elis</t>
  </si>
  <si>
    <t>Ariovaldo José Vidal, Joaquim Alves de Aguiar</t>
  </si>
  <si>
    <t>Crítica literária, Biografia</t>
  </si>
  <si>
    <t>Leopardo dos Olhos de Fogo</t>
  </si>
  <si>
    <t>Carlos Eugênio Marcondes de Moura</t>
  </si>
  <si>
    <t>Ilustrado, Sociologia e Sociedade, Religião, Cultura</t>
  </si>
  <si>
    <t>Letras e Memória - Uma Breve História da Escrita</t>
  </si>
  <si>
    <t>Adovaldo Fernandes Sampaio</t>
  </si>
  <si>
    <t>Livros sobre livros, Memória, História, Linguística, Escrita, Ilustrado</t>
  </si>
  <si>
    <t>Leão, o Africano</t>
  </si>
  <si>
    <t>Murilo Sebe Bon Meihy</t>
  </si>
  <si>
    <t>Cultura árabe, Cultura islâmica, História, Ilustrado</t>
  </si>
  <si>
    <t>Lições de Taxidermia</t>
  </si>
  <si>
    <t>Fernando Antônio Dusi Rocha</t>
  </si>
  <si>
    <t>Lições do Acaso</t>
  </si>
  <si>
    <t>Luis Carlos de Menezes</t>
  </si>
  <si>
    <t>Lição Aproveitada, A - Modernismo e Cinema em Mário de Andrade</t>
  </si>
  <si>
    <t>João Manuel dos Santos Cunha</t>
  </si>
  <si>
    <t>Arte, Crítica literária, Cinema</t>
  </si>
  <si>
    <t>Liberalismo e Natureza - A Propriedade em John Locke</t>
  </si>
  <si>
    <t>Economia, Filosofia, Direito</t>
  </si>
  <si>
    <t>Linguística Cognitiva - Uma Visão Geral e Aplicada</t>
  </si>
  <si>
    <t>Comunicação, Semiótica, Linguística, Cognição</t>
  </si>
  <si>
    <t>Lira dos Vinte Anos</t>
  </si>
  <si>
    <t>Álvares de Azevedo, José Emílio Major Neto</t>
  </si>
  <si>
    <t>Literatulogia</t>
  </si>
  <si>
    <t>Janilto Andrade</t>
  </si>
  <si>
    <t>Literatura Comparada e Relações Comunitárias, Hoje</t>
  </si>
  <si>
    <t>Política, Literatura</t>
  </si>
  <si>
    <t>Literatura e Memória Política - Angola. Brasil. Moçambique. Portugal</t>
  </si>
  <si>
    <t>Benjamin Abdala Jr., Rejane Vecchia Rocha e Silva</t>
  </si>
  <si>
    <t>Crítica literária, Literatura portuguesa, Política</t>
  </si>
  <si>
    <t>Literatura Grega: Irradiações</t>
  </si>
  <si>
    <t>História, Cultura grega, Literatura clássica, Filosofia</t>
  </si>
  <si>
    <t>Literatura Portuguesa, A: Visões e Revisões</t>
  </si>
  <si>
    <t>Annie Gisele Fernandes, Francisco Maciel Silveira</t>
  </si>
  <si>
    <t>Literatura, História e Política (3a. ed.)</t>
  </si>
  <si>
    <t>Crítica literária, História, Literatura, Política</t>
  </si>
  <si>
    <t>Livro - Revista do NELE</t>
  </si>
  <si>
    <t>NELE - Núcleo de Estudos do Livro e da Edição/USP</t>
  </si>
  <si>
    <t>Editoração, Livros sobre livros, Bibliofilia, Artes gráficas</t>
  </si>
  <si>
    <t>Livro 7/8 - revista do NELE</t>
  </si>
  <si>
    <t>Artes gráficas, Bibliofilia, Editoração, Ilustrado, Livros sobre livros</t>
  </si>
  <si>
    <t>Livro e Liberdade</t>
  </si>
  <si>
    <t>Luciano Canfora</t>
  </si>
  <si>
    <t>Editoração, Livros sobre livros, Cultura</t>
  </si>
  <si>
    <t>Livro n. 6 - Revista do NELE</t>
  </si>
  <si>
    <t>Artes gráficas, Editoração, Ilustrado, Livrarias, Livros sobre livros</t>
  </si>
  <si>
    <t>Livro n.3 - Revista do NELE</t>
  </si>
  <si>
    <t>Livro n.4 - Revista do NELE</t>
  </si>
  <si>
    <t>Livro n.5 - Revista do NELE</t>
  </si>
  <si>
    <t>Artes gráficas, Bibliofilia, Editoração, Livros sobre livros</t>
  </si>
  <si>
    <t>Livro no Jornal, O</t>
  </si>
  <si>
    <t>Isabel Travancas</t>
  </si>
  <si>
    <t>Editoração, Jornalismo, Livros sobre livros, Ilustrado</t>
  </si>
  <si>
    <t>Livro,</t>
  </si>
  <si>
    <t>Michel Melot</t>
  </si>
  <si>
    <t>Editoração, Livros sobre livros</t>
  </si>
  <si>
    <t>Livros e Leituras na Espanha do Século de Ouro</t>
  </si>
  <si>
    <t>Antonio Castillo Gómez</t>
  </si>
  <si>
    <t>Editoração, História, Livros sobre livros</t>
  </si>
  <si>
    <t>Livros e Subversão - Seis Estudos</t>
  </si>
  <si>
    <t>Sandra Reimão</t>
  </si>
  <si>
    <t>Livros sobre livros, História, Comunicação, Política</t>
  </si>
  <si>
    <t>Livros Proibidos, Ideias Malditas</t>
  </si>
  <si>
    <t>Política, Ilustrado, História, Censura, Livros sobre livros</t>
  </si>
  <si>
    <t>Livros, Editoras &amp; Projetos</t>
  </si>
  <si>
    <t>Jerusa Pires Ferreira, Jacó Guinsburg, Plinio Martins Filho, Maria Otilia Bocchini</t>
  </si>
  <si>
    <t>Livros sobre livros, Editoração</t>
  </si>
  <si>
    <t>Lodo</t>
  </si>
  <si>
    <t>Luis Dolhnikoff</t>
  </si>
  <si>
    <t>Lâmina do Tempo</t>
  </si>
  <si>
    <t>Moacyr Godoy Moreira</t>
  </si>
  <si>
    <t>Lâmpada da Memória, A</t>
  </si>
  <si>
    <t>John Ruskin</t>
  </si>
  <si>
    <t>Luci Collin - Antologia Poética (1984-2018)</t>
  </si>
  <si>
    <t>Luci Collin</t>
  </si>
  <si>
    <t>Lugar, Tempo, Olhar - Arte Brasileira na França Românica</t>
  </si>
  <si>
    <t>Anne Louyot</t>
  </si>
  <si>
    <t>Arte, Ilustração e pintura, Arquitetura, Bilíngue</t>
  </si>
  <si>
    <t>Lusíadas, Os - Episódios</t>
  </si>
  <si>
    <t>Luís de Camões, Ivan Teixeira</t>
  </si>
  <si>
    <t>Machado e Rosa - Leituras Críticas</t>
  </si>
  <si>
    <t>Macunaíma</t>
  </si>
  <si>
    <t>Mário de Andrade</t>
  </si>
  <si>
    <t>Arte, Ilustrado, Literatura brasileira, Artes gráficas, Romance, Literatura</t>
  </si>
  <si>
    <t>Maias, Os</t>
  </si>
  <si>
    <t>Eça de Queirós</t>
  </si>
  <si>
    <t>Romance, Literatura portuguesa</t>
  </si>
  <si>
    <t>Malavoglia, Os</t>
  </si>
  <si>
    <t>Giovanni Verga</t>
  </si>
  <si>
    <t>Males do Tabaco e Outras Peças em um Ato, Os</t>
  </si>
  <si>
    <t>Anton Tchékhov</t>
  </si>
  <si>
    <t>Literatura estrangeira, Teatro, Tradução</t>
  </si>
  <si>
    <t>Males do Tabaco, Os (3a. ed.)</t>
  </si>
  <si>
    <t>Humor, Literatura clássica, Literatura estrangeira, Teatro, Tradução</t>
  </si>
  <si>
    <t>Malhas da Cultura 1, As</t>
  </si>
  <si>
    <t>José Guilherme Pereira Leite</t>
  </si>
  <si>
    <t>Malhas da Cultura 2, As</t>
  </si>
  <si>
    <t>Manuais de Desenho da Escrita, Os</t>
  </si>
  <si>
    <t>Maria Helena Werneck Bomeny</t>
  </si>
  <si>
    <t>Livros sobre livros, Design, Tipografia, Ilustrado</t>
  </si>
  <si>
    <t>Manual de Versificação Românica Medieval</t>
  </si>
  <si>
    <t>Idade média, Crítica literária, Poesia, Literatura medieval</t>
  </si>
  <si>
    <t>Manual do Estilo Desconfiado</t>
  </si>
  <si>
    <t>Fernando Paixão</t>
  </si>
  <si>
    <t>Teoria literária, Literatura brasileira, Crítica literária, Escrita</t>
  </si>
  <si>
    <t>Manuel Bandeira e a Música - com Três Poemas Visitados</t>
  </si>
  <si>
    <t>Música, Literatura brasileira, Crítica literária</t>
  </si>
  <si>
    <t>Marca do Leviatã, A - Linguagem e Poder em Hobbes</t>
  </si>
  <si>
    <t>Política, Filosofia</t>
  </si>
  <si>
    <t>Mariannita Luzzati</t>
  </si>
  <si>
    <t>Gabriel Pérez Barreiro</t>
  </si>
  <si>
    <t>Marx, Zola e a Prosa Realista</t>
  </si>
  <si>
    <t>Salete de Almeida Cara</t>
  </si>
  <si>
    <t>Crítica literária, Literatura estrangeira, Sociologia e Sociedade</t>
  </si>
  <si>
    <t>MASSAO OHNO, Editor</t>
  </si>
  <si>
    <t>Massao Ohno, Jose Armando Pereira da Silva</t>
  </si>
  <si>
    <t>Design, História, Editoração, Biografia, Ilustrado, Livros sobre livros, Artes gráficas</t>
  </si>
  <si>
    <t>Matéria Lítica: Drummond, Cabral, Neruda e Paz</t>
  </si>
  <si>
    <t>Mario Higa</t>
  </si>
  <si>
    <t>Poesia, Literatura, Crítica literária</t>
  </si>
  <si>
    <t>Matinas &amp; Bagatelas</t>
  </si>
  <si>
    <t>Maria do Carmo Campos</t>
  </si>
  <si>
    <t>Matrizes Impressas do Oral: Conto Russo no Sertão</t>
  </si>
  <si>
    <t>Ilustrado, Livros sobre livros, Teoria literária, História, Literatura, Cordel</t>
  </si>
  <si>
    <t>Matzá com Moussaká - Histórias de Judeus e Gregos</t>
  </si>
  <si>
    <t>Táki Athanássios Cordás</t>
  </si>
  <si>
    <t>Memória, História, Judaísmo, Cultura grega, Ilustrado</t>
  </si>
  <si>
    <t>Máquina do Mundo Repensada, A</t>
  </si>
  <si>
    <t>Máquina Peluda, A</t>
  </si>
  <si>
    <t>Mário, Otávio - Cartas de Mário de Andrade a Otávio Dias Leite</t>
  </si>
  <si>
    <t>Marcos Antonio de Moraes</t>
  </si>
  <si>
    <t>Memória, Cultura</t>
  </si>
  <si>
    <t>Medeia</t>
  </si>
  <si>
    <t>Literatura clássica, Teatro, Bilíngue, Cultura grega, Tradução</t>
  </si>
  <si>
    <t>Medicina de Os Lusíadas, A</t>
  </si>
  <si>
    <t>Crítica literária, Medicina e Saúde, Literatura portuguesa</t>
  </si>
  <si>
    <t>Meio Mundo</t>
  </si>
  <si>
    <t>Álvaro Faleiros</t>
  </si>
  <si>
    <t>Melancolias, Mercadorias: Dorival Caymmi, Chico Buarque, o Pregão de Rua e a Canção Popular-Comercial no Brasil</t>
  </si>
  <si>
    <t>Walter Garcia</t>
  </si>
  <si>
    <t>Melodrama - O Gênero e sua Permanência</t>
  </si>
  <si>
    <t>Ivete Huppes</t>
  </si>
  <si>
    <t>Literatura estrangeira, Teatro</t>
  </si>
  <si>
    <t>Memória Futura</t>
  </si>
  <si>
    <t>Memórias Biográficas de Pintores Extraordinários</t>
  </si>
  <si>
    <t>William Beckford</t>
  </si>
  <si>
    <t>Arte, Memória</t>
  </si>
  <si>
    <t>Memórias de um Sargento de Milícias</t>
  </si>
  <si>
    <t>Mamede Mustafa Jarouche, Manuel Antônio de Almeida</t>
  </si>
  <si>
    <t>Memórias de uma Avó</t>
  </si>
  <si>
    <t>Vavy Pacheco Borges</t>
  </si>
  <si>
    <t>Memória, Álbum interativo</t>
  </si>
  <si>
    <t>Memórias Póstumas de Brás Cubas</t>
  </si>
  <si>
    <t>Antonio Medina Rodrigues, Machado de Assis</t>
  </si>
  <si>
    <t>Memorial de Mogi das Cruzes</t>
  </si>
  <si>
    <t>José Sebastião Witter</t>
  </si>
  <si>
    <t>Memorial de um Herege</t>
  </si>
  <si>
    <t>Mensagem</t>
  </si>
  <si>
    <t>António Apolinário Lourenço, Fernando Pessoa</t>
  </si>
  <si>
    <t>Mercadorias e Futuro</t>
  </si>
  <si>
    <t>José Paes de Lira (Lirovsky)</t>
  </si>
  <si>
    <t>Meu Fausto (Esboços)</t>
  </si>
  <si>
    <t>Paul Valéry</t>
  </si>
  <si>
    <t>Michelângelo - Cinquenta Poemas</t>
  </si>
  <si>
    <t>Mauro Gama, Michelângelo</t>
  </si>
  <si>
    <t>Milton Hatoum - Itinerário para um Certo Relato</t>
  </si>
  <si>
    <t>Mistério do Leão Rampante, O</t>
  </si>
  <si>
    <t>Rodrigo Lacerda</t>
  </si>
  <si>
    <t>Humor, Literatura brasileira, Romance, Ilustrado</t>
  </si>
  <si>
    <t>Mistérios do Dicionário</t>
  </si>
  <si>
    <t>Mito e Poética na Literatura Contemporânea - Um Estudo sobre José Saramago</t>
  </si>
  <si>
    <t>Vera Bastazin</t>
  </si>
  <si>
    <t>Modernização pelo Avesso - Impasses da Representação Literária em Os Contos de Belazarte, de Mário de Andrade</t>
  </si>
  <si>
    <t>Wilson José Flores Jr.</t>
  </si>
  <si>
    <t>Literatura brasileira, Crítica literária, Estudos Literários</t>
  </si>
  <si>
    <t>Moeda da Arte, A - A Dinâmica dos Campos Artístico e Econômico no Patrocínio</t>
  </si>
  <si>
    <t>Eduardo Fragoaz</t>
  </si>
  <si>
    <t>Morte aos Papagaios</t>
  </si>
  <si>
    <t>Literatura brasileira, Design, Crônicas, Ilustrado</t>
  </si>
  <si>
    <t>Música do Parnaso</t>
  </si>
  <si>
    <t>Manuel Botelho de Oliveira, Ivan Teixeira</t>
  </si>
  <si>
    <t>Crítica literária, Poesia, Literatura portuguesa, Fac-símile</t>
  </si>
  <si>
    <t>Muita Sorte &amp; Pouco Juízo</t>
  </si>
  <si>
    <t>José Roberto de Alencar</t>
  </si>
  <si>
    <t>Memória, Jornalismo, Ilustrado</t>
  </si>
  <si>
    <t>Mulher no Escuro, A</t>
  </si>
  <si>
    <t>Cláudia Vasconcellos</t>
  </si>
  <si>
    <t>Literatura brasileira, Contos, Teatro</t>
  </si>
  <si>
    <t>Mulheres de Passagem</t>
  </si>
  <si>
    <t>M. A. Amaral Rezende</t>
  </si>
  <si>
    <t>Contos, Literatura</t>
  </si>
  <si>
    <t>Na Conquista do Brasil</t>
  </si>
  <si>
    <t>Na Madrugada das Formas Poéticas</t>
  </si>
  <si>
    <t>Na Pureza do Sacrilégio</t>
  </si>
  <si>
    <t>Carlos Cardoso</t>
  </si>
  <si>
    <t>Na Senda das Noites: Os Quatro Talismãs de Charles Nodier e Les mille et une nuits</t>
  </si>
  <si>
    <t>Christiane Damien</t>
  </si>
  <si>
    <t>Crítica literária, Literatura estrangeira, Cultura árabe</t>
  </si>
  <si>
    <t>Nações Literárias</t>
  </si>
  <si>
    <t>Wander Melo Miranda</t>
  </si>
  <si>
    <t>Narciso em Sacrifício - A Poética de Mário de Sá-Carneiro</t>
  </si>
  <si>
    <t>Nas Águas do Mesmo Rio</t>
  </si>
  <si>
    <t>Giselda Leirner</t>
  </si>
  <si>
    <t>Nas Tramas da Ficção - História, Literatura e Leitura</t>
  </si>
  <si>
    <t>Clóvis Gruner, Cláudio DeNipoti</t>
  </si>
  <si>
    <t>Nebulosa, A</t>
  </si>
  <si>
    <t>Joaquim Manuel de Macedo</t>
  </si>
  <si>
    <t>Poesia, Literatura brasileira, Ilustrado</t>
  </si>
  <si>
    <t>Neguinho</t>
  </si>
  <si>
    <t>Guga Stroeter</t>
  </si>
  <si>
    <t>Nós e as Palavras</t>
  </si>
  <si>
    <t>Crítica literária, Teoria literária, Literatura</t>
  </si>
  <si>
    <t>No Fim das Terras</t>
  </si>
  <si>
    <t>No Rastro de Afrodite - Plantas Afrodisíacas e Culinária</t>
  </si>
  <si>
    <t>Gil Felippe</t>
  </si>
  <si>
    <t>Ilustrado, Gastronomia, Culinária, Botânica</t>
  </si>
  <si>
    <t>Noel Rosa - O Humor na Canção</t>
  </si>
  <si>
    <t>Mayra Pinto</t>
  </si>
  <si>
    <t>Nome do Cuidado, O</t>
  </si>
  <si>
    <t>Leo Lama, Paulo Hersch Rosenbaum</t>
  </si>
  <si>
    <t>Medicina e Saúde, Cinema, Ilustrado</t>
  </si>
  <si>
    <t>Normas Gerais para os Trabalhos de Grau</t>
  </si>
  <si>
    <t>Comunicação, Escrita, Produção acadêmica</t>
  </si>
  <si>
    <t>Notícia Histórica da Vida e das Obras de José Haydn</t>
  </si>
  <si>
    <t>J. Le Breton</t>
  </si>
  <si>
    <t>Tradução, Música, Memória</t>
  </si>
  <si>
    <t>Novas Tecnologias - EGC Arquitetura</t>
  </si>
  <si>
    <t>Renato Schroeder</t>
  </si>
  <si>
    <t>Nove Degraus para o Esquecimento</t>
  </si>
  <si>
    <t>Aguinaldo Gonçalves</t>
  </si>
  <si>
    <t>Novelas, Espelhos e um Pouco de Choro</t>
  </si>
  <si>
    <t>Noviço, O</t>
  </si>
  <si>
    <t>José de Paula Ramos Jr., Martins Pena</t>
  </si>
  <si>
    <t>Literatura brasileira, Teatro, Ilustrado</t>
  </si>
  <si>
    <t>Novos Poemas</t>
  </si>
  <si>
    <t>Poesia, Literatura</t>
  </si>
  <si>
    <t>O Azul e o Mar</t>
  </si>
  <si>
    <t>Paul Valéry, Eduardo de Campos Valadares</t>
  </si>
  <si>
    <t>Bilíngue, Literatura estrangeira, Poesia, Tradução</t>
  </si>
  <si>
    <t>O Hóspede</t>
  </si>
  <si>
    <t>Contos, Literatura brasileira</t>
  </si>
  <si>
    <t>O Língua</t>
  </si>
  <si>
    <t>Romance, Literatura</t>
  </si>
  <si>
    <t>O Pai - 6a edição</t>
  </si>
  <si>
    <t>Memória, Ilustrado, História, Biografia</t>
  </si>
  <si>
    <t>O Que Aconteceu, Aconteceu</t>
  </si>
  <si>
    <t>O Que É Comunicação Poética</t>
  </si>
  <si>
    <t>Comunicação, Poesia, Ilustrado</t>
  </si>
  <si>
    <t>O Que É Um Livro?</t>
  </si>
  <si>
    <t>João Adolfo Hansen</t>
  </si>
  <si>
    <t>Livros sobre livros, História, Editoração, Bibliofilia</t>
  </si>
  <si>
    <t>O Um</t>
  </si>
  <si>
    <t>Bruno Verner</t>
  </si>
  <si>
    <t>Octávio Brandão e as Matrizes Intelectuais do Marxismo no Brasil</t>
  </si>
  <si>
    <t>Felipe Castilho de Lacerda</t>
  </si>
  <si>
    <t>Ilustrado, História, Sociologia e Sociedade, Política</t>
  </si>
  <si>
    <t>Olga Savary - Erotismo e Paixão</t>
  </si>
  <si>
    <t>Literatura brasileira, Crítica literária, Poesia</t>
  </si>
  <si>
    <t>Olhares Desatentos</t>
  </si>
  <si>
    <t>Sérgio Sesiki</t>
  </si>
  <si>
    <t>Literatura brasileira, Poesia, Contos, Crônicas, Cultura, Ilustrado</t>
  </si>
  <si>
    <t>Olhares Plausíveis</t>
  </si>
  <si>
    <t>Gregório Bacic</t>
  </si>
  <si>
    <t>Olho Imóvel Pela Força da Harmonia, O</t>
  </si>
  <si>
    <t>William Wordsworth</t>
  </si>
  <si>
    <t>Olho Vesgo, O</t>
  </si>
  <si>
    <t>Tiago Mussi</t>
  </si>
  <si>
    <t>Orestes</t>
  </si>
  <si>
    <t>Eurípides, Trupersa - Trupe de Tradução de Teatro Antigo</t>
  </si>
  <si>
    <t>Tradução, Cultura grega, Teatro, Literatura clássica, Bilíngue</t>
  </si>
  <si>
    <t>Orlando Furioso - Tomo I</t>
  </si>
  <si>
    <t>Ludovico Ariosto</t>
  </si>
  <si>
    <t>Cultura medieval, Idade média, Poesia, Bilíngue, Literatura clássica, Ilustrado, Tradução</t>
  </si>
  <si>
    <t>Otelo Brasileiro de Machado de Assis, O</t>
  </si>
  <si>
    <t>Helen Caldwell</t>
  </si>
  <si>
    <t>Tradução, Literatura brasileira, Crítica literária</t>
  </si>
  <si>
    <t>Outra Guerra do Fim do Mundo, A</t>
  </si>
  <si>
    <t>Osvaldo Coggiola</t>
  </si>
  <si>
    <t>Política, História, Sociologia e Sociedade, Ilustrado</t>
  </si>
  <si>
    <t>Outra Língua</t>
  </si>
  <si>
    <t>Henryk Siewierski</t>
  </si>
  <si>
    <t>Outro Lado do Vento, O</t>
  </si>
  <si>
    <t>Wassily Chuck</t>
  </si>
  <si>
    <t>Ouvir o Som</t>
  </si>
  <si>
    <t>Paulo Zuben</t>
  </si>
  <si>
    <t>Música</t>
  </si>
  <si>
    <t>País em Branco</t>
  </si>
  <si>
    <t>Ricardo Rizzo</t>
  </si>
  <si>
    <t>Pagu - Literatura e Revolução</t>
  </si>
  <si>
    <t>Literatura brasileira, Crítica literária, Biografia</t>
  </si>
  <si>
    <t>Pai de Max Bauer e Outros Contos, O</t>
  </si>
  <si>
    <t>Palavra e Rosto</t>
  </si>
  <si>
    <t>Palavra e Sombra - Ensaios de Crítica</t>
  </si>
  <si>
    <t>Arthur Nestrovski</t>
  </si>
  <si>
    <t>Literatura brasileira, Crítica literária, Literatura estrangeira</t>
  </si>
  <si>
    <t>Palmeirim de Inglaterra</t>
  </si>
  <si>
    <t>Francisco de Moraes, Lênia Márcia Mongelli</t>
  </si>
  <si>
    <t>Ilustrado, Romance, Literatura, Idade média, Cultura medieval, Literatura medieval, Literatura portuguesa</t>
  </si>
  <si>
    <t>Papel-Jornal - Artigos de Jornalismo Cultural</t>
  </si>
  <si>
    <t>Marcello Rollemberg</t>
  </si>
  <si>
    <t>Jornalismo, Cultura</t>
  </si>
  <si>
    <t>Paradeiro</t>
  </si>
  <si>
    <t>Literatura, Romance</t>
  </si>
  <si>
    <t>Paratextos Editoriais</t>
  </si>
  <si>
    <t>Gérard Genette</t>
  </si>
  <si>
    <t>Périplos</t>
  </si>
  <si>
    <t>Parsona</t>
  </si>
  <si>
    <t>Adriano Scandolara</t>
  </si>
  <si>
    <t>Parte da Tarde, A</t>
  </si>
  <si>
    <t>Pas de Politique Mariô! Mario Pedrosa e a Política</t>
  </si>
  <si>
    <t>Dainis Karepovs</t>
  </si>
  <si>
    <t>História, Política, Ilustrado</t>
  </si>
  <si>
    <t>Passos da Semiótica Tensiva</t>
  </si>
  <si>
    <t>Semiótica, Linguística, Comunicação</t>
  </si>
  <si>
    <t>Pastorinhas de Pirenópolis-GO, As</t>
  </si>
  <si>
    <t>Lênia Márcia Mongelli, Neide Rodrigues Gomes</t>
  </si>
  <si>
    <t>Ilustrado, História, Religião, Teatro, Cultura</t>
  </si>
  <si>
    <t>Pétala de Lamparina</t>
  </si>
  <si>
    <t>Paulinho da Viola e o Elogio do Amor</t>
  </si>
  <si>
    <t>Crítica musical, Música</t>
  </si>
  <si>
    <t>Pedras Pensadas</t>
  </si>
  <si>
    <t>Adolfo Montejo Navas</t>
  </si>
  <si>
    <t>Poesia, Literatura estrangeira, Bilíngue, Aforismos</t>
  </si>
  <si>
    <t>Pedro Nava e a Construção do Texto</t>
  </si>
  <si>
    <t>Edina Panichi, Miguel Luiz Contani</t>
  </si>
  <si>
    <t>Pequeno Guia Histórico das Livrarias Brasileiras</t>
  </si>
  <si>
    <t>Livros sobre livros, Memória, Cultura, Livrarias, Ilustrado</t>
  </si>
  <si>
    <t>Pequeno Livro do Cerrado, O</t>
  </si>
  <si>
    <t>Pequeno Pomo ou a História da Música do Pós-Modernismo, O</t>
  </si>
  <si>
    <t>Boudewijn Buckinx</t>
  </si>
  <si>
    <t>Percursos pela África e por Macau</t>
  </si>
  <si>
    <t>Benilde Justo Caniato</t>
  </si>
  <si>
    <t>Perseu, Medusa &amp; Camille Claudel - Sobre a Experiência de Captura Estética</t>
  </si>
  <si>
    <t>Ada Morgenstern</t>
  </si>
  <si>
    <t>Philobiblon ou O Amigo do Livro</t>
  </si>
  <si>
    <t>Idade média, Cultura medieval, Livros sobre livros, Bilíngue, Bibliofilia</t>
  </si>
  <si>
    <t>Pincelagens &amp; Debuxos / Debuxos &amp; Pincelagens</t>
  </si>
  <si>
    <t>Pintura como Modelo para uma Filosofia da Expressão</t>
  </si>
  <si>
    <t>Ana Westphal</t>
  </si>
  <si>
    <t>Filosofia, Arte</t>
  </si>
  <si>
    <t>Poema dos Lunáticos, O</t>
  </si>
  <si>
    <t>Ermanno Cavazzoni</t>
  </si>
  <si>
    <t>Romance, Literatura estrangeira, Tradução</t>
  </si>
  <si>
    <t>Poema, O: Leitores e Leituras</t>
  </si>
  <si>
    <t>Andrea Saad Hossne, Ivone Daré Rabello, Viviana Bosi, Cláudia Arruda Campos</t>
  </si>
  <si>
    <t>Poemas Reunidos</t>
  </si>
  <si>
    <t>Mario Higa, Cesário Verde</t>
  </si>
  <si>
    <t>Poesia, Literatura portuguesa</t>
  </si>
  <si>
    <t>Poesia como Pintura, A - A Ekphrasis em Albano Martins</t>
  </si>
  <si>
    <t>Arte, Crítica literária, Poesia, Literatura portuguesa, Estudos Literários</t>
  </si>
  <si>
    <t>Poesia É Criação: Uma Antologia</t>
  </si>
  <si>
    <t>José de Almada Negreiros</t>
  </si>
  <si>
    <t>Ilustrado, Poesia, Literatura estrangeira, Teoria literária, Literatura portuguesa, Teatro</t>
  </si>
  <si>
    <t>Poesia Pois É Poesia</t>
  </si>
  <si>
    <t>Literatura brasileira, Poesia, Poesia concreta, Ilustrado</t>
  </si>
  <si>
    <t>Poesia Vista</t>
  </si>
  <si>
    <t>Joan Brossa</t>
  </si>
  <si>
    <t>Poesias</t>
  </si>
  <si>
    <t>Poetas Românticos, Críticos e Outros Loucos</t>
  </si>
  <si>
    <t>Charles Rosen</t>
  </si>
  <si>
    <t>Tradução, Crítica literária, Literatura</t>
  </si>
  <si>
    <t>Política Cultural e Economia da Cultura</t>
  </si>
  <si>
    <t>José Carlos Durand</t>
  </si>
  <si>
    <t>Pontuação Circense</t>
  </si>
  <si>
    <t>Ésio Macedo</t>
  </si>
  <si>
    <t>Por Minha Letra e Sinal - Documentos do Ouro do Século XVII</t>
  </si>
  <si>
    <t>Heitor Megale, Sílvio de Almeida Toledo Neto</t>
  </si>
  <si>
    <t>Idade média, Paleografia, História, Livros sobre livros, Linguística</t>
  </si>
  <si>
    <t>Por uma Nova Política - Uma Campanha na SBPC</t>
  </si>
  <si>
    <t>Porta-retratos</t>
  </si>
  <si>
    <t>Marise Hansen</t>
  </si>
  <si>
    <t>Portanto... Pepetela</t>
  </si>
  <si>
    <t>Rita Chaves, Tania Macêdo</t>
  </si>
  <si>
    <t>Portas do Sonho, As</t>
  </si>
  <si>
    <t>Mitologia, Psicanálise e Psicologia, Cultura, Ilustrado</t>
  </si>
  <si>
    <t>Portos Flutuantes - Trânsitos Ibero-afro-americanos</t>
  </si>
  <si>
    <t>Benjamin Abdala Jr., Marli Fantini Scarpelli</t>
  </si>
  <si>
    <t>Porvir que Vem Antes de Tudo - Literatura e Cinema em Lavoura Arcaica</t>
  </si>
  <si>
    <t>Crítica literária, Psicanálise e Psicologia, Cinema</t>
  </si>
  <si>
    <t>Prelúdio da Metrópole - Arquitetura e Urbanismo em São Paulo na Passagem do Século XIX ao XX</t>
  </si>
  <si>
    <t>Hugo Segawa</t>
  </si>
  <si>
    <t>Arquitetura, Urbanismo, Patrimônio Histórico, Ilustrado</t>
  </si>
  <si>
    <t>Prenúncios e Vestígios</t>
  </si>
  <si>
    <t>Edward Lopes</t>
  </si>
  <si>
    <t>Preservação do Patrimônio Arquitetônico da Industrialização</t>
  </si>
  <si>
    <t>Arquitetura, Restauração, Patrimônio Histórico, Ilustrado</t>
  </si>
  <si>
    <t>Primeiras Palavras</t>
  </si>
  <si>
    <t>Douglas Messerli</t>
  </si>
  <si>
    <t>Primórdios da Cerveja no Brasil, Os</t>
  </si>
  <si>
    <t>Sérgio de Paula Santos</t>
  </si>
  <si>
    <t>Gastronomia, História</t>
  </si>
  <si>
    <t>Primo Basílio, O</t>
  </si>
  <si>
    <t>Paulo Franchetti, Eça de Queirós</t>
  </si>
  <si>
    <t>Privilégios, Os</t>
  </si>
  <si>
    <t>Jerusa Pires Ferreira, Stendhal</t>
  </si>
  <si>
    <t>Literatura estrangeira, Contos, Tradução</t>
  </si>
  <si>
    <t>Processos de Criação em À Sombra das Raparigas em Flor, Os</t>
  </si>
  <si>
    <t>Crítica literária, Literatura, Psicanálise e Psicologia, Teoria literária</t>
  </si>
  <si>
    <t>Produção Gráfica para Designers</t>
  </si>
  <si>
    <t>Mark Gatter</t>
  </si>
  <si>
    <t>Ilustrado, Livros sobre livros, Artes gráficas</t>
  </si>
  <si>
    <t>Professor Riobaldo, O - Um Novo Místico da Poetagem</t>
  </si>
  <si>
    <t>Héctor Olea</t>
  </si>
  <si>
    <t>Proust, Poeta e Psicanalista</t>
  </si>
  <si>
    <t>Crítica literária, Literatura estrangeira, Psicanálise e Psicologia</t>
  </si>
  <si>
    <t>Psicolirismo da Terapia Cotidiana</t>
  </si>
  <si>
    <t>Rita Moutinho</t>
  </si>
  <si>
    <t>Quadragésimo</t>
  </si>
  <si>
    <t>Horácio Costa</t>
  </si>
  <si>
    <t>Quase Fim de Serapião Filogônio, O</t>
  </si>
  <si>
    <t>Quase Tudo</t>
  </si>
  <si>
    <t>Ecos Falsos</t>
  </si>
  <si>
    <t>Música, Biografia</t>
  </si>
  <si>
    <t>Quatro Ensaios sobre OSCAR NIEMEYER</t>
  </si>
  <si>
    <t>Ingrid Quintana Guerrero, Paulo Bruna</t>
  </si>
  <si>
    <t>Arquitetura, Restauração, Ilustrado, Urbanismo</t>
  </si>
  <si>
    <t>Queda do Muro de Berlim e a Presentificação da História, A</t>
  </si>
  <si>
    <t>Flávia Bancher</t>
  </si>
  <si>
    <t>Questão da Ideologia no Círculo de Bakhtin, A</t>
  </si>
  <si>
    <t>Luiz Rosalvo Costa</t>
  </si>
  <si>
    <t>Comunicação, Filosofia, Ilustrado, Linguística</t>
  </si>
  <si>
    <t>Quincas Borba</t>
  </si>
  <si>
    <t>Machado de Assis, Jean Pierre Chauvin</t>
  </si>
  <si>
    <t>Ilustrado, Romance, Literatura brasileira</t>
  </si>
  <si>
    <t>Rabelais e Joyce - Três Leituras Menipeias</t>
  </si>
  <si>
    <t>Élide Valarini Oliver</t>
  </si>
  <si>
    <t>Rapid Departures</t>
  </si>
  <si>
    <t>Vincent Katz</t>
  </si>
  <si>
    <t>Tipografia, Poesia, Literatura estrangeira, Bilíngue, Ilustrado, Tradução</t>
  </si>
  <si>
    <t>Réu Confesso - Poemas Reunidos (1968-2010)</t>
  </si>
  <si>
    <t>Luiz Meyer</t>
  </si>
  <si>
    <t>Realidade &amp; Ilusão em Machado de Assis</t>
  </si>
  <si>
    <t>José Aderaldo Castello</t>
  </si>
  <si>
    <t>Realidade Possível: Dilemas da Ficção em Henry James e Machado de Assis</t>
  </si>
  <si>
    <t>Marcelo Pen Parreira</t>
  </si>
  <si>
    <t>Realidades e Ficções na Trama Fotográfica - 5ª Edição</t>
  </si>
  <si>
    <t>Fotografia, História</t>
  </si>
  <si>
    <t>Refluxos</t>
  </si>
  <si>
    <t>Edson Valente</t>
  </si>
  <si>
    <t>Relíquia, A</t>
  </si>
  <si>
    <t>Fernando Marcílio L. Couto, Eça de Queirós</t>
  </si>
  <si>
    <t>Remorso do Cosmos</t>
  </si>
  <si>
    <t>Régis Bonvicino</t>
  </si>
  <si>
    <t>René Thiollier - Obra e Vida do Grão-Senhor da Villa Fortunata e da Academia Paulista de Letras</t>
  </si>
  <si>
    <t>Valter Cesar Pinheiro</t>
  </si>
  <si>
    <t>Biografia, Crítica literária, Ilustrado, Literatura brasileira</t>
  </si>
  <si>
    <t>Repensando a Educação</t>
  </si>
  <si>
    <t>Repensando o Partido Verde Brasileiro</t>
  </si>
  <si>
    <t>Tibor Rabóczkay</t>
  </si>
  <si>
    <t>Política</t>
  </si>
  <si>
    <t>República das Bicicletas</t>
  </si>
  <si>
    <t>Resíduos</t>
  </si>
  <si>
    <t>David Oscar Vaz</t>
  </si>
  <si>
    <t>Resíduos Ensaísticos de uma Pós-Graduação</t>
  </si>
  <si>
    <t>Crítica literária, Teoria literária, Linguística</t>
  </si>
  <si>
    <t>Resposta</t>
  </si>
  <si>
    <t>Restauração</t>
  </si>
  <si>
    <t>E. E. Viollet-le-Duc</t>
  </si>
  <si>
    <t>Restauradores, Os</t>
  </si>
  <si>
    <t>Camillo Boito</t>
  </si>
  <si>
    <t>Resumo do Dia</t>
  </si>
  <si>
    <t>Heitor Ferraz</t>
  </si>
  <si>
    <t>Retorno de Bennu, O</t>
  </si>
  <si>
    <t>Majela Colares</t>
  </si>
  <si>
    <t>Retrato do Brasil em Cordel</t>
  </si>
  <si>
    <t>Mark Curran</t>
  </si>
  <si>
    <t>Livros sobre livros, Ilustrado, Literatura brasileira, Cultura, Cordel</t>
  </si>
  <si>
    <t>Revista de Estudos Orientais n° 4</t>
  </si>
  <si>
    <t>Literatura estrangeira</t>
  </si>
  <si>
    <t>Revistas Científicas - Dos Processos Tradicionais às Perspectivas Alternativas de Comunicação</t>
  </si>
  <si>
    <t>Geraldina Porto Witter, Dinah Aguiar Población, Lúcia Maria Costa Ramos, Vânia de Oliveira Funaro</t>
  </si>
  <si>
    <t>Comunicação, Produção acadêmica</t>
  </si>
  <si>
    <t>Revistas na Era Pós-Verso</t>
  </si>
  <si>
    <t>Omar Khouri</t>
  </si>
  <si>
    <t>Crítica literária, Editoração, Poesia concreta, Ilustrado</t>
  </si>
  <si>
    <t>Rio na Parede, O</t>
  </si>
  <si>
    <t>Romance de Formação em Perspectiva Histórica - O Tambor de Lata de Günter Grass</t>
  </si>
  <si>
    <t>Marcus Vinicius Mazzari</t>
  </si>
  <si>
    <t>Rosa Luxemburgo: Crise e Revolução</t>
  </si>
  <si>
    <t>Rosa Rosa Gomes</t>
  </si>
  <si>
    <t>Política, História</t>
  </si>
  <si>
    <t>Rosto da Memória, O</t>
  </si>
  <si>
    <t>Roteiro para um Narrador - Uma Leitura dos Contos de Rubem Fonseca</t>
  </si>
  <si>
    <t>Ariovaldo José Vidal</t>
  </si>
  <si>
    <t>Rousseau e as Artes</t>
  </si>
  <si>
    <t>Paulo Mugayar Kühl, Célia Gambini</t>
  </si>
  <si>
    <t>Arte, Filosofia</t>
  </si>
  <si>
    <t>Ruídos Urbanos</t>
  </si>
  <si>
    <t>Rudimentos da Vida Coletiva</t>
  </si>
  <si>
    <t>Alcir Pécora</t>
  </si>
  <si>
    <t>Rumo à Vertigem ou A Arte de Naufragar-se</t>
  </si>
  <si>
    <t>Rupturas - Poemas em Busca de um Eixo</t>
  </si>
  <si>
    <t>Ana Maria Amaral</t>
  </si>
  <si>
    <t>Sabedoria do Bibliotecário, A</t>
  </si>
  <si>
    <t>Salvações no Nordeste - Política e Participação Popular</t>
  </si>
  <si>
    <t>Flávia Borges Pereira</t>
  </si>
  <si>
    <t>Política, História, Sociologia e Sociedade, Cordel</t>
  </si>
  <si>
    <t>Sangue dos Dias Transparentes, O</t>
  </si>
  <si>
    <t>Sátira e o Engenho, A - Gregório de Matos e a Bahia do Século XVII</t>
  </si>
  <si>
    <t>Sementes Aladas</t>
  </si>
  <si>
    <t>Percy Bysshe Shelley</t>
  </si>
  <si>
    <t>Semiótica &amp; Literatura (8a. ed.)</t>
  </si>
  <si>
    <t>Comunicação, Cultura, Literatura, Semiótica</t>
  </si>
  <si>
    <t>Semiótica da Arte e da Arquitetura</t>
  </si>
  <si>
    <t>Arte, Semiótica, Arquitetura, Ilustrado</t>
  </si>
  <si>
    <t>Semiótica à Luz de Guimarães Rosa</t>
  </si>
  <si>
    <t>Literatura brasileira, Crítica literária, Semiótica</t>
  </si>
  <si>
    <t>Serafim Ponte Grande e as Dificuldades da Crítica Literária</t>
  </si>
  <si>
    <t>Pascoal Farinaccio</t>
  </si>
  <si>
    <t>Sertões, Os - Campanha de Canudos</t>
  </si>
  <si>
    <t>Leopoldo Bernucci, Euclides da Cunha</t>
  </si>
  <si>
    <t>Só (seguido de Despedidas)</t>
  </si>
  <si>
    <t>Annie Gisele Fernandes, Hélder Garmes, Antônio Nobre</t>
  </si>
  <si>
    <t>Sôbô - Uma Saga da Imigração Japonesa (2a. ed.)</t>
  </si>
  <si>
    <t>Tatsuzô Ishikawa</t>
  </si>
  <si>
    <t>Memória, Romance, Literatura estrangeira, Ilustrado, Tradução</t>
  </si>
  <si>
    <t>Signos (em) Cena - Poemas | Ensaios</t>
  </si>
  <si>
    <t>Arte, Literatura brasileira, Poesia, Ilustrado</t>
  </si>
  <si>
    <t>Silêncios de Água e Pedra</t>
  </si>
  <si>
    <t>Silêncios no Escuro</t>
  </si>
  <si>
    <t>Maria Viana</t>
  </si>
  <si>
    <t>Simbolismo dos Padrões Geométricos da Arte Islâmica, O</t>
  </si>
  <si>
    <t>Sylvia Leite</t>
  </si>
  <si>
    <t>Arte, Religião, Cultura islâmica, Ilustrado, Cultura árabe</t>
  </si>
  <si>
    <t>Sinais das Ideias</t>
  </si>
  <si>
    <t>Moacir Ferreira de Oliveira</t>
  </si>
  <si>
    <t>Soalho de Tábua</t>
  </si>
  <si>
    <t>Sobre o Filme Lavour'Arcaica</t>
  </si>
  <si>
    <t>Luiz Fernando Carvalho</t>
  </si>
  <si>
    <t>Cinema, Entrevistas, Ilustrado</t>
  </si>
  <si>
    <t>Sociologia Brasileira Hoje</t>
  </si>
  <si>
    <t>Carlos Benedito Martins, Sergio Miceli</t>
  </si>
  <si>
    <t>Cidadania, Economia, Ilustrado, Política, Sociologia e Sociedade</t>
  </si>
  <si>
    <t>Sociologia Brasileira Hoje II</t>
  </si>
  <si>
    <t>Sergio Miceli, Carlos Benedito Martins</t>
  </si>
  <si>
    <t>Economia, Sociologia e Sociedade, Política</t>
  </si>
  <si>
    <t>Sociologia da Leitura</t>
  </si>
  <si>
    <t>Mauro Gama, Chantal Horellou-Lafarge, Monique Segré</t>
  </si>
  <si>
    <t>Tradução, Sociologia e Sociedade, Literatura, Cultura, Livrarias</t>
  </si>
  <si>
    <t>Sofia - Uma Ventania para Dentro / Sofia - Una Brisa para Dentro</t>
  </si>
  <si>
    <t>Sidney Rocha</t>
  </si>
  <si>
    <t>Literatura brasileira, Romance, Bilíngue</t>
  </si>
  <si>
    <t>Sombras da Percepção</t>
  </si>
  <si>
    <t>Geoffrey Lynn, Aurora Fornoni Bernardini</t>
  </si>
  <si>
    <t>Sombras e Distâncias</t>
  </si>
  <si>
    <t>Egberto Penido</t>
  </si>
  <si>
    <t>Somente nos Cinemas</t>
  </si>
  <si>
    <t>Jorge Ialanji Filholini</t>
  </si>
  <si>
    <t>Sondas</t>
  </si>
  <si>
    <t>José de Paula Ramos Jr.</t>
  </si>
  <si>
    <t>Sonetos de Camões</t>
  </si>
  <si>
    <t>Carlos Cortez Minchillo, Izeti Fragata Torralvo, Luís de Camões</t>
  </si>
  <si>
    <t>Sudário</t>
  </si>
  <si>
    <t>Guiomar de Grammont</t>
  </si>
  <si>
    <t>São Paulo: Trânsitos</t>
  </si>
  <si>
    <t>Vincenzo Scarpellini</t>
  </si>
  <si>
    <t>São Paulo: Vidas</t>
  </si>
  <si>
    <t>Teatro da Memória de Giulio Camillo, O</t>
  </si>
  <si>
    <t>Milton José de Almeida</t>
  </si>
  <si>
    <t>Arte, Teatro, Filosofia, Ilustrado</t>
  </si>
  <si>
    <t>Teatro de Animação</t>
  </si>
  <si>
    <t>Teatro, Ilustrado</t>
  </si>
  <si>
    <t>Teatro Russo - Literatura e Espetáculo</t>
  </si>
  <si>
    <t>Arlete Cavalieri, Elena Vássina</t>
  </si>
  <si>
    <t>Ilustrado, Crítica literária, Literatura estrangeira, Teatro</t>
  </si>
  <si>
    <t>Tempo Solto</t>
  </si>
  <si>
    <t>Amálio Pinheiro</t>
  </si>
  <si>
    <t>Tempo Vivo da Memória, O - Ensaios de Psicologia Social</t>
  </si>
  <si>
    <t>Ecléa Bosi</t>
  </si>
  <si>
    <t>Memória, Psicanálise e Psicologia, Sociologia e Sociedade</t>
  </si>
  <si>
    <t>Tempos da Fotografia, Os - O Efêmero e o Perpétuo</t>
  </si>
  <si>
    <t>História, Fotografia, Ilustrado</t>
  </si>
  <si>
    <t>Teoria da Poesia Concreta - Textos Críticos e Manifestos (1950-1960)</t>
  </si>
  <si>
    <t>Décio Pignatari, Augusto de Campos, Haroldo de Campos</t>
  </si>
  <si>
    <t>Literatura brasileira, Poesia, Teoria literária, Poesia concreta</t>
  </si>
  <si>
    <t>Teoria da Restauração</t>
  </si>
  <si>
    <t>Cesare Brandi</t>
  </si>
  <si>
    <t>Teorias da Comunicação: Muitas ou Poucas?</t>
  </si>
  <si>
    <t>Luiz C. Martino, Charles R. Berger, Robert T. Craig</t>
  </si>
  <si>
    <t>Comunicação</t>
  </si>
  <si>
    <t>Terceiro Livro dos Fatos e Ditos Heroicos do Bom Pantagruel, O</t>
  </si>
  <si>
    <t>François Rabelais</t>
  </si>
  <si>
    <t>Terceiro Tempo</t>
  </si>
  <si>
    <t>Território de Epidauro</t>
  </si>
  <si>
    <t>Memória, Medicina e Saúde</t>
  </si>
  <si>
    <t>Til - Romance Brasileiro</t>
  </si>
  <si>
    <t>Ivan Teixeira, José de Alencar</t>
  </si>
  <si>
    <t>Timbre</t>
  </si>
  <si>
    <t>Tirant lo Blanc</t>
  </si>
  <si>
    <t>Joanot Martorell</t>
  </si>
  <si>
    <t>Romance, Ilustrado, Idade média, Literatura medieval, Cultura medieval</t>
  </si>
  <si>
    <t>Todos Entoam - Ensaios, Conversas e Lembranças</t>
  </si>
  <si>
    <t>Together 1996</t>
  </si>
  <si>
    <t>Tolerância e o Intempestivo, A</t>
  </si>
  <si>
    <t>Política, Sociologia e Sociedade, Religião, Filosofia</t>
  </si>
  <si>
    <t>Túnel do Tempo</t>
  </si>
  <si>
    <t>Memória, Literatura brasileira, Jornalismo</t>
  </si>
  <si>
    <t>Traduzir o Poema</t>
  </si>
  <si>
    <t>Tradução, Teoria literária</t>
  </si>
  <si>
    <t>Tragédia Grega - O Mito em Cena</t>
  </si>
  <si>
    <t>Daisi Malhadas</t>
  </si>
  <si>
    <t>Mitologia, Teatro</t>
  </si>
  <si>
    <t>Trajetória de Paulo Emilio</t>
  </si>
  <si>
    <t>Adilson Mendes</t>
  </si>
  <si>
    <t>Trajetória em Noite Escura</t>
  </si>
  <si>
    <t>Naoya Shiga</t>
  </si>
  <si>
    <t>Transliteração do Hebraico para Leitores Brasileiros</t>
  </si>
  <si>
    <t>Saul Kirschbaum</t>
  </si>
  <si>
    <t>Tradução, Editoração, Hebraico</t>
  </si>
  <si>
    <t>Transmutação Metalinguística na Poética de Edgard Braga, A</t>
  </si>
  <si>
    <t>Beatriz Helena Ramos Amaral</t>
  </si>
  <si>
    <t>Transverso</t>
  </si>
  <si>
    <t>Marcos Pamplona</t>
  </si>
  <si>
    <t>Três Vezes Machado de Assis</t>
  </si>
  <si>
    <t>Memória, Literatura brasileira, Crítica literária</t>
  </si>
  <si>
    <t>Travessias - D. João VI e o Mundo Lusófono</t>
  </si>
  <si>
    <t>Crítica literária, Literatura portuguesa, História</t>
  </si>
  <si>
    <t>Trágica História do Dr. Fausto, A</t>
  </si>
  <si>
    <t>Christopher Marlowe, Luís Bueno</t>
  </si>
  <si>
    <t>Teatro, Literatura clássica, Bilíngue</t>
  </si>
  <si>
    <t>Tripé</t>
  </si>
  <si>
    <t>Triste Fim de Policarpo Quaresma</t>
  </si>
  <si>
    <t>Gustavo Martins, Lima Barreto, Ivan Teixeira</t>
  </si>
  <si>
    <t>Tropicália: Alegoria Alegria</t>
  </si>
  <si>
    <t>Celso Favaretto</t>
  </si>
  <si>
    <t>TV Digital.Br: Conceitos e Estudos sobre o ISDB-Tb</t>
  </si>
  <si>
    <t>S. Squirra, Valdecir Becker</t>
  </si>
  <si>
    <t>Comunicação, Televisão, Ilustrado</t>
  </si>
  <si>
    <t>Um Amor Literário</t>
  </si>
  <si>
    <t>Letícia Malard</t>
  </si>
  <si>
    <t>Um Canto</t>
  </si>
  <si>
    <t>Um Lance de Dados</t>
  </si>
  <si>
    <t>Álvaro Faleiros, Stéphane Mallarmé</t>
  </si>
  <si>
    <t>Uma Lua em Paris</t>
  </si>
  <si>
    <t>Urna, A</t>
  </si>
  <si>
    <t>Vanguardas: Brasil &amp; Itália</t>
  </si>
  <si>
    <t>Lúcia Wataghin</t>
  </si>
  <si>
    <t>Crítica literária, Arquitetura, Cultura</t>
  </si>
  <si>
    <t>Várias Histórias</t>
  </si>
  <si>
    <t>José de Paula Ramos Jr., Machado de Assis</t>
  </si>
  <si>
    <t>Velho é o Espelho</t>
  </si>
  <si>
    <t>Maria de Lourdes Ferreira Alves</t>
  </si>
  <si>
    <t>Velho Chico ou A Vida é Amável, O</t>
  </si>
  <si>
    <t>Velhos Amigos</t>
  </si>
  <si>
    <t>Literatura brasileira, Memória, Contos, Crônicas, Ilustrado</t>
  </si>
  <si>
    <t>Vermelho</t>
  </si>
  <si>
    <t>Viagem a um Deserto Interior</t>
  </si>
  <si>
    <t>Leila Guenther</t>
  </si>
  <si>
    <t>Viagem ao Egito, Jordânia e Israel</t>
  </si>
  <si>
    <t>Viagem de Joseph Língua</t>
  </si>
  <si>
    <t>Pedro Américo de Farias</t>
  </si>
  <si>
    <t>Viagem Magnética</t>
  </si>
  <si>
    <t>Literatura brasileira, Teatro</t>
  </si>
  <si>
    <t>Viagens na Minha Terra</t>
  </si>
  <si>
    <t>Ivan Teixeira, Almeida Garrett</t>
  </si>
  <si>
    <t>Vida e Morte de M. J. Gonzaga de Sá</t>
  </si>
  <si>
    <t>Marcos Scheffel, Lima Barreto</t>
  </si>
  <si>
    <t>Vidas de Dante - Escritos Biográficos dos Séculos XIV e XV</t>
  </si>
  <si>
    <t>Eduardo Henrik Aubert</t>
  </si>
  <si>
    <t>Biografia, História</t>
  </si>
  <si>
    <t>Vitrola dos Ausentes</t>
  </si>
  <si>
    <t>Paulo Ribeiro</t>
  </si>
  <si>
    <t>Viva Vaia - Poesia 1949-1979</t>
  </si>
  <si>
    <t>Augusto de Campos</t>
  </si>
  <si>
    <t>Vocabulário Português-Nheengatu - Nheengatu-Português</t>
  </si>
  <si>
    <t>E. Stradelli</t>
  </si>
  <si>
    <t>Dicionário, Linguística</t>
  </si>
  <si>
    <t>Voo Noturno das Galinhas, O</t>
  </si>
  <si>
    <t>Voz e o Tempo, A - Reflexões para Jovens Terapeutas</t>
  </si>
  <si>
    <t>Roberto Gambini</t>
  </si>
  <si>
    <t>Psicanálise e Psicologia, Ilustrado</t>
  </si>
  <si>
    <t>Voz na Canção Popular Brasileira, A - Um Estudo sobre a Vanguarda Paulista</t>
  </si>
  <si>
    <t>Regina Machado</t>
  </si>
  <si>
    <t>Voz que Canta na Voz que Fala, A - Poética e Política na Trajetória de Gilberto Gil</t>
  </si>
  <si>
    <t>Pedro Henrique Varoni de Carvalho</t>
  </si>
  <si>
    <t>Vão-se os Dias e Eu Fico</t>
  </si>
  <si>
    <t>Edson Nery da Fonseca</t>
  </si>
  <si>
    <t>Memória, Biblioteconomia, Ilustrado</t>
  </si>
  <si>
    <t>William Morris - Sobre as Artes do Livro</t>
  </si>
  <si>
    <t>William Morris, Gustavo Piqueira</t>
  </si>
  <si>
    <t>Editoração, Livros sobre livros, Ilustrado, Design, Artes gráficas</t>
  </si>
  <si>
    <t>Wright  Artigas - Duas Viagens</t>
  </si>
  <si>
    <t>Adriana Irigoyen</t>
  </si>
  <si>
    <t>Yaser</t>
  </si>
  <si>
    <t>Eda Nagayama</t>
  </si>
  <si>
    <t>Romance, Ilustrado, Bilíngue, Literatura, Política</t>
  </si>
  <si>
    <t>Zé Ferino</t>
  </si>
  <si>
    <t>Nome</t>
  </si>
  <si>
    <t>Idade</t>
  </si>
  <si>
    <t>Gênero</t>
  </si>
  <si>
    <t>Profissão</t>
  </si>
  <si>
    <t>Cidade</t>
  </si>
  <si>
    <t>Estado</t>
  </si>
  <si>
    <t>Latitude</t>
  </si>
  <si>
    <t>Longitude</t>
  </si>
  <si>
    <t>Assinatura ativa</t>
  </si>
  <si>
    <t>GISANA</t>
  </si>
  <si>
    <t>F</t>
  </si>
  <si>
    <t>Autônomo(a)</t>
  </si>
  <si>
    <t>Belo Horizonte</t>
  </si>
  <si>
    <t>MG</t>
  </si>
  <si>
    <t>-19.912998</t>
  </si>
  <si>
    <t>-43.9542</t>
  </si>
  <si>
    <t>Sim</t>
  </si>
  <si>
    <t>MARIDETE</t>
  </si>
  <si>
    <t>Desenvolvedor(a)</t>
  </si>
  <si>
    <t>Fortaleza</t>
  </si>
  <si>
    <t>CE</t>
  </si>
  <si>
    <t>-3.71839</t>
  </si>
  <si>
    <t>-38.5434</t>
  </si>
  <si>
    <t>OSVANA</t>
  </si>
  <si>
    <t>Manaus</t>
  </si>
  <si>
    <t>AM</t>
  </si>
  <si>
    <t>-3.10719</t>
  </si>
  <si>
    <t>--60.0261</t>
  </si>
  <si>
    <t>OSNELIA</t>
  </si>
  <si>
    <t>Enfermeiro(a)</t>
  </si>
  <si>
    <t>Curitiba</t>
  </si>
  <si>
    <t>PR</t>
  </si>
  <si>
    <t>-25.4284</t>
  </si>
  <si>
    <t>-49.2733</t>
  </si>
  <si>
    <t>JENEFER</t>
  </si>
  <si>
    <t>Médico(a)</t>
  </si>
  <si>
    <t>GEISAMARA</t>
  </si>
  <si>
    <t>RS</t>
  </si>
  <si>
    <t>-31.776</t>
  </si>
  <si>
    <t>-52.3594</t>
  </si>
  <si>
    <t>Não</t>
  </si>
  <si>
    <t>GISELA</t>
  </si>
  <si>
    <t>Redator(a)</t>
  </si>
  <si>
    <t>São Luís</t>
  </si>
  <si>
    <t>MA</t>
  </si>
  <si>
    <t>-2.53073</t>
  </si>
  <si>
    <t xml:space="preserve"> -44.3068</t>
  </si>
  <si>
    <t>CARLA</t>
  </si>
  <si>
    <t>OSVANEIDE</t>
  </si>
  <si>
    <t>GEISIA</t>
  </si>
  <si>
    <t>Advogado(a)</t>
  </si>
  <si>
    <t>SUEIDE</t>
  </si>
  <si>
    <t>Cuiabá</t>
  </si>
  <si>
    <t>MT</t>
  </si>
  <si>
    <t xml:space="preserve"> -15.5989</t>
  </si>
  <si>
    <t xml:space="preserve">  -56.0949</t>
  </si>
  <si>
    <t>ABDISIO</t>
  </si>
  <si>
    <t>M</t>
  </si>
  <si>
    <t>Maceió</t>
  </si>
  <si>
    <t>AL</t>
  </si>
  <si>
    <t xml:space="preserve"> -9.66625</t>
  </si>
  <si>
    <t xml:space="preserve">  -35.7351</t>
  </si>
  <si>
    <t>GILSINEI</t>
  </si>
  <si>
    <t>CARLEN</t>
  </si>
  <si>
    <t>SP</t>
  </si>
  <si>
    <t>-23.413</t>
  </si>
  <si>
    <t xml:space="preserve"> -46.4445</t>
  </si>
  <si>
    <t>FLOZINA</t>
  </si>
  <si>
    <t>-19.631</t>
  </si>
  <si>
    <t xml:space="preserve"> -43.9902</t>
  </si>
  <si>
    <t>GEISEANE</t>
  </si>
  <si>
    <t>Estagiário(a)</t>
  </si>
  <si>
    <t>Florianópolis</t>
  </si>
  <si>
    <t>SC</t>
  </si>
  <si>
    <t>-27.5969</t>
  </si>
  <si>
    <t>-48.5495</t>
  </si>
  <si>
    <t>OSVALNIR</t>
  </si>
  <si>
    <t>VANGLER</t>
  </si>
  <si>
    <t>Engenheiro(a)</t>
  </si>
  <si>
    <t>CAROLIN</t>
  </si>
  <si>
    <t>São Paulo</t>
  </si>
  <si>
    <t>-23.5489</t>
  </si>
  <si>
    <t>-46.6388</t>
  </si>
  <si>
    <t>WESLLE</t>
  </si>
  <si>
    <t>Professor(a)</t>
  </si>
  <si>
    <t>Vila Velha</t>
  </si>
  <si>
    <t>ES</t>
  </si>
  <si>
    <t>-20.3305</t>
  </si>
  <si>
    <t>-40.2922</t>
  </si>
  <si>
    <t>ABDI</t>
  </si>
  <si>
    <t>SUZIAN</t>
  </si>
  <si>
    <t>ABDIAS</t>
  </si>
  <si>
    <t>Porto Alegre</t>
  </si>
  <si>
    <t>-30.0277</t>
  </si>
  <si>
    <t>-51.2287</t>
  </si>
  <si>
    <t>WESLIENE</t>
  </si>
  <si>
    <t>-25.0945</t>
  </si>
  <si>
    <t>-50.1633</t>
  </si>
  <si>
    <t>MARIDEISE</t>
  </si>
  <si>
    <t>ERITO</t>
  </si>
  <si>
    <t>ERISSON</t>
  </si>
  <si>
    <t>ABDALLA</t>
  </si>
  <si>
    <t>GILMAR</t>
  </si>
  <si>
    <t>OSMINDO</t>
  </si>
  <si>
    <t>SUZILEIDE</t>
  </si>
  <si>
    <t>Desempregado(a)</t>
  </si>
  <si>
    <t>MARIDALVA</t>
  </si>
  <si>
    <t>ERIVELTON</t>
  </si>
  <si>
    <t>SUSIE</t>
  </si>
  <si>
    <t>WESLEY</t>
  </si>
  <si>
    <t>Goiânia</t>
  </si>
  <si>
    <t>GO</t>
  </si>
  <si>
    <t>-16.82333</t>
  </si>
  <si>
    <t>-49.255</t>
  </si>
  <si>
    <t>SUZELAINE</t>
  </si>
  <si>
    <t>CARLANA</t>
  </si>
  <si>
    <t>GEISIAN</t>
  </si>
  <si>
    <t>-23.6666</t>
  </si>
  <si>
    <t>-46.5322</t>
  </si>
  <si>
    <t>KAROLLINY</t>
  </si>
  <si>
    <t>SUEDI</t>
  </si>
  <si>
    <t>Rio Branco</t>
  </si>
  <si>
    <t>AC</t>
  </si>
  <si>
    <t xml:space="preserve"> -9.974</t>
  </si>
  <si>
    <t xml:space="preserve">  -67.81</t>
  </si>
  <si>
    <t>ELIER</t>
  </si>
  <si>
    <t>GEISIANE</t>
  </si>
  <si>
    <t>ABD</t>
  </si>
  <si>
    <t>MARIBEL</t>
  </si>
  <si>
    <t>Olinda</t>
  </si>
  <si>
    <t>PE</t>
  </si>
  <si>
    <t>-8.00937</t>
  </si>
  <si>
    <t>-34.8553</t>
  </si>
  <si>
    <t>OLAVIA</t>
  </si>
  <si>
    <t>AGUIR</t>
  </si>
  <si>
    <t>CAROLINI</t>
  </si>
  <si>
    <t>ADA</t>
  </si>
  <si>
    <t>ABDIEL</t>
  </si>
  <si>
    <t>OSNILTON</t>
  </si>
  <si>
    <t>CAROLINA</t>
  </si>
  <si>
    <t>OSNILDO</t>
  </si>
  <si>
    <t>DEONILDO</t>
  </si>
  <si>
    <t>SUZICLEIDE</t>
  </si>
  <si>
    <t>Salvador</t>
  </si>
  <si>
    <t>BA</t>
  </si>
  <si>
    <t>-12.97111</t>
  </si>
  <si>
    <t>-38.5124</t>
  </si>
  <si>
    <t>OSMINDA</t>
  </si>
  <si>
    <t>WESLEIANA</t>
  </si>
  <si>
    <t>GEISICLEIA</t>
  </si>
  <si>
    <t>CARLENE</t>
  </si>
  <si>
    <t>SIDI</t>
  </si>
  <si>
    <t>SUZIENE</t>
  </si>
  <si>
    <t>-23.2927</t>
  </si>
  <si>
    <t>-51.1732</t>
  </si>
  <si>
    <t>ARAO</t>
  </si>
  <si>
    <t>GEISI</t>
  </si>
  <si>
    <t>GEISA</t>
  </si>
  <si>
    <t>WELIGTON</t>
  </si>
  <si>
    <t>OSNAN</t>
  </si>
  <si>
    <t>DANIELLE</t>
  </si>
  <si>
    <t>SUZANI</t>
  </si>
  <si>
    <t>MARIDEA</t>
  </si>
  <si>
    <t>ADETE</t>
  </si>
  <si>
    <t>Músico(ista)</t>
  </si>
  <si>
    <t>OSNI</t>
  </si>
  <si>
    <t>OSVANIL</t>
  </si>
  <si>
    <t>WELVIS</t>
  </si>
  <si>
    <t>ERLANDE</t>
  </si>
  <si>
    <t>GEISIANI</t>
  </si>
  <si>
    <t>WESLEIANE</t>
  </si>
  <si>
    <t>MARICLEA</t>
  </si>
  <si>
    <t>ABDALA</t>
  </si>
  <si>
    <t>SUZANO</t>
  </si>
  <si>
    <t>OSNARA</t>
  </si>
  <si>
    <t>JOELMIR</t>
  </si>
  <si>
    <t>JURASSI</t>
  </si>
  <si>
    <t>SUEDIO</t>
  </si>
  <si>
    <t>WEMBLEY</t>
  </si>
  <si>
    <t>GEISIARA</t>
  </si>
  <si>
    <t>CAROLINE</t>
  </si>
  <si>
    <t>OSVALDIRA</t>
  </si>
  <si>
    <t>OSNILSON</t>
  </si>
  <si>
    <t>KARITTA</t>
  </si>
  <si>
    <t>WALISSON</t>
  </si>
  <si>
    <t>OSVALDINO</t>
  </si>
  <si>
    <t>BRIGIDA</t>
  </si>
  <si>
    <t>OSNAR</t>
  </si>
  <si>
    <t>ALINE</t>
  </si>
  <si>
    <t>WEMILLY</t>
  </si>
  <si>
    <t>JULLY</t>
  </si>
  <si>
    <t>WEMILA</t>
  </si>
  <si>
    <t>GELMIRES</t>
  </si>
  <si>
    <t>JULIO</t>
  </si>
  <si>
    <t>MARIDITE</t>
  </si>
  <si>
    <t>WEMILY</t>
  </si>
  <si>
    <t>SUZI</t>
  </si>
  <si>
    <t>GABRIELA</t>
  </si>
  <si>
    <t>SUEDJA</t>
  </si>
  <si>
    <t>ABDENAGO</t>
  </si>
  <si>
    <t>KARISE</t>
  </si>
  <si>
    <t>RICELI</t>
  </si>
  <si>
    <t>OSVANDIR</t>
  </si>
  <si>
    <t>OSVAN</t>
  </si>
  <si>
    <t>Arquiteto(a)</t>
  </si>
  <si>
    <t>OSMINO</t>
  </si>
  <si>
    <t>CAROLLINE</t>
  </si>
  <si>
    <t>CAROLANI</t>
  </si>
  <si>
    <t>SUEDNEY</t>
  </si>
  <si>
    <t>MARIDELSON</t>
  </si>
  <si>
    <t>GEISIEL</t>
  </si>
  <si>
    <t>DELMINA</t>
  </si>
  <si>
    <t>SUZIELE</t>
  </si>
  <si>
    <t>GILSIMARA</t>
  </si>
  <si>
    <t>ERINEIDE</t>
  </si>
  <si>
    <t>ERIVALDO</t>
  </si>
  <si>
    <t>WESLEN</t>
  </si>
  <si>
    <t>OSNEIDE</t>
  </si>
  <si>
    <t>OSVALMIR</t>
  </si>
  <si>
    <t>KARITON</t>
  </si>
  <si>
    <t>OSNIL</t>
  </si>
  <si>
    <t>SUZIA</t>
  </si>
  <si>
    <t>GILFRAN</t>
  </si>
  <si>
    <t>JALMIRA</t>
  </si>
  <si>
    <t>GEISABEL</t>
  </si>
  <si>
    <t>WESLLANY</t>
  </si>
  <si>
    <t>KAROLLAYNE</t>
  </si>
  <si>
    <t>VANISI</t>
  </si>
  <si>
    <t>ZILA</t>
  </si>
  <si>
    <t>WESLLAYNE</t>
  </si>
  <si>
    <t>SUEKO</t>
  </si>
  <si>
    <t>SUZETE</t>
  </si>
  <si>
    <t>SUZENE</t>
  </si>
  <si>
    <t>OSVALDINEI</t>
  </si>
  <si>
    <t>CARLI</t>
  </si>
  <si>
    <t>HERING</t>
  </si>
  <si>
    <t>ABDAO</t>
  </si>
  <si>
    <t>GEISEMARA</t>
  </si>
  <si>
    <t>JESIELMA</t>
  </si>
  <si>
    <t>ERINTON</t>
  </si>
  <si>
    <t>MARIDENE</t>
  </si>
  <si>
    <t>ERLAINE</t>
  </si>
  <si>
    <t>WESLAINE</t>
  </si>
  <si>
    <t>SUZETTE</t>
  </si>
  <si>
    <t>KARIELLY</t>
  </si>
  <si>
    <t>OSVANO</t>
  </si>
  <si>
    <t>GEISE</t>
  </si>
  <si>
    <t>OSNETE</t>
  </si>
  <si>
    <t>CAROLANE</t>
  </si>
  <si>
    <t>MARIDA</t>
  </si>
  <si>
    <t>ABADIAS</t>
  </si>
  <si>
    <t>WESLIN</t>
  </si>
  <si>
    <t>MARICLEUMA</t>
  </si>
  <si>
    <t>SAUL</t>
  </si>
  <si>
    <t>WALISON</t>
  </si>
  <si>
    <t>SUEDNA</t>
  </si>
  <si>
    <t>OSVANIR</t>
  </si>
  <si>
    <t>HERINQUE</t>
  </si>
  <si>
    <t>ABDIA</t>
  </si>
  <si>
    <t>ABDENOR</t>
  </si>
  <si>
    <t>SUELI</t>
  </si>
  <si>
    <t>WESLEIDE</t>
  </si>
  <si>
    <t>OSVANILDE</t>
  </si>
  <si>
    <t>ABDER</t>
  </si>
  <si>
    <t>ERIVAN</t>
  </si>
  <si>
    <t>GEISIANA</t>
  </si>
  <si>
    <t>ERINALDO</t>
  </si>
  <si>
    <t>WELINGTON</t>
  </si>
  <si>
    <t>KARITA</t>
  </si>
  <si>
    <t>WESLLEN</t>
  </si>
  <si>
    <t>OSVALINA</t>
  </si>
  <si>
    <t>GILSIMAR</t>
  </si>
  <si>
    <t>ERIVELTO</t>
  </si>
  <si>
    <t>ERIO</t>
  </si>
  <si>
    <t>JONATHN</t>
  </si>
  <si>
    <t>MARICLEIDE</t>
  </si>
  <si>
    <t>SUEDILSON</t>
  </si>
  <si>
    <t>OSVALDIR</t>
  </si>
  <si>
    <t>SUELE</t>
  </si>
  <si>
    <t>OSVANIRA</t>
  </si>
  <si>
    <t>SINOBILINO</t>
  </si>
  <si>
    <t>OSMIRA</t>
  </si>
  <si>
    <t>SUELEN</t>
  </si>
  <si>
    <t>GISELE</t>
  </si>
  <si>
    <t>NILVA</t>
  </si>
  <si>
    <t>SUELANE</t>
  </si>
  <si>
    <t>ERISTON</t>
  </si>
  <si>
    <t>WELITON</t>
  </si>
  <si>
    <t>WILI</t>
  </si>
  <si>
    <t>OSVALINO</t>
  </si>
  <si>
    <t>WESLLA</t>
  </si>
  <si>
    <t>SUZE</t>
  </si>
  <si>
    <t>KAROLLEN</t>
  </si>
  <si>
    <t>SUEDINA</t>
  </si>
  <si>
    <t>CAROLLINA</t>
  </si>
  <si>
    <t>OSNILDA</t>
  </si>
  <si>
    <t>WESLENE</t>
  </si>
  <si>
    <t>GELSOMINA</t>
  </si>
  <si>
    <t>HERINSON</t>
  </si>
  <si>
    <t>ABDENICO</t>
  </si>
  <si>
    <t>ENDRIQUE</t>
  </si>
  <si>
    <t>JULIVALDO</t>
  </si>
  <si>
    <t>SUZIANI</t>
  </si>
  <si>
    <t>CARLENO</t>
  </si>
  <si>
    <t>SUEDE</t>
  </si>
  <si>
    <t>GISLANE</t>
  </si>
  <si>
    <t>KARISTON</t>
  </si>
  <si>
    <t>SUILAN</t>
  </si>
  <si>
    <t>MARICLEIA</t>
  </si>
  <si>
    <t>CARLENA</t>
  </si>
  <si>
    <t>ABDENIGO</t>
  </si>
  <si>
    <t>WEMESON</t>
  </si>
  <si>
    <t>SUZIMARA</t>
  </si>
  <si>
    <t>WEMIA</t>
  </si>
  <si>
    <t>JOELMO</t>
  </si>
  <si>
    <t>VALENTINA</t>
  </si>
  <si>
    <t>MARICELE</t>
  </si>
  <si>
    <t>SUZIANA</t>
  </si>
  <si>
    <t>ERLANDERSON</t>
  </si>
  <si>
    <t>WUESLLEY</t>
  </si>
  <si>
    <t>SUZILANE</t>
  </si>
  <si>
    <t>GISELI</t>
  </si>
  <si>
    <t>GILSIANE</t>
  </si>
  <si>
    <t>OSNILDE</t>
  </si>
  <si>
    <t>WESLIANA</t>
  </si>
  <si>
    <t>CARLEANE</t>
  </si>
  <si>
    <t>OSVALTER</t>
  </si>
  <si>
    <t>GELOIR</t>
  </si>
  <si>
    <t>GISLAINE</t>
  </si>
  <si>
    <t>OSMINA</t>
  </si>
  <si>
    <t>ABADE</t>
  </si>
  <si>
    <t>MARICLENE</t>
  </si>
  <si>
    <t>GILSE</t>
  </si>
  <si>
    <t>SUZELI</t>
  </si>
  <si>
    <t>MARIDIA</t>
  </si>
  <si>
    <t>SUZEL</t>
  </si>
  <si>
    <t>KAROLLYN</t>
  </si>
  <si>
    <t>WELVISON</t>
  </si>
  <si>
    <t>HERIQUETA</t>
  </si>
  <si>
    <t>SUEDIA</t>
  </si>
  <si>
    <t>ERLA</t>
  </si>
  <si>
    <t>OSMIR</t>
  </si>
  <si>
    <t>ERITA</t>
  </si>
  <si>
    <t>WEMES</t>
  </si>
  <si>
    <t>WEMBERSON</t>
  </si>
  <si>
    <t>MARICELI</t>
  </si>
  <si>
    <t>GEISSA</t>
  </si>
  <si>
    <t>GEISIBEL</t>
  </si>
  <si>
    <t>WEMISSON</t>
  </si>
  <si>
    <t>WELIDA</t>
  </si>
  <si>
    <t>SUZIELEN</t>
  </si>
  <si>
    <t>GILSOMAR</t>
  </si>
  <si>
    <t>MARICLECIO</t>
  </si>
  <si>
    <t>OSVANILSON</t>
  </si>
  <si>
    <t>WESLISON</t>
  </si>
  <si>
    <t>GELSI</t>
  </si>
  <si>
    <t>MARIDELMA</t>
  </si>
  <si>
    <t>MARICLESIA</t>
  </si>
  <si>
    <t>GILSIVAN</t>
  </si>
  <si>
    <t>JOELITON</t>
  </si>
  <si>
    <t>WEMER</t>
  </si>
  <si>
    <t>GELSINO</t>
  </si>
  <si>
    <t>OSMINIA</t>
  </si>
  <si>
    <t>MARIDELIA</t>
  </si>
  <si>
    <t>ABDERMAN</t>
  </si>
  <si>
    <t>OSVANIO</t>
  </si>
  <si>
    <t>WESLAINY</t>
  </si>
  <si>
    <t>CARLAS</t>
  </si>
  <si>
    <t>MARICLECIA</t>
  </si>
  <si>
    <t>GILZA</t>
  </si>
  <si>
    <t>SUEDSON</t>
  </si>
  <si>
    <t>RICHARLISSON</t>
  </si>
  <si>
    <t>OSVANIA</t>
  </si>
  <si>
    <t>WEMBER</t>
  </si>
  <si>
    <t>WEMERSON</t>
  </si>
  <si>
    <t>WELINTON</t>
  </si>
  <si>
    <t>UESLEI</t>
  </si>
  <si>
    <t>ABADIA</t>
  </si>
  <si>
    <t>CARLEANDRO</t>
  </si>
  <si>
    <t>WESLLEY</t>
  </si>
  <si>
    <t>ERLANA</t>
  </si>
  <si>
    <t>ANALICE</t>
  </si>
  <si>
    <t>ABDENIO</t>
  </si>
  <si>
    <t>CARIVALDO</t>
  </si>
  <si>
    <t>GILSON</t>
  </si>
  <si>
    <t>SILANA</t>
  </si>
  <si>
    <t>KTLIN</t>
  </si>
  <si>
    <t>SUZENI</t>
  </si>
  <si>
    <t>SUZIMAR</t>
  </si>
  <si>
    <t>ERISVALDO</t>
  </si>
  <si>
    <t>ERLANDES</t>
  </si>
  <si>
    <t>KARISA</t>
  </si>
  <si>
    <t>CAROLAINE</t>
  </si>
  <si>
    <t>OSVANDER</t>
  </si>
  <si>
    <t>ERIVANIA</t>
  </si>
  <si>
    <t>LIDACI</t>
  </si>
  <si>
    <t>SUELLEN</t>
  </si>
  <si>
    <t>ABADIO</t>
  </si>
  <si>
    <t>OSVANILDO</t>
  </si>
  <si>
    <t>SIDA</t>
  </si>
  <si>
    <t>WESLENY</t>
  </si>
  <si>
    <t>OSVANE</t>
  </si>
  <si>
    <t>GILSIA</t>
  </si>
  <si>
    <t>GELMINA</t>
  </si>
  <si>
    <t>WEMILLE</t>
  </si>
  <si>
    <t>OSMIRIA</t>
  </si>
  <si>
    <t>ERIQUES</t>
  </si>
  <si>
    <t>ABADI</t>
  </si>
  <si>
    <t>OSVALDO</t>
  </si>
  <si>
    <t>CARLIEL</t>
  </si>
  <si>
    <t>JAILON</t>
  </si>
  <si>
    <t>ZELANDIA</t>
  </si>
  <si>
    <t>WESLEIA</t>
  </si>
  <si>
    <t>SUZICLEIA</t>
  </si>
  <si>
    <t>GELSIRA</t>
  </si>
  <si>
    <t>KARISSON</t>
  </si>
  <si>
    <t>WEMENSON</t>
  </si>
  <si>
    <t>WERISON</t>
  </si>
  <si>
    <t>OSVANDA</t>
  </si>
  <si>
    <t>GELSINA</t>
  </si>
  <si>
    <t>SUZEN</t>
  </si>
  <si>
    <t>ABDA</t>
  </si>
  <si>
    <t>SOLANDE</t>
  </si>
  <si>
    <t>OSMIRO</t>
  </si>
  <si>
    <t>SUZARA</t>
  </si>
  <si>
    <t>OSMIRIO</t>
  </si>
  <si>
    <t>GEISEBEL</t>
  </si>
  <si>
    <t>CARITAS</t>
  </si>
  <si>
    <t>OSVANDO</t>
  </si>
  <si>
    <t>GEISICA</t>
  </si>
  <si>
    <t>WENA</t>
  </si>
  <si>
    <t>WANDERLAN</t>
  </si>
  <si>
    <t>ABDNEGO</t>
  </si>
  <si>
    <t>MARIDIANE</t>
  </si>
  <si>
    <t>WESLES</t>
  </si>
  <si>
    <t>JALMIRO</t>
  </si>
  <si>
    <t>OSNIRA</t>
  </si>
  <si>
    <t>OSNEIA</t>
  </si>
  <si>
    <t>OSMILTON</t>
  </si>
  <si>
    <t>WEMESSON</t>
  </si>
  <si>
    <t>CARLEANI</t>
  </si>
  <si>
    <t>SUEDA</t>
  </si>
  <si>
    <t>MARIDEUSA</t>
  </si>
  <si>
    <t>WESLLANE</t>
  </si>
  <si>
    <t>OSNAIR</t>
  </si>
  <si>
    <t>WESLE</t>
  </si>
  <si>
    <t>BELMIRIO</t>
  </si>
  <si>
    <t>SUELAINE</t>
  </si>
  <si>
    <t>SID</t>
  </si>
  <si>
    <t>SUZIANE</t>
  </si>
  <si>
    <t>WEMERTON</t>
  </si>
  <si>
    <t>OSVALDINA</t>
  </si>
  <si>
    <t>ERIQUI</t>
  </si>
  <si>
    <t>WILZA</t>
  </si>
  <si>
    <t>OSVANILTON</t>
  </si>
  <si>
    <t>SUZILENE</t>
  </si>
  <si>
    <t>ALEMIR</t>
  </si>
  <si>
    <t>MARIDES</t>
  </si>
  <si>
    <t>ERIS</t>
  </si>
  <si>
    <t>ERISON</t>
  </si>
  <si>
    <t>GEROLINO</t>
  </si>
  <si>
    <t>GISLENE</t>
  </si>
  <si>
    <t>GILSO</t>
  </si>
  <si>
    <t>SUEDES</t>
  </si>
  <si>
    <t>KAROLLAINY</t>
  </si>
  <si>
    <t>OSMIN</t>
  </si>
  <si>
    <t>ZEINE</t>
  </si>
  <si>
    <t>ERLANDA</t>
  </si>
  <si>
    <t>CARLENI</t>
  </si>
  <si>
    <t>CARLEIDE</t>
  </si>
  <si>
    <t>CAROL</t>
  </si>
  <si>
    <t>MARIDELZA</t>
  </si>
  <si>
    <t>ERLAN</t>
  </si>
  <si>
    <t>KARISIA</t>
  </si>
  <si>
    <t>MARIEIDE</t>
  </si>
  <si>
    <t>OSVANILDA</t>
  </si>
  <si>
    <t>ROMULO</t>
  </si>
  <si>
    <t>CARLAN</t>
  </si>
  <si>
    <t>OSVIN</t>
  </si>
  <si>
    <t>MARICI</t>
  </si>
  <si>
    <t>WEMERSSON</t>
  </si>
  <si>
    <t>ABDENEGO</t>
  </si>
  <si>
    <t>GISANE</t>
  </si>
  <si>
    <t>MARIDEIA</t>
  </si>
  <si>
    <t>OSMUNDO</t>
  </si>
  <si>
    <t>ERIQUE</t>
  </si>
  <si>
    <t>WEMISON</t>
  </si>
  <si>
    <t>ERITON</t>
  </si>
  <si>
    <t>OSVANETE</t>
  </si>
  <si>
    <t>MARICRUZ</t>
  </si>
  <si>
    <t>ARON</t>
  </si>
  <si>
    <t>WESLIA</t>
  </si>
  <si>
    <t>Vendas</t>
  </si>
  <si>
    <t>Meta de vendas</t>
  </si>
  <si>
    <t>Data</t>
  </si>
  <si>
    <t>Acessos</t>
  </si>
  <si>
    <t>Número de livros vendidos</t>
  </si>
  <si>
    <t xml:space="preserve">Grupo </t>
  </si>
  <si>
    <t>País</t>
  </si>
  <si>
    <t>Brasil</t>
  </si>
  <si>
    <t>Gênero2</t>
  </si>
  <si>
    <t>Cidade - Estado</t>
  </si>
  <si>
    <t>Coluna1</t>
  </si>
  <si>
    <t>Nome2</t>
  </si>
  <si>
    <t>Coluna2</t>
  </si>
  <si>
    <t>Desempenho (%)</t>
  </si>
  <si>
    <t xml:space="preserve">Desempenho </t>
  </si>
  <si>
    <t>Qtde Clientes</t>
  </si>
  <si>
    <t>Nº Clientes</t>
  </si>
  <si>
    <t xml:space="preserve">Tema </t>
  </si>
  <si>
    <t>Nº</t>
  </si>
  <si>
    <t xml:space="preserve">CLIENTES ASSINANTES </t>
  </si>
  <si>
    <t xml:space="preserve">CLIENTES NÃO ASSINANTES </t>
  </si>
  <si>
    <t>Clientes (%)</t>
  </si>
  <si>
    <t xml:space="preserve">País </t>
  </si>
  <si>
    <t>ESCOLHER TEMA DO LIVRO</t>
  </si>
  <si>
    <t>Total de Títulos do Acervo</t>
  </si>
  <si>
    <t>Tema</t>
  </si>
  <si>
    <t>Qtd</t>
  </si>
  <si>
    <t>Rótulos de Linha</t>
  </si>
  <si>
    <t>Total Geral</t>
  </si>
  <si>
    <t>Soma de Qtd</t>
  </si>
  <si>
    <t>Média de Idade</t>
  </si>
  <si>
    <t xml:space="preserve">Total de Clientes </t>
  </si>
  <si>
    <t xml:space="preserve">TEMAS DE LIVROS MAIS ADQUIRIDOS </t>
  </si>
  <si>
    <t xml:space="preserve">Ranking Profissões </t>
  </si>
  <si>
    <t>2020</t>
  </si>
  <si>
    <t>2021</t>
  </si>
  <si>
    <t>Soma de Vendas</t>
  </si>
  <si>
    <t>Soma de Meta de vendas</t>
  </si>
  <si>
    <t>Período Meses</t>
  </si>
  <si>
    <t>VENDAS REALIZADAS</t>
  </si>
  <si>
    <t xml:space="preserve">META DE VENDAS </t>
  </si>
  <si>
    <t>Total de Vendas</t>
  </si>
  <si>
    <t>Meta Total</t>
  </si>
  <si>
    <t>Ranking de Clientes por Estado - Brasil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</si>
</sst>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&quot;R$&quot;#,##0.00"/>
    <numFmt numFmtId="165" formatCode="[$R$ -416]#,##0.00"/>
    <numFmt numFmtId="166" formatCode="&quot;R$&quot;\ #,##0.00"/>
    <numFmt numFmtId="167" formatCode="_-[$R$-416]\ * #,##0.00_-;\-[$R$-416]\ * #,##0.00_-;_-[$R$-416]\ * &quot;-&quot;??_-;_-@_-"/>
  </numFmts>
  <fonts count="30" x14ac:knownFonts="1">
    <font>
      <sz val="10"/>
      <color rgb="FF000000"/>
      <name val="Arial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FFFFFF"/>
      <name val="Arial"/>
      <family val="2"/>
    </font>
    <font>
      <b/>
      <sz val="10"/>
      <color rgb="FFB7B7B7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20"/>
      <color theme="1"/>
      <name val="Agency FB"/>
      <family val="2"/>
    </font>
    <font>
      <b/>
      <sz val="20"/>
      <color rgb="FFCFAFE7"/>
      <name val="Agency FB"/>
      <family val="2"/>
    </font>
    <font>
      <b/>
      <sz val="16"/>
      <color rgb="FFCFAFE7"/>
      <name val="Arial"/>
      <family val="2"/>
    </font>
    <font>
      <b/>
      <sz val="30"/>
      <color theme="9" tint="0.79998168889431442"/>
      <name val="Agency FB"/>
      <family val="2"/>
    </font>
    <font>
      <sz val="16"/>
      <color theme="9" tint="0.79998168889431442"/>
      <name val="Arial"/>
      <family val="2"/>
    </font>
    <font>
      <b/>
      <sz val="24"/>
      <color theme="9" tint="0.79998168889431442"/>
      <name val="Agency FB"/>
      <family val="2"/>
    </font>
    <font>
      <sz val="20"/>
      <color theme="9" tint="0.79998168889431442"/>
      <name val="Agency FB"/>
      <family val="2"/>
    </font>
    <font>
      <b/>
      <sz val="16"/>
      <color theme="9" tint="0.79998168889431442"/>
      <name val="Agency FB"/>
      <family val="2"/>
    </font>
    <font>
      <b/>
      <sz val="20"/>
      <color theme="9" tint="0.79998168889431442"/>
      <name val="Agency FB"/>
      <family val="2"/>
    </font>
    <font>
      <b/>
      <sz val="40"/>
      <color theme="9" tint="0.79998168889431442"/>
      <name val="Agency FB"/>
      <family val="2"/>
    </font>
    <font>
      <b/>
      <sz val="17"/>
      <color theme="9" tint="0.79998168889431442"/>
      <name val="Agency FB"/>
      <family val="2"/>
    </font>
    <font>
      <b/>
      <sz val="25"/>
      <color theme="9" tint="0.79998168889431442"/>
      <name val="Agency FB"/>
      <family val="2"/>
    </font>
    <font>
      <b/>
      <sz val="30"/>
      <color theme="8"/>
      <name val="Agency FB"/>
      <family val="2"/>
    </font>
    <font>
      <b/>
      <sz val="25"/>
      <color theme="8"/>
      <name val="Agency FB"/>
      <family val="2"/>
    </font>
    <font>
      <b/>
      <sz val="20"/>
      <color theme="8"/>
      <name val="Agency FB"/>
      <family val="2"/>
    </font>
    <font>
      <b/>
      <sz val="30"/>
      <color theme="9" tint="0.39997558519241921"/>
      <name val="Agency FB"/>
      <family val="2"/>
    </font>
    <font>
      <sz val="30"/>
      <color theme="8"/>
      <name val="Agency FB"/>
      <family val="2"/>
    </font>
  </fonts>
  <fills count="15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0000FF"/>
        <bgColor rgb="FF0000FF"/>
      </patternFill>
    </fill>
    <fill>
      <patternFill patternType="solid">
        <fgColor rgb="FF38761D"/>
        <bgColor rgb="FF38761D"/>
      </patternFill>
    </fill>
    <fill>
      <patternFill patternType="solid">
        <fgColor rgb="FFFF9900"/>
        <bgColor rgb="FFFF99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rgb="FFF4CCCC"/>
      </patternFill>
    </fill>
    <fill>
      <patternFill patternType="solid">
        <fgColor theme="3" tint="4.9989318521683403E-2"/>
        <bgColor indexed="64"/>
      </patternFill>
    </fill>
    <fill>
      <patternFill patternType="solid">
        <fgColor theme="3" tint="4.9989318521683403E-2"/>
        <bgColor theme="4" tint="0.79998168889431442"/>
      </patternFill>
    </fill>
  </fills>
  <borders count="3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indexed="64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theme="9" tint="-0.249977111117893"/>
      </top>
      <bottom/>
      <diagonal/>
    </border>
    <border>
      <left/>
      <right/>
      <top style="thick">
        <color theme="9" tint="-0.249977111117893"/>
      </top>
      <bottom/>
      <diagonal/>
    </border>
    <border>
      <left/>
      <right style="medium">
        <color theme="9" tint="-0.249977111117893"/>
      </right>
      <top style="thick">
        <color theme="9" tint="-0.249977111117893"/>
      </top>
      <bottom/>
      <diagonal/>
    </border>
    <border>
      <left style="thick">
        <color theme="9" tint="-0.249977111117893"/>
      </left>
      <right/>
      <top style="thick">
        <color theme="9" tint="-0.249977111117893"/>
      </top>
      <bottom/>
      <diagonal/>
    </border>
    <border>
      <left style="thick">
        <color theme="9" tint="-0.249977111117893"/>
      </left>
      <right/>
      <top/>
      <bottom/>
      <diagonal/>
    </border>
    <border>
      <left style="thick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263">
    <xf numFmtId="0" fontId="0" fillId="0" borderId="0" xfId="0" applyFont="1" applyAlignment="1"/>
    <xf numFmtId="0" fontId="1" fillId="2" borderId="0" xfId="0" applyFont="1" applyFill="1" applyAlignment="1"/>
    <xf numFmtId="0" fontId="2" fillId="0" borderId="0" xfId="0" applyFont="1" applyAlignment="1"/>
    <xf numFmtId="0" fontId="2" fillId="0" borderId="0" xfId="0" applyFont="1" applyAlignment="1"/>
    <xf numFmtId="164" fontId="2" fillId="0" borderId="0" xfId="0" applyNumberFormat="1" applyFont="1" applyAlignment="1">
      <alignment horizontal="right"/>
    </xf>
    <xf numFmtId="0" fontId="2" fillId="0" borderId="0" xfId="0" applyFont="1" applyAlignment="1"/>
    <xf numFmtId="0" fontId="2" fillId="0" borderId="0" xfId="0" applyFont="1" applyAlignment="1"/>
    <xf numFmtId="0" fontId="3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165" fontId="2" fillId="0" borderId="0" xfId="0" applyNumberFormat="1" applyFont="1" applyAlignment="1">
      <alignment horizontal="right"/>
    </xf>
    <xf numFmtId="165" fontId="2" fillId="0" borderId="0" xfId="0" applyNumberFormat="1" applyFont="1"/>
    <xf numFmtId="165" fontId="2" fillId="0" borderId="0" xfId="0" applyNumberFormat="1" applyFont="1" applyAlignment="1"/>
    <xf numFmtId="0" fontId="4" fillId="6" borderId="0" xfId="0" applyFont="1" applyFill="1" applyAlignment="1">
      <alignment horizontal="center"/>
    </xf>
    <xf numFmtId="14" fontId="2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right"/>
    </xf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2" fillId="8" borderId="3" xfId="0" applyFont="1" applyFill="1" applyBorder="1" applyAlignment="1"/>
    <xf numFmtId="0" fontId="2" fillId="8" borderId="4" xfId="0" applyFont="1" applyFill="1" applyBorder="1" applyAlignment="1"/>
    <xf numFmtId="0" fontId="2" fillId="8" borderId="4" xfId="0" applyFont="1" applyFill="1" applyBorder="1"/>
    <xf numFmtId="0" fontId="2" fillId="4" borderId="4" xfId="0" applyFont="1" applyFill="1" applyBorder="1"/>
    <xf numFmtId="0" fontId="2" fillId="0" borderId="3" xfId="0" applyFont="1" applyBorder="1" applyAlignment="1"/>
    <xf numFmtId="0" fontId="2" fillId="0" borderId="4" xfId="0" applyFont="1" applyBorder="1" applyAlignment="1"/>
    <xf numFmtId="0" fontId="2" fillId="0" borderId="4" xfId="0" applyFont="1" applyBorder="1"/>
    <xf numFmtId="0" fontId="1" fillId="3" borderId="0" xfId="0" applyFont="1" applyFill="1" applyBorder="1" applyAlignment="1"/>
    <xf numFmtId="0" fontId="2" fillId="8" borderId="0" xfId="0" applyFont="1" applyFill="1" applyBorder="1" applyAlignment="1"/>
    <xf numFmtId="0" fontId="2" fillId="0" borderId="0" xfId="0" applyFont="1" applyBorder="1" applyAlignment="1"/>
    <xf numFmtId="0" fontId="1" fillId="3" borderId="5" xfId="0" applyFont="1" applyFill="1" applyBorder="1" applyAlignment="1"/>
    <xf numFmtId="0" fontId="0" fillId="0" borderId="0" xfId="0" applyFont="1" applyBorder="1" applyAlignment="1"/>
    <xf numFmtId="0" fontId="0" fillId="9" borderId="0" xfId="0" applyFont="1" applyFill="1" applyAlignment="1"/>
    <xf numFmtId="10" fontId="0" fillId="0" borderId="0" xfId="0" applyNumberFormat="1" applyFont="1" applyAlignment="1"/>
    <xf numFmtId="0" fontId="7" fillId="0" borderId="0" xfId="0" applyFont="1" applyAlignment="1"/>
    <xf numFmtId="0" fontId="8" fillId="5" borderId="0" xfId="0" applyFont="1" applyFill="1" applyAlignment="1">
      <alignment horizontal="center"/>
    </xf>
    <xf numFmtId="0" fontId="2" fillId="0" borderId="0" xfId="0" applyFont="1" applyAlignment="1">
      <alignment wrapText="1"/>
    </xf>
    <xf numFmtId="164" fontId="0" fillId="0" borderId="0" xfId="0" applyNumberFormat="1" applyFont="1" applyAlignment="1"/>
    <xf numFmtId="0" fontId="9" fillId="2" borderId="0" xfId="0" applyFont="1" applyFill="1" applyAlignment="1"/>
    <xf numFmtId="0" fontId="10" fillId="0" borderId="1" xfId="0" applyFont="1" applyBorder="1" applyAlignment="1"/>
    <xf numFmtId="0" fontId="6" fillId="0" borderId="4" xfId="0" applyFont="1" applyBorder="1" applyAlignment="1"/>
    <xf numFmtId="0" fontId="11" fillId="10" borderId="0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2" fillId="8" borderId="2" xfId="0" applyFont="1" applyFill="1" applyBorder="1"/>
    <xf numFmtId="9" fontId="2" fillId="8" borderId="10" xfId="1" applyNumberFormat="1" applyFont="1" applyFill="1" applyBorder="1" applyAlignment="1"/>
    <xf numFmtId="0" fontId="2" fillId="8" borderId="3" xfId="0" applyFont="1" applyFill="1" applyBorder="1"/>
    <xf numFmtId="0" fontId="2" fillId="8" borderId="13" xfId="0" applyFont="1" applyFill="1" applyBorder="1"/>
    <xf numFmtId="0" fontId="2" fillId="0" borderId="3" xfId="0" applyFont="1" applyBorder="1"/>
    <xf numFmtId="0" fontId="2" fillId="0" borderId="13" xfId="0" applyFont="1" applyBorder="1"/>
    <xf numFmtId="0" fontId="2" fillId="8" borderId="1" xfId="0" applyFont="1" applyFill="1" applyBorder="1"/>
    <xf numFmtId="0" fontId="2" fillId="8" borderId="12" xfId="0" applyFont="1" applyFill="1" applyBorder="1"/>
    <xf numFmtId="9" fontId="2" fillId="8" borderId="3" xfId="1" applyNumberFormat="1" applyFont="1" applyFill="1" applyBorder="1" applyAlignment="1"/>
    <xf numFmtId="0" fontId="2" fillId="8" borderId="5" xfId="0" applyFont="1" applyFill="1" applyBorder="1" applyAlignment="1"/>
    <xf numFmtId="0" fontId="2" fillId="0" borderId="0" xfId="0" applyFont="1" applyBorder="1"/>
    <xf numFmtId="0" fontId="2" fillId="8" borderId="0" xfId="0" applyFont="1" applyFill="1" applyBorder="1"/>
    <xf numFmtId="9" fontId="2" fillId="8" borderId="11" xfId="1" applyNumberFormat="1" applyFont="1" applyFill="1" applyBorder="1" applyAlignment="1"/>
    <xf numFmtId="0" fontId="2" fillId="8" borderId="13" xfId="0" applyFont="1" applyFill="1" applyBorder="1" applyAlignment="1"/>
    <xf numFmtId="0" fontId="2" fillId="0" borderId="12" xfId="0" applyFont="1" applyBorder="1" applyAlignment="1"/>
    <xf numFmtId="0" fontId="2" fillId="2" borderId="0" xfId="0" applyFont="1" applyFill="1" applyAlignment="1">
      <alignment wrapText="1"/>
    </xf>
    <xf numFmtId="0" fontId="2" fillId="12" borderId="0" xfId="0" applyFont="1" applyFill="1" applyAlignment="1"/>
    <xf numFmtId="0" fontId="2" fillId="8" borderId="12" xfId="0" applyFont="1" applyFill="1" applyBorder="1" applyAlignment="1"/>
    <xf numFmtId="0" fontId="2" fillId="0" borderId="2" xfId="0" applyFont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11" fillId="10" borderId="15" xfId="0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wrapText="1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0" fillId="9" borderId="16" xfId="0" applyFont="1" applyFill="1" applyBorder="1" applyAlignment="1"/>
    <xf numFmtId="0" fontId="0" fillId="9" borderId="19" xfId="0" applyFont="1" applyFill="1" applyBorder="1" applyAlignment="1"/>
    <xf numFmtId="0" fontId="0" fillId="9" borderId="0" xfId="0" applyFont="1" applyFill="1" applyBorder="1" applyAlignment="1"/>
    <xf numFmtId="0" fontId="0" fillId="11" borderId="0" xfId="0" applyFont="1" applyFill="1" applyBorder="1" applyAlignment="1"/>
    <xf numFmtId="0" fontId="0" fillId="11" borderId="0" xfId="0" applyFont="1" applyFill="1" applyAlignment="1"/>
    <xf numFmtId="0" fontId="0" fillId="11" borderId="19" xfId="0" applyFont="1" applyFill="1" applyBorder="1" applyAlignment="1"/>
    <xf numFmtId="0" fontId="0" fillId="11" borderId="17" xfId="0" applyFont="1" applyFill="1" applyBorder="1" applyAlignment="1"/>
    <xf numFmtId="0" fontId="0" fillId="11" borderId="22" xfId="0" applyFont="1" applyFill="1" applyBorder="1" applyAlignment="1"/>
    <xf numFmtId="0" fontId="0" fillId="0" borderId="17" xfId="0" applyFont="1" applyBorder="1" applyAlignment="1"/>
    <xf numFmtId="0" fontId="0" fillId="9" borderId="21" xfId="0" applyFont="1" applyFill="1" applyBorder="1" applyAlignment="1"/>
    <xf numFmtId="0" fontId="0" fillId="0" borderId="22" xfId="0" applyFont="1" applyBorder="1" applyAlignment="1"/>
    <xf numFmtId="0" fontId="0" fillId="11" borderId="20" xfId="0" applyFont="1" applyFill="1" applyBorder="1" applyAlignment="1"/>
    <xf numFmtId="0" fontId="23" fillId="11" borderId="17" xfId="0" applyFont="1" applyFill="1" applyBorder="1" applyAlignment="1">
      <alignment vertical="center"/>
    </xf>
    <xf numFmtId="0" fontId="23" fillId="11" borderId="19" xfId="0" applyFont="1" applyFill="1" applyBorder="1" applyAlignment="1">
      <alignment vertical="center"/>
    </xf>
    <xf numFmtId="0" fontId="23" fillId="11" borderId="0" xfId="0" applyFont="1" applyFill="1" applyBorder="1" applyAlignment="1">
      <alignment vertical="center"/>
    </xf>
    <xf numFmtId="0" fontId="23" fillId="11" borderId="22" xfId="0" applyFont="1" applyFill="1" applyBorder="1" applyAlignment="1">
      <alignment vertical="center"/>
    </xf>
    <xf numFmtId="0" fontId="21" fillId="11" borderId="16" xfId="0" applyFont="1" applyFill="1" applyBorder="1" applyAlignment="1"/>
    <xf numFmtId="0" fontId="21" fillId="11" borderId="17" xfId="0" applyFont="1" applyFill="1" applyBorder="1" applyAlignment="1"/>
    <xf numFmtId="0" fontId="21" fillId="11" borderId="19" xfId="0" applyFont="1" applyFill="1" applyBorder="1" applyAlignment="1"/>
    <xf numFmtId="0" fontId="21" fillId="11" borderId="0" xfId="0" applyFont="1" applyFill="1" applyBorder="1" applyAlignment="1"/>
    <xf numFmtId="0" fontId="21" fillId="11" borderId="21" xfId="0" applyFont="1" applyFill="1" applyBorder="1" applyAlignment="1"/>
    <xf numFmtId="0" fontId="21" fillId="11" borderId="22" xfId="0" applyFont="1" applyFill="1" applyBorder="1" applyAlignment="1"/>
    <xf numFmtId="0" fontId="24" fillId="11" borderId="19" xfId="0" applyFont="1" applyFill="1" applyBorder="1" applyAlignment="1">
      <alignment vertical="center"/>
    </xf>
    <xf numFmtId="0" fontId="21" fillId="11" borderId="18" xfId="0" applyFont="1" applyFill="1" applyBorder="1" applyAlignment="1"/>
    <xf numFmtId="0" fontId="21" fillId="11" borderId="20" xfId="0" applyFont="1" applyFill="1" applyBorder="1" applyAlignment="1"/>
    <xf numFmtId="0" fontId="21" fillId="11" borderId="23" xfId="0" applyFont="1" applyFill="1" applyBorder="1" applyAlignment="1"/>
    <xf numFmtId="0" fontId="21" fillId="11" borderId="17" xfId="0" applyFont="1" applyFill="1" applyBorder="1" applyAlignment="1">
      <alignment vertical="center"/>
    </xf>
    <xf numFmtId="17" fontId="2" fillId="0" borderId="0" xfId="0" applyNumberFormat="1" applyFont="1" applyAlignment="1">
      <alignment horizontal="center"/>
    </xf>
    <xf numFmtId="166" fontId="0" fillId="0" borderId="0" xfId="0" applyNumberFormat="1" applyFont="1" applyAlignment="1"/>
    <xf numFmtId="0" fontId="25" fillId="11" borderId="19" xfId="0" applyFont="1" applyFill="1" applyBorder="1" applyAlignment="1">
      <alignment vertical="center"/>
    </xf>
    <xf numFmtId="0" fontId="25" fillId="11" borderId="0" xfId="0" applyFont="1" applyFill="1" applyBorder="1" applyAlignment="1">
      <alignment vertical="center"/>
    </xf>
    <xf numFmtId="0" fontId="0" fillId="9" borderId="29" xfId="0" applyFont="1" applyFill="1" applyBorder="1" applyAlignment="1"/>
    <xf numFmtId="165" fontId="0" fillId="0" borderId="0" xfId="0" applyNumberFormat="1" applyFont="1" applyAlignment="1"/>
    <xf numFmtId="0" fontId="0" fillId="13" borderId="0" xfId="0" applyFont="1" applyFill="1" applyAlignment="1"/>
    <xf numFmtId="0" fontId="13" fillId="14" borderId="0" xfId="0" applyFont="1" applyFill="1" applyBorder="1" applyAlignment="1"/>
    <xf numFmtId="0" fontId="0" fillId="13" borderId="6" xfId="0" applyFont="1" applyFill="1" applyBorder="1" applyAlignment="1"/>
    <xf numFmtId="0" fontId="0" fillId="13" borderId="0" xfId="0" applyFont="1" applyFill="1" applyBorder="1" applyAlignment="1"/>
    <xf numFmtId="0" fontId="0" fillId="13" borderId="28" xfId="0" applyFont="1" applyFill="1" applyBorder="1" applyAlignment="1"/>
    <xf numFmtId="0" fontId="0" fillId="13" borderId="17" xfId="0" applyFont="1" applyFill="1" applyBorder="1" applyAlignment="1"/>
    <xf numFmtId="0" fontId="0" fillId="13" borderId="27" xfId="0" applyFont="1" applyFill="1" applyBorder="1" applyAlignment="1"/>
    <xf numFmtId="0" fontId="0" fillId="13" borderId="22" xfId="0" applyFont="1" applyFill="1" applyBorder="1" applyAlignment="1"/>
    <xf numFmtId="0" fontId="0" fillId="13" borderId="8" xfId="0" applyFont="1" applyFill="1" applyBorder="1" applyAlignment="1"/>
    <xf numFmtId="0" fontId="0" fillId="13" borderId="9" xfId="0" applyFont="1" applyFill="1" applyBorder="1" applyAlignment="1"/>
    <xf numFmtId="0" fontId="0" fillId="9" borderId="34" xfId="0" applyFont="1" applyFill="1" applyBorder="1" applyAlignment="1"/>
    <xf numFmtId="0" fontId="0" fillId="9" borderId="35" xfId="0" applyFont="1" applyFill="1" applyBorder="1" applyAlignment="1"/>
    <xf numFmtId="0" fontId="0" fillId="11" borderId="35" xfId="0" applyFont="1" applyFill="1" applyBorder="1" applyAlignment="1"/>
    <xf numFmtId="0" fontId="21" fillId="11" borderId="35" xfId="0" applyFont="1" applyFill="1" applyBorder="1" applyAlignment="1"/>
    <xf numFmtId="0" fontId="21" fillId="11" borderId="16" xfId="0" applyFont="1" applyFill="1" applyBorder="1" applyAlignment="1">
      <alignment horizontal="center" vertical="center"/>
    </xf>
    <xf numFmtId="0" fontId="21" fillId="11" borderId="17" xfId="0" applyFont="1" applyFill="1" applyBorder="1" applyAlignment="1">
      <alignment horizontal="center" vertical="center"/>
    </xf>
    <xf numFmtId="0" fontId="21" fillId="11" borderId="19" xfId="0" applyFont="1" applyFill="1" applyBorder="1" applyAlignment="1">
      <alignment horizontal="center" vertical="center"/>
    </xf>
    <xf numFmtId="0" fontId="21" fillId="11" borderId="0" xfId="0" applyFont="1" applyFill="1" applyBorder="1" applyAlignment="1">
      <alignment horizontal="center" vertical="center"/>
    </xf>
    <xf numFmtId="0" fontId="21" fillId="11" borderId="21" xfId="0" applyFont="1" applyFill="1" applyBorder="1" applyAlignment="1">
      <alignment horizontal="center" vertical="center"/>
    </xf>
    <xf numFmtId="0" fontId="21" fillId="11" borderId="22" xfId="0" applyFont="1" applyFill="1" applyBorder="1" applyAlignment="1">
      <alignment horizontal="center" vertical="center"/>
    </xf>
    <xf numFmtId="0" fontId="29" fillId="11" borderId="16" xfId="0" applyFont="1" applyFill="1" applyBorder="1" applyAlignment="1">
      <alignment horizontal="center" vertical="center"/>
    </xf>
    <xf numFmtId="0" fontId="29" fillId="11" borderId="17" xfId="0" applyFont="1" applyFill="1" applyBorder="1" applyAlignment="1">
      <alignment horizontal="center" vertical="center"/>
    </xf>
    <xf numFmtId="0" fontId="29" fillId="11" borderId="19" xfId="0" applyFont="1" applyFill="1" applyBorder="1" applyAlignment="1">
      <alignment horizontal="center" vertical="center"/>
    </xf>
    <xf numFmtId="0" fontId="29" fillId="11" borderId="0" xfId="0" applyFont="1" applyFill="1" applyBorder="1" applyAlignment="1">
      <alignment horizontal="center" vertical="center"/>
    </xf>
    <xf numFmtId="0" fontId="29" fillId="11" borderId="21" xfId="0" applyFont="1" applyFill="1" applyBorder="1" applyAlignment="1">
      <alignment horizontal="center" vertical="center"/>
    </xf>
    <xf numFmtId="0" fontId="29" fillId="11" borderId="22" xfId="0" applyFont="1" applyFill="1" applyBorder="1" applyAlignment="1">
      <alignment horizontal="center" vertical="center"/>
    </xf>
    <xf numFmtId="10" fontId="16" fillId="13" borderId="16" xfId="0" applyNumberFormat="1" applyFont="1" applyFill="1" applyBorder="1" applyAlignment="1">
      <alignment horizontal="center" vertical="center"/>
    </xf>
    <xf numFmtId="10" fontId="16" fillId="13" borderId="17" xfId="0" applyNumberFormat="1" applyFont="1" applyFill="1" applyBorder="1" applyAlignment="1">
      <alignment horizontal="center" vertical="center"/>
    </xf>
    <xf numFmtId="10" fontId="16" fillId="13" borderId="18" xfId="0" applyNumberFormat="1" applyFont="1" applyFill="1" applyBorder="1" applyAlignment="1">
      <alignment horizontal="center" vertical="center"/>
    </xf>
    <xf numFmtId="10" fontId="16" fillId="13" borderId="19" xfId="0" applyNumberFormat="1" applyFont="1" applyFill="1" applyBorder="1" applyAlignment="1">
      <alignment horizontal="center" vertical="center"/>
    </xf>
    <xf numFmtId="10" fontId="16" fillId="13" borderId="0" xfId="0" applyNumberFormat="1" applyFont="1" applyFill="1" applyBorder="1" applyAlignment="1">
      <alignment horizontal="center" vertical="center"/>
    </xf>
    <xf numFmtId="10" fontId="16" fillId="13" borderId="20" xfId="0" applyNumberFormat="1" applyFont="1" applyFill="1" applyBorder="1" applyAlignment="1">
      <alignment horizontal="center" vertical="center"/>
    </xf>
    <xf numFmtId="10" fontId="16" fillId="13" borderId="21" xfId="0" applyNumberFormat="1" applyFont="1" applyFill="1" applyBorder="1" applyAlignment="1">
      <alignment horizontal="center" vertical="center"/>
    </xf>
    <xf numFmtId="10" fontId="16" fillId="13" borderId="22" xfId="0" applyNumberFormat="1" applyFont="1" applyFill="1" applyBorder="1" applyAlignment="1">
      <alignment horizontal="center" vertical="center"/>
    </xf>
    <xf numFmtId="10" fontId="16" fillId="13" borderId="23" xfId="0" applyNumberFormat="1" applyFont="1" applyFill="1" applyBorder="1" applyAlignment="1">
      <alignment horizontal="center" vertical="center"/>
    </xf>
    <xf numFmtId="0" fontId="24" fillId="11" borderId="16" xfId="0" applyFont="1" applyFill="1" applyBorder="1" applyAlignment="1">
      <alignment horizontal="center" vertical="center"/>
    </xf>
    <xf numFmtId="0" fontId="24" fillId="11" borderId="17" xfId="0" applyFont="1" applyFill="1" applyBorder="1" applyAlignment="1">
      <alignment horizontal="center" vertical="center"/>
    </xf>
    <xf numFmtId="0" fontId="24" fillId="11" borderId="19" xfId="0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0" fontId="25" fillId="11" borderId="19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6" fillId="11" borderId="17" xfId="0" applyFont="1" applyFill="1" applyBorder="1" applyAlignment="1">
      <alignment horizontal="center" vertical="center"/>
    </xf>
    <xf numFmtId="0" fontId="26" fillId="11" borderId="18" xfId="0" applyFont="1" applyFill="1" applyBorder="1" applyAlignment="1">
      <alignment horizontal="center" vertical="center"/>
    </xf>
    <xf numFmtId="0" fontId="26" fillId="11" borderId="19" xfId="0" applyFont="1" applyFill="1" applyBorder="1" applyAlignment="1">
      <alignment horizontal="center" vertical="center"/>
    </xf>
    <xf numFmtId="0" fontId="26" fillId="11" borderId="0" xfId="0" applyFont="1" applyFill="1" applyBorder="1" applyAlignment="1">
      <alignment horizontal="center" vertical="center"/>
    </xf>
    <xf numFmtId="0" fontId="26" fillId="11" borderId="20" xfId="0" applyFont="1" applyFill="1" applyBorder="1" applyAlignment="1">
      <alignment horizontal="center" vertical="center"/>
    </xf>
    <xf numFmtId="0" fontId="26" fillId="11" borderId="21" xfId="0" applyFont="1" applyFill="1" applyBorder="1" applyAlignment="1">
      <alignment horizontal="center" vertical="center"/>
    </xf>
    <xf numFmtId="0" fontId="26" fillId="11" borderId="22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 wrapText="1"/>
    </xf>
    <xf numFmtId="0" fontId="26" fillId="11" borderId="17" xfId="0" applyFont="1" applyFill="1" applyBorder="1" applyAlignment="1">
      <alignment horizontal="center" vertical="center" wrapText="1"/>
    </xf>
    <xf numFmtId="0" fontId="26" fillId="11" borderId="18" xfId="0" applyFont="1" applyFill="1" applyBorder="1" applyAlignment="1">
      <alignment horizontal="center" vertical="center" wrapText="1"/>
    </xf>
    <xf numFmtId="0" fontId="26" fillId="11" borderId="19" xfId="0" applyFont="1" applyFill="1" applyBorder="1" applyAlignment="1">
      <alignment horizontal="center" vertical="center" wrapText="1"/>
    </xf>
    <xf numFmtId="0" fontId="26" fillId="11" borderId="0" xfId="0" applyFont="1" applyFill="1" applyBorder="1" applyAlignment="1">
      <alignment horizontal="center" vertical="center" wrapText="1"/>
    </xf>
    <xf numFmtId="0" fontId="26" fillId="11" borderId="20" xfId="0" applyFont="1" applyFill="1" applyBorder="1" applyAlignment="1">
      <alignment horizontal="center" vertical="center" wrapText="1"/>
    </xf>
    <xf numFmtId="0" fontId="26" fillId="11" borderId="21" xfId="0" applyFont="1" applyFill="1" applyBorder="1" applyAlignment="1">
      <alignment horizontal="center" vertical="center" wrapText="1"/>
    </xf>
    <xf numFmtId="0" fontId="26" fillId="11" borderId="22" xfId="0" applyFont="1" applyFill="1" applyBorder="1" applyAlignment="1">
      <alignment horizontal="center" vertical="center" wrapText="1"/>
    </xf>
    <xf numFmtId="0" fontId="26" fillId="11" borderId="23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/>
    </xf>
    <xf numFmtId="0" fontId="0" fillId="11" borderId="22" xfId="0" applyFont="1" applyFill="1" applyBorder="1" applyAlignment="1">
      <alignment horizontal="center"/>
    </xf>
    <xf numFmtId="0" fontId="16" fillId="9" borderId="0" xfId="0" applyFont="1" applyFill="1" applyBorder="1" applyAlignment="1">
      <alignment horizontal="center" vertical="center"/>
    </xf>
    <xf numFmtId="0" fontId="16" fillId="9" borderId="20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27" fillId="11" borderId="17" xfId="0" applyFont="1" applyFill="1" applyBorder="1" applyAlignment="1">
      <alignment horizontal="center" vertical="center"/>
    </xf>
    <xf numFmtId="0" fontId="27" fillId="11" borderId="18" xfId="0" applyFont="1" applyFill="1" applyBorder="1" applyAlignment="1">
      <alignment horizontal="center" vertical="center"/>
    </xf>
    <xf numFmtId="0" fontId="27" fillId="11" borderId="19" xfId="0" applyFont="1" applyFill="1" applyBorder="1" applyAlignment="1">
      <alignment horizontal="center" vertical="center"/>
    </xf>
    <xf numFmtId="0" fontId="27" fillId="11" borderId="0" xfId="0" applyFont="1" applyFill="1" applyBorder="1" applyAlignment="1">
      <alignment horizontal="center" vertical="center"/>
    </xf>
    <xf numFmtId="0" fontId="27" fillId="11" borderId="20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27" fillId="11" borderId="22" xfId="0" applyFont="1" applyFill="1" applyBorder="1" applyAlignment="1">
      <alignment horizontal="center" vertical="center"/>
    </xf>
    <xf numFmtId="0" fontId="27" fillId="11" borderId="23" xfId="0" applyFont="1" applyFill="1" applyBorder="1" applyAlignment="1">
      <alignment horizontal="center" vertical="center"/>
    </xf>
    <xf numFmtId="167" fontId="28" fillId="11" borderId="16" xfId="2" applyNumberFormat="1" applyFont="1" applyFill="1" applyBorder="1" applyAlignment="1">
      <alignment horizontal="center" vertical="center" wrapText="1"/>
    </xf>
    <xf numFmtId="167" fontId="28" fillId="11" borderId="17" xfId="2" applyNumberFormat="1" applyFont="1" applyFill="1" applyBorder="1" applyAlignment="1">
      <alignment horizontal="center" vertical="center" wrapText="1"/>
    </xf>
    <xf numFmtId="167" fontId="28" fillId="11" borderId="18" xfId="2" applyNumberFormat="1" applyFont="1" applyFill="1" applyBorder="1" applyAlignment="1">
      <alignment horizontal="center" vertical="center" wrapText="1"/>
    </xf>
    <xf numFmtId="167" fontId="28" fillId="11" borderId="19" xfId="2" applyNumberFormat="1" applyFont="1" applyFill="1" applyBorder="1" applyAlignment="1">
      <alignment horizontal="center" vertical="center" wrapText="1"/>
    </xf>
    <xf numFmtId="167" fontId="28" fillId="11" borderId="0" xfId="2" applyNumberFormat="1" applyFont="1" applyFill="1" applyBorder="1" applyAlignment="1">
      <alignment horizontal="center" vertical="center" wrapText="1"/>
    </xf>
    <xf numFmtId="167" fontId="28" fillId="11" borderId="20" xfId="2" applyNumberFormat="1" applyFont="1" applyFill="1" applyBorder="1" applyAlignment="1">
      <alignment horizontal="center" vertical="center" wrapText="1"/>
    </xf>
    <xf numFmtId="0" fontId="26" fillId="11" borderId="16" xfId="0" applyFont="1" applyFill="1" applyBorder="1" applyAlignment="1">
      <alignment horizontal="center" wrapText="1"/>
    </xf>
    <xf numFmtId="0" fontId="26" fillId="11" borderId="17" xfId="0" applyFont="1" applyFill="1" applyBorder="1" applyAlignment="1">
      <alignment horizontal="center" wrapText="1"/>
    </xf>
    <xf numFmtId="0" fontId="26" fillId="11" borderId="18" xfId="0" applyFont="1" applyFill="1" applyBorder="1" applyAlignment="1">
      <alignment horizontal="center" wrapText="1"/>
    </xf>
    <xf numFmtId="0" fontId="26" fillId="11" borderId="19" xfId="0" applyFont="1" applyFill="1" applyBorder="1" applyAlignment="1">
      <alignment horizontal="center" wrapText="1"/>
    </xf>
    <xf numFmtId="0" fontId="26" fillId="11" borderId="0" xfId="0" applyFont="1" applyFill="1" applyBorder="1" applyAlignment="1">
      <alignment horizontal="center" wrapText="1"/>
    </xf>
    <xf numFmtId="0" fontId="26" fillId="11" borderId="20" xfId="0" applyFont="1" applyFill="1" applyBorder="1" applyAlignment="1">
      <alignment horizontal="center" wrapText="1"/>
    </xf>
    <xf numFmtId="0" fontId="26" fillId="11" borderId="21" xfId="0" applyFont="1" applyFill="1" applyBorder="1" applyAlignment="1">
      <alignment horizontal="center" wrapText="1"/>
    </xf>
    <xf numFmtId="0" fontId="26" fillId="11" borderId="22" xfId="0" applyFont="1" applyFill="1" applyBorder="1" applyAlignment="1">
      <alignment horizontal="center" wrapText="1"/>
    </xf>
    <xf numFmtId="0" fontId="26" fillId="11" borderId="23" xfId="0" applyFont="1" applyFill="1" applyBorder="1" applyAlignment="1">
      <alignment horizontal="center" wrapText="1"/>
    </xf>
    <xf numFmtId="44" fontId="28" fillId="11" borderId="17" xfId="2" applyFont="1" applyFill="1" applyBorder="1" applyAlignment="1">
      <alignment horizontal="left" vertical="center" wrapText="1"/>
    </xf>
    <xf numFmtId="44" fontId="28" fillId="11" borderId="18" xfId="2" applyFont="1" applyFill="1" applyBorder="1" applyAlignment="1">
      <alignment horizontal="left" vertical="center" wrapText="1"/>
    </xf>
    <xf numFmtId="44" fontId="28" fillId="11" borderId="0" xfId="2" applyFont="1" applyFill="1" applyBorder="1" applyAlignment="1">
      <alignment horizontal="left" vertical="center" wrapText="1"/>
    </xf>
    <xf numFmtId="44" fontId="28" fillId="11" borderId="20" xfId="2" applyFont="1" applyFill="1" applyBorder="1" applyAlignment="1">
      <alignment horizontal="left" vertical="center" wrapText="1"/>
    </xf>
    <xf numFmtId="0" fontId="0" fillId="13" borderId="6" xfId="0" applyFont="1" applyFill="1" applyBorder="1" applyAlignment="1">
      <alignment horizontal="center"/>
    </xf>
    <xf numFmtId="0" fontId="0" fillId="13" borderId="0" xfId="0" applyFont="1" applyFill="1" applyBorder="1" applyAlignment="1">
      <alignment horizontal="center"/>
    </xf>
    <xf numFmtId="0" fontId="0" fillId="13" borderId="7" xfId="0" applyFont="1" applyFill="1" applyBorder="1" applyAlignment="1">
      <alignment horizontal="center"/>
    </xf>
    <xf numFmtId="0" fontId="19" fillId="9" borderId="24" xfId="0" applyFont="1" applyFill="1" applyBorder="1" applyAlignment="1">
      <alignment horizontal="center" vertical="center"/>
    </xf>
    <xf numFmtId="0" fontId="19" fillId="9" borderId="25" xfId="0" applyFont="1" applyFill="1" applyBorder="1" applyAlignment="1">
      <alignment horizontal="center" vertical="center"/>
    </xf>
    <xf numFmtId="0" fontId="19" fillId="9" borderId="26" xfId="0" applyFont="1" applyFill="1" applyBorder="1" applyAlignment="1">
      <alignment horizontal="center" vertical="center"/>
    </xf>
    <xf numFmtId="1" fontId="22" fillId="9" borderId="16" xfId="0" applyNumberFormat="1" applyFont="1" applyFill="1" applyBorder="1" applyAlignment="1">
      <alignment horizontal="center" vertical="center"/>
    </xf>
    <xf numFmtId="1" fontId="22" fillId="9" borderId="17" xfId="0" applyNumberFormat="1" applyFont="1" applyFill="1" applyBorder="1" applyAlignment="1">
      <alignment horizontal="center" vertical="center"/>
    </xf>
    <xf numFmtId="1" fontId="22" fillId="9" borderId="18" xfId="0" applyNumberFormat="1" applyFont="1" applyFill="1" applyBorder="1" applyAlignment="1">
      <alignment horizontal="center" vertical="center"/>
    </xf>
    <xf numFmtId="1" fontId="22" fillId="9" borderId="19" xfId="0" applyNumberFormat="1" applyFont="1" applyFill="1" applyBorder="1" applyAlignment="1">
      <alignment horizontal="center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2" fillId="9" borderId="20" xfId="0" applyNumberFormat="1" applyFont="1" applyFill="1" applyBorder="1" applyAlignment="1">
      <alignment horizontal="center" vertical="center"/>
    </xf>
    <xf numFmtId="1" fontId="22" fillId="9" borderId="21" xfId="0" applyNumberFormat="1" applyFont="1" applyFill="1" applyBorder="1" applyAlignment="1">
      <alignment horizontal="center" vertical="center"/>
    </xf>
    <xf numFmtId="1" fontId="22" fillId="9" borderId="22" xfId="0" applyNumberFormat="1" applyFont="1" applyFill="1" applyBorder="1" applyAlignment="1">
      <alignment horizontal="center" vertical="center"/>
    </xf>
    <xf numFmtId="1" fontId="22" fillId="9" borderId="23" xfId="0" applyNumberFormat="1" applyFont="1" applyFill="1" applyBorder="1" applyAlignment="1">
      <alignment horizontal="center" vertical="center"/>
    </xf>
    <xf numFmtId="0" fontId="20" fillId="9" borderId="24" xfId="0" applyFont="1" applyFill="1" applyBorder="1" applyAlignment="1">
      <alignment horizontal="center" vertical="center"/>
    </xf>
    <xf numFmtId="0" fontId="20" fillId="9" borderId="25" xfId="0" applyFont="1" applyFill="1" applyBorder="1" applyAlignment="1">
      <alignment horizontal="center" vertical="center"/>
    </xf>
    <xf numFmtId="0" fontId="20" fillId="9" borderId="26" xfId="0" applyFont="1" applyFill="1" applyBorder="1" applyAlignment="1">
      <alignment horizontal="center" vertical="center"/>
    </xf>
    <xf numFmtId="9" fontId="19" fillId="9" borderId="0" xfId="0" applyNumberFormat="1" applyFont="1" applyFill="1" applyBorder="1" applyAlignment="1">
      <alignment horizontal="center"/>
    </xf>
    <xf numFmtId="9" fontId="19" fillId="9" borderId="20" xfId="0" applyNumberFormat="1" applyFont="1" applyFill="1" applyBorder="1" applyAlignment="1">
      <alignment horizontal="center"/>
    </xf>
    <xf numFmtId="0" fontId="14" fillId="9" borderId="16" xfId="0" applyFont="1" applyFill="1" applyBorder="1" applyAlignment="1">
      <alignment horizontal="center" vertical="center"/>
    </xf>
    <xf numFmtId="0" fontId="14" fillId="9" borderId="17" xfId="0" applyFont="1" applyFill="1" applyBorder="1" applyAlignment="1">
      <alignment horizontal="center" vertical="center"/>
    </xf>
    <xf numFmtId="0" fontId="14" fillId="9" borderId="19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22" xfId="0" applyFont="1" applyFill="1" applyBorder="1" applyAlignment="1">
      <alignment horizontal="center" vertical="center"/>
    </xf>
    <xf numFmtId="9" fontId="15" fillId="9" borderId="17" xfId="0" applyNumberFormat="1" applyFont="1" applyFill="1" applyBorder="1" applyAlignment="1">
      <alignment horizontal="center"/>
    </xf>
    <xf numFmtId="9" fontId="15" fillId="9" borderId="18" xfId="0" applyNumberFormat="1" applyFont="1" applyFill="1" applyBorder="1" applyAlignment="1">
      <alignment horizontal="center"/>
    </xf>
    <xf numFmtId="9" fontId="15" fillId="9" borderId="0" xfId="0" applyNumberFormat="1" applyFont="1" applyFill="1" applyBorder="1" applyAlignment="1">
      <alignment horizontal="center"/>
    </xf>
    <xf numFmtId="9" fontId="15" fillId="9" borderId="20" xfId="0" applyNumberFormat="1" applyFont="1" applyFill="1" applyBorder="1" applyAlignment="1">
      <alignment horizontal="center"/>
    </xf>
    <xf numFmtId="9" fontId="15" fillId="9" borderId="22" xfId="0" applyNumberFormat="1" applyFont="1" applyFill="1" applyBorder="1" applyAlignment="1">
      <alignment horizontal="center"/>
    </xf>
    <xf numFmtId="9" fontId="15" fillId="9" borderId="23" xfId="0" applyNumberFormat="1" applyFont="1" applyFill="1" applyBorder="1" applyAlignment="1">
      <alignment horizontal="center"/>
    </xf>
    <xf numFmtId="9" fontId="17" fillId="9" borderId="17" xfId="0" applyNumberFormat="1" applyFont="1" applyFill="1" applyBorder="1" applyAlignment="1">
      <alignment horizontal="center"/>
    </xf>
    <xf numFmtId="9" fontId="17" fillId="9" borderId="18" xfId="0" applyNumberFormat="1" applyFont="1" applyFill="1" applyBorder="1" applyAlignment="1">
      <alignment horizontal="center"/>
    </xf>
    <xf numFmtId="9" fontId="17" fillId="9" borderId="0" xfId="0" applyNumberFormat="1" applyFont="1" applyFill="1" applyBorder="1" applyAlignment="1">
      <alignment horizontal="center"/>
    </xf>
    <xf numFmtId="9" fontId="17" fillId="9" borderId="20" xfId="0" applyNumberFormat="1" applyFont="1" applyFill="1" applyBorder="1" applyAlignment="1">
      <alignment horizontal="center"/>
    </xf>
    <xf numFmtId="9" fontId="17" fillId="9" borderId="22" xfId="0" applyNumberFormat="1" applyFont="1" applyFill="1" applyBorder="1" applyAlignment="1">
      <alignment horizontal="center"/>
    </xf>
    <xf numFmtId="9" fontId="17" fillId="9" borderId="23" xfId="0" applyNumberFormat="1" applyFont="1" applyFill="1" applyBorder="1" applyAlignment="1">
      <alignment horizontal="center"/>
    </xf>
    <xf numFmtId="0" fontId="18" fillId="9" borderId="16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18" fillId="9" borderId="21" xfId="0" applyFont="1" applyFill="1" applyBorder="1" applyAlignment="1">
      <alignment horizontal="center" vertical="center"/>
    </xf>
    <xf numFmtId="0" fontId="18" fillId="9" borderId="22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22" fillId="9" borderId="18" xfId="0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3" xfId="0" applyFont="1" applyFill="1" applyBorder="1" applyAlignment="1">
      <alignment horizontal="center" vertical="center"/>
    </xf>
    <xf numFmtId="0" fontId="21" fillId="11" borderId="24" xfId="0" quotePrefix="1" applyFont="1" applyFill="1" applyBorder="1" applyAlignment="1">
      <alignment horizontal="center" vertical="center"/>
    </xf>
    <xf numFmtId="0" fontId="21" fillId="11" borderId="25" xfId="0" quotePrefix="1" applyFont="1" applyFill="1" applyBorder="1" applyAlignment="1">
      <alignment horizontal="center" vertical="center"/>
    </xf>
    <xf numFmtId="0" fontId="21" fillId="11" borderId="26" xfId="0" quotePrefix="1" applyFont="1" applyFill="1" applyBorder="1" applyAlignment="1">
      <alignment horizontal="center" vertical="center"/>
    </xf>
    <xf numFmtId="0" fontId="22" fillId="11" borderId="31" xfId="0" quotePrefix="1" applyFont="1" applyFill="1" applyBorder="1" applyAlignment="1">
      <alignment horizontal="center" vertical="center"/>
    </xf>
    <xf numFmtId="0" fontId="22" fillId="11" borderId="29" xfId="0" quotePrefix="1" applyFont="1" applyFill="1" applyBorder="1" applyAlignment="1">
      <alignment horizontal="center" vertical="center"/>
    </xf>
    <xf numFmtId="0" fontId="22" fillId="11" borderId="30" xfId="0" quotePrefix="1" applyFont="1" applyFill="1" applyBorder="1" applyAlignment="1">
      <alignment horizontal="center" vertical="center"/>
    </xf>
    <xf numFmtId="0" fontId="22" fillId="11" borderId="32" xfId="0" quotePrefix="1" applyFont="1" applyFill="1" applyBorder="1" applyAlignment="1">
      <alignment horizontal="center" vertical="center"/>
    </xf>
    <xf numFmtId="0" fontId="22" fillId="11" borderId="0" xfId="0" quotePrefix="1" applyFont="1" applyFill="1" applyBorder="1" applyAlignment="1">
      <alignment horizontal="center" vertical="center"/>
    </xf>
    <xf numFmtId="0" fontId="22" fillId="11" borderId="20" xfId="0" quotePrefix="1" applyFont="1" applyFill="1" applyBorder="1" applyAlignment="1">
      <alignment horizontal="center" vertical="center"/>
    </xf>
    <xf numFmtId="0" fontId="22" fillId="11" borderId="33" xfId="0" quotePrefix="1" applyFont="1" applyFill="1" applyBorder="1" applyAlignment="1">
      <alignment horizontal="center" vertical="center"/>
    </xf>
    <xf numFmtId="0" fontId="22" fillId="11" borderId="22" xfId="0" quotePrefix="1" applyFont="1" applyFill="1" applyBorder="1" applyAlignment="1">
      <alignment horizontal="center" vertical="center"/>
    </xf>
    <xf numFmtId="0" fontId="22" fillId="11" borderId="23" xfId="0" quotePrefix="1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9" fontId="19" fillId="11" borderId="0" xfId="0" applyNumberFormat="1" applyFont="1" applyFill="1" applyBorder="1" applyAlignment="1">
      <alignment horizontal="center"/>
    </xf>
    <xf numFmtId="9" fontId="19" fillId="11" borderId="20" xfId="0" applyNumberFormat="1" applyFont="1" applyFill="1" applyBorder="1" applyAlignment="1">
      <alignment horizontal="center"/>
    </xf>
    <xf numFmtId="9" fontId="19" fillId="11" borderId="22" xfId="0" applyNumberFormat="1" applyFont="1" applyFill="1" applyBorder="1" applyAlignment="1">
      <alignment horizontal="center"/>
    </xf>
    <xf numFmtId="9" fontId="19" fillId="11" borderId="23" xfId="0" applyNumberFormat="1" applyFont="1" applyFill="1" applyBorder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5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&quot;R$&quot;\ 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&quot;R$&quot;\ 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0000FF"/>
          <bgColor rgb="FF0000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rgb="FFF4CCCC"/>
          <bgColor rgb="FFF4CCCC"/>
        </patternFill>
      </fill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FFFFF"/>
          <bgColor rgb="FFFFFFFF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FFF2CC"/>
          <bgColor rgb="FFFFF2CC"/>
        </patternFill>
      </fill>
      <alignment horizontal="general" vertical="bottom" textRotation="0" wrapText="0" indent="0" justifyLastLine="0" shrinkToFit="0" readingOrder="0"/>
    </dxf>
    <dxf>
      <font>
        <color theme="1"/>
      </font>
      <fill>
        <patternFill>
          <bgColor theme="3"/>
        </patternFill>
      </fill>
    </dxf>
    <dxf>
      <font>
        <b/>
        <i val="0"/>
        <sz val="14"/>
        <color theme="9" tint="0.59996337778862885"/>
      </font>
      <fill>
        <patternFill>
          <bgColor theme="3"/>
        </patternFill>
      </fill>
    </dxf>
    <dxf>
      <font>
        <b/>
        <i val="0"/>
        <sz val="18"/>
      </font>
    </dxf>
    <dxf>
      <font>
        <color theme="9" tint="0.39994506668294322"/>
      </font>
      <fill>
        <patternFill>
          <bgColor theme="3"/>
        </patternFill>
      </fill>
    </dxf>
  </dxfs>
  <tableStyles count="3" defaultTableStyle="TableStyleMedium2" defaultPivotStyle="PivotStyleLight16">
    <tableStyle name="Estilo de Segmentação de Dados 1" pivot="0" table="0" count="1" xr9:uid="{E2D4ED42-5E7D-4031-A040-EC496F08210D}">
      <tableStyleElement type="headerRow" dxfId="55"/>
    </tableStyle>
    <tableStyle name="Estilo de Segmentação de Dados 2" pivot="0" table="0" count="1" xr9:uid="{78883E8F-985E-4F99-B84A-ED1491F55B34}">
      <tableStyleElement type="wholeTable" dxfId="54"/>
    </tableStyle>
    <tableStyle name="Estilo de Segmentação de Dados 3" pivot="0" table="0" count="3" xr9:uid="{A439D79A-4D0F-42EA-93CE-9BB5EE9B071F}">
      <tableStyleElement type="headerRow" dxfId="53"/>
    </tableStyle>
  </tableStyles>
  <colors>
    <mruColors>
      <color rgb="FFCFAFE7"/>
      <color rgb="FFDAC2EC"/>
      <color rgb="FFB889DB"/>
      <color rgb="FF58277D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 tint="-0.14996795556505021"/>
            </patternFill>
          </fill>
        </dxf>
        <dxf>
          <font>
            <b/>
            <i val="0"/>
            <color theme="5" tint="0.79998168889431442"/>
          </font>
          <fill>
            <patternFill>
              <bgColor theme="5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/>
        <x14:slicerStyle name="Estilo de Segmentação de Dados 3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26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haredStrings" Target="sharedStrings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microsoft.com/office/2017/06/relationships/rdRichValue" Target="richData/rdrichvalue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20/07/relationships/rdRichValueWebImage" Target="richData/rdRichValueWebImage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[PJT Livraria.xlsm]Planilha3!Tabela dinâmica1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6">
                      <a:lumMod val="60000"/>
                      <a:lumOff val="4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186430805738324E-2"/>
          <c:y val="1.2176870748299319E-2"/>
          <c:w val="0.94427932261891923"/>
          <c:h val="0.56316406877711711"/>
        </c:manualLayout>
      </c:layout>
      <c:lineChart>
        <c:grouping val="standard"/>
        <c:varyColors val="0"/>
        <c:ser>
          <c:idx val="0"/>
          <c:order val="0"/>
          <c:tx>
            <c:strRef>
              <c:f>Planilha3!$B$1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Planilha3!$A$2:$A$12</c:f>
              <c:strCache>
                <c:ptCount val="10"/>
                <c:pt idx="0">
                  <c:v>Crítica literária, Literatura</c:v>
                </c:pt>
                <c:pt idx="1">
                  <c:v>Crítica literária, Literatura estrangeira</c:v>
                </c:pt>
                <c:pt idx="2">
                  <c:v>Literatura brasileira, Contos</c:v>
                </c:pt>
                <c:pt idx="3">
                  <c:v>Literatura brasileira, Crítica literária</c:v>
                </c:pt>
                <c:pt idx="4">
                  <c:v>Literatura brasileira, Poesia</c:v>
                </c:pt>
                <c:pt idx="5">
                  <c:v>Literatura brasileira, Poesia, Ilustrado</c:v>
                </c:pt>
                <c:pt idx="6">
                  <c:v>Literatura brasileira, Romance</c:v>
                </c:pt>
                <c:pt idx="7">
                  <c:v>Literatura brasileira, Romance, Ilustrado</c:v>
                </c:pt>
                <c:pt idx="8">
                  <c:v>Música, Crítica musical</c:v>
                </c:pt>
                <c:pt idx="9">
                  <c:v>Poesia</c:v>
                </c:pt>
              </c:strCache>
            </c:strRef>
          </c:cat>
          <c:val>
            <c:numRef>
              <c:f>Planilha3!$B$2:$B$12</c:f>
              <c:numCache>
                <c:formatCode>General</c:formatCode>
                <c:ptCount val="10"/>
                <c:pt idx="0">
                  <c:v>11</c:v>
                </c:pt>
                <c:pt idx="1">
                  <c:v>10</c:v>
                </c:pt>
                <c:pt idx="2">
                  <c:v>32</c:v>
                </c:pt>
                <c:pt idx="3">
                  <c:v>21</c:v>
                </c:pt>
                <c:pt idx="4">
                  <c:v>56</c:v>
                </c:pt>
                <c:pt idx="5">
                  <c:v>16</c:v>
                </c:pt>
                <c:pt idx="6">
                  <c:v>19</c:v>
                </c:pt>
                <c:pt idx="7">
                  <c:v>15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43-4EC8-8E95-1A82D8244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7501615"/>
        <c:axId val="1167503279"/>
      </c:lineChart>
      <c:catAx>
        <c:axId val="1167501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7503279"/>
        <c:crosses val="autoZero"/>
        <c:auto val="1"/>
        <c:lblAlgn val="ctr"/>
        <c:lblOffset val="100"/>
        <c:noMultiLvlLbl val="0"/>
      </c:catAx>
      <c:valAx>
        <c:axId val="116750327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67501615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accent6">
                    <a:lumMod val="60000"/>
                    <a:lumOff val="40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>
      <a:glow rad="228600">
        <a:schemeClr val="accent1">
          <a:satMod val="175000"/>
          <a:alpha val="40000"/>
        </a:schemeClr>
      </a:glow>
    </a:effectLst>
  </c:spPr>
  <c:txPr>
    <a:bodyPr/>
    <a:lstStyle/>
    <a:p>
      <a:pPr>
        <a:defRPr sz="1200">
          <a:solidFill>
            <a:schemeClr val="accent6">
              <a:lumMod val="60000"/>
              <a:lumOff val="40000"/>
            </a:schemeClr>
          </a:solidFill>
          <a:latin typeface="Agency FB" panose="020B0503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230016702457645E-2"/>
          <c:y val="4.282887413942367E-2"/>
          <c:w val="0.91932845398730445"/>
          <c:h val="0.95525193153672694"/>
        </c:manualLayout>
      </c:layout>
      <c:doughnutChart>
        <c:varyColors val="1"/>
        <c:ser>
          <c:idx val="0"/>
          <c:order val="0"/>
          <c:tx>
            <c:strRef>
              <c:f>AnaliseProfissões!$B$1</c:f>
              <c:strCache>
                <c:ptCount val="1"/>
                <c:pt idx="0">
                  <c:v>Qtde Clientes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FD-434D-8A06-CB7479584B4A}"/>
              </c:ext>
            </c:extLst>
          </c:dPt>
          <c:dPt>
            <c:idx val="1"/>
            <c:bubble3D val="0"/>
            <c:spPr>
              <a:solidFill>
                <a:schemeClr val="accent6">
                  <a:shade val="5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FD-434D-8A06-CB7479584B4A}"/>
              </c:ext>
            </c:extLst>
          </c:dPt>
          <c:dPt>
            <c:idx val="2"/>
            <c:bubble3D val="0"/>
            <c:spPr>
              <a:solidFill>
                <a:schemeClr val="accent6">
                  <a:shade val="6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FD-434D-8A06-CB7479584B4A}"/>
              </c:ext>
            </c:extLst>
          </c:dPt>
          <c:dPt>
            <c:idx val="3"/>
            <c:bubble3D val="0"/>
            <c:spPr>
              <a:solidFill>
                <a:schemeClr val="accent6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FD-434D-8A06-CB7479584B4A}"/>
              </c:ext>
            </c:extLst>
          </c:dPt>
          <c:dPt>
            <c:idx val="4"/>
            <c:bubble3D val="0"/>
            <c:spPr>
              <a:solidFill>
                <a:schemeClr val="accent6">
                  <a:shade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FD-434D-8A06-CB7479584B4A}"/>
              </c:ext>
            </c:extLst>
          </c:dPt>
          <c:dPt>
            <c:idx val="5"/>
            <c:bubble3D val="0"/>
            <c:spPr>
              <a:solidFill>
                <a:schemeClr val="accent6">
                  <a:shade val="9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FD-434D-8A06-CB7479584B4A}"/>
              </c:ext>
            </c:extLst>
          </c:dPt>
          <c:dPt>
            <c:idx val="6"/>
            <c:bubble3D val="0"/>
            <c:spPr>
              <a:solidFill>
                <a:schemeClr val="accent6">
                  <a:tint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FD-434D-8A06-CB7479584B4A}"/>
              </c:ext>
            </c:extLst>
          </c:dPt>
          <c:dPt>
            <c:idx val="7"/>
            <c:bubble3D val="0"/>
            <c:spPr>
              <a:solidFill>
                <a:schemeClr val="accent6">
                  <a:tint val="8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FD-434D-8A06-CB7479584B4A}"/>
              </c:ext>
            </c:extLst>
          </c:dPt>
          <c:dPt>
            <c:idx val="8"/>
            <c:bubble3D val="0"/>
            <c:spPr>
              <a:solidFill>
                <a:schemeClr val="accent6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FD-434D-8A06-CB7479584B4A}"/>
              </c:ext>
            </c:extLst>
          </c:dPt>
          <c:dPt>
            <c:idx val="9"/>
            <c:bubble3D val="0"/>
            <c:spPr>
              <a:solidFill>
                <a:schemeClr val="accent6">
                  <a:tint val="6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FD-434D-8A06-CB7479584B4A}"/>
              </c:ext>
            </c:extLst>
          </c:dPt>
          <c:dPt>
            <c:idx val="10"/>
            <c:bubble3D val="0"/>
            <c:spPr>
              <a:solidFill>
                <a:schemeClr val="accent6">
                  <a:tint val="5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FD-434D-8A06-CB7479584B4A}"/>
              </c:ext>
            </c:extLst>
          </c:dPt>
          <c:dPt>
            <c:idx val="11"/>
            <c:bubble3D val="0"/>
            <c:spPr>
              <a:solidFill>
                <a:schemeClr val="accent6">
                  <a:tint val="4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FD-434D-8A06-CB7479584B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AnaliseProfissões!$A$2:$A$13</c:f>
              <c:strCache>
                <c:ptCount val="12"/>
                <c:pt idx="0">
                  <c:v>Autônomo(a)</c:v>
                </c:pt>
                <c:pt idx="1">
                  <c:v>Advogado(a)</c:v>
                </c:pt>
                <c:pt idx="2">
                  <c:v>Arquiteto(a)</c:v>
                </c:pt>
                <c:pt idx="3">
                  <c:v>Desempregado(a)</c:v>
                </c:pt>
                <c:pt idx="4">
                  <c:v>Desenvolvedor(a)</c:v>
                </c:pt>
                <c:pt idx="5">
                  <c:v>Enfermeiro(a)</c:v>
                </c:pt>
                <c:pt idx="6">
                  <c:v>Engenheiro(a)</c:v>
                </c:pt>
                <c:pt idx="7">
                  <c:v>Estagiário(a)</c:v>
                </c:pt>
                <c:pt idx="8">
                  <c:v>Médico(a)</c:v>
                </c:pt>
                <c:pt idx="9">
                  <c:v>Músico(ista)</c:v>
                </c:pt>
                <c:pt idx="10">
                  <c:v>Professor(a)</c:v>
                </c:pt>
                <c:pt idx="11">
                  <c:v>Redator(a)</c:v>
                </c:pt>
              </c:strCache>
            </c:strRef>
          </c:cat>
          <c:val>
            <c:numRef>
              <c:f>AnaliseProfissões!$B$2:$B$13</c:f>
              <c:numCache>
                <c:formatCode>General</c:formatCode>
                <c:ptCount val="12"/>
                <c:pt idx="0">
                  <c:v>15</c:v>
                </c:pt>
                <c:pt idx="1">
                  <c:v>67</c:v>
                </c:pt>
                <c:pt idx="2">
                  <c:v>7</c:v>
                </c:pt>
                <c:pt idx="3">
                  <c:v>50</c:v>
                </c:pt>
                <c:pt idx="4">
                  <c:v>149</c:v>
                </c:pt>
                <c:pt idx="5">
                  <c:v>28</c:v>
                </c:pt>
                <c:pt idx="6">
                  <c:v>30</c:v>
                </c:pt>
                <c:pt idx="7">
                  <c:v>15</c:v>
                </c:pt>
                <c:pt idx="8">
                  <c:v>38</c:v>
                </c:pt>
                <c:pt idx="9">
                  <c:v>18</c:v>
                </c:pt>
                <c:pt idx="10">
                  <c:v>43</c:v>
                </c:pt>
                <c:pt idx="1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FD-434D-8A06-CB7479584B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115341545352745E-2"/>
          <c:y val="8.881577797143364E-2"/>
          <c:w val="0.9507278835386338"/>
          <c:h val="0.89144738247935884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6A8-480E-8015-19E14E9105CD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6A8-480E-8015-19E14E9105CD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6A8-480E-8015-19E14E9105CD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6A8-480E-8015-19E14E9105CD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6A8-480E-8015-19E14E9105CD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6A8-480E-8015-19E14E9105CD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6A8-480E-8015-19E14E9105C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D6A8-480E-8015-19E14E9105CD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6A8-480E-8015-19E14E9105CD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D6A8-480E-8015-19E14E9105CD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D6A8-480E-8015-19E14E9105CD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D6A8-480E-8015-19E14E9105CD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D6A8-480E-8015-19E14E9105CD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D6A8-480E-8015-19E14E9105CD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D6A8-480E-8015-19E14E9105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AnaliseEstados!$B$2:$B$16</c:f>
              <c:strCache>
                <c:ptCount val="15"/>
                <c:pt idx="0">
                  <c:v>MG</c:v>
                </c:pt>
                <c:pt idx="1">
                  <c:v>AC</c:v>
                </c:pt>
                <c:pt idx="2">
                  <c:v>AL</c:v>
                </c:pt>
                <c:pt idx="3">
                  <c:v>AM</c:v>
                </c:pt>
                <c:pt idx="4">
                  <c:v>BA</c:v>
                </c:pt>
                <c:pt idx="5">
                  <c:v>CE</c:v>
                </c:pt>
                <c:pt idx="6">
                  <c:v>ES</c:v>
                </c:pt>
                <c:pt idx="7">
                  <c:v>GO</c:v>
                </c:pt>
                <c:pt idx="8">
                  <c:v>MA</c:v>
                </c:pt>
                <c:pt idx="9">
                  <c:v>MT</c:v>
                </c:pt>
                <c:pt idx="10">
                  <c:v>PE</c:v>
                </c:pt>
                <c:pt idx="11">
                  <c:v>PR</c:v>
                </c:pt>
                <c:pt idx="12">
                  <c:v>RS</c:v>
                </c:pt>
                <c:pt idx="13">
                  <c:v>SC</c:v>
                </c:pt>
                <c:pt idx="14">
                  <c:v>SP</c:v>
                </c:pt>
              </c:strCache>
            </c:strRef>
          </c:cat>
          <c:val>
            <c:numRef>
              <c:f>AnaliseEstados!$E$2:$E$16</c:f>
              <c:numCache>
                <c:formatCode>0%</c:formatCode>
                <c:ptCount val="15"/>
                <c:pt idx="0">
                  <c:v>9.7046413502109699E-2</c:v>
                </c:pt>
                <c:pt idx="1">
                  <c:v>4.6413502109704644E-2</c:v>
                </c:pt>
                <c:pt idx="2">
                  <c:v>4.6413502109704644E-2</c:v>
                </c:pt>
                <c:pt idx="3">
                  <c:v>4.6413502109704644E-2</c:v>
                </c:pt>
                <c:pt idx="4">
                  <c:v>4.6413502109704644E-2</c:v>
                </c:pt>
                <c:pt idx="5">
                  <c:v>4.6413502109704644E-2</c:v>
                </c:pt>
                <c:pt idx="6">
                  <c:v>4.852320675105485E-2</c:v>
                </c:pt>
                <c:pt idx="7">
                  <c:v>4.6413502109704644E-2</c:v>
                </c:pt>
                <c:pt idx="8">
                  <c:v>4.6413502109704644E-2</c:v>
                </c:pt>
                <c:pt idx="9">
                  <c:v>4.6413502109704644E-2</c:v>
                </c:pt>
                <c:pt idx="10">
                  <c:v>4.6413502109704644E-2</c:v>
                </c:pt>
                <c:pt idx="11">
                  <c:v>0.14556962025316456</c:v>
                </c:pt>
                <c:pt idx="12">
                  <c:v>9.7046413502109699E-2</c:v>
                </c:pt>
                <c:pt idx="13">
                  <c:v>4.852320675105485E-2</c:v>
                </c:pt>
                <c:pt idx="14">
                  <c:v>0.14556962025316456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6A8-480E-8015-19E14E9105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977655311"/>
        <c:axId val="977653647"/>
      </c:barChart>
      <c:catAx>
        <c:axId val="977655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7653647"/>
        <c:crosses val="autoZero"/>
        <c:auto val="1"/>
        <c:lblAlgn val="ctr"/>
        <c:lblOffset val="100"/>
        <c:noMultiLvlLbl val="0"/>
      </c:catAx>
      <c:valAx>
        <c:axId val="977653647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97765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>
      <a:noFill/>
    </a:ln>
    <a:effectLst>
      <a:glow rad="101600">
        <a:schemeClr val="accent6">
          <a:satMod val="175000"/>
          <a:alpha val="40000"/>
        </a:schemeClr>
      </a:glow>
    </a:effectLst>
  </c:spPr>
  <c:txPr>
    <a:bodyPr/>
    <a:lstStyle/>
    <a:p>
      <a:pPr>
        <a:defRPr lang="en-US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[PJT Livraria.xlsm]Planilha5!Tabela dinâmica3</c:name>
    <c:fmtId val="4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313915857605175"/>
                  <c:h val="0.10967592592592593"/>
                </c:manualLayout>
              </c15:layout>
            </c:ext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3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08414239482199"/>
                  <c:h val="0.10967592592592593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4844720496894408E-2"/>
          <c:y val="0.22535885167464115"/>
          <c:w val="0.86335403726708071"/>
          <c:h val="0.7746411483253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Planilha5!$B$1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13C-4644-8943-A66ED3C68F5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13C-4644-8943-A66ED3C68F5D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08414239482199"/>
                      <c:h val="0.109675925925925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13C-4644-8943-A66ED3C68F5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313915857605175"/>
                      <c:h val="0.109675925925925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13C-4644-8943-A66ED3C68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38100" cap="rnd" cmpd="sng">
                <a:solidFill>
                  <a:schemeClr val="accent2">
                    <a:lumMod val="75000"/>
                  </a:schemeClr>
                </a:solidFill>
                <a:prstDash val="solid"/>
                <a:bevel/>
                <a:headEnd type="none"/>
                <a:tailEnd w="sm" len="sm"/>
              </a:ln>
              <a:effectLst/>
            </c:spPr>
            <c:trendlineType val="linear"/>
            <c:dispRSqr val="0"/>
            <c:dispEq val="0"/>
          </c:trendline>
          <c:cat>
            <c:strRef>
              <c:f>Planilha5!$A$2:$A$4</c:f>
              <c:strCache>
                <c:ptCount val="2"/>
                <c:pt idx="0">
                  <c:v>2020</c:v>
                </c:pt>
                <c:pt idx="1">
                  <c:v>2021</c:v>
                </c:pt>
              </c:strCache>
            </c:strRef>
          </c:cat>
          <c:val>
            <c:numRef>
              <c:f>Planilha5!$B$2:$B$4</c:f>
              <c:numCache>
                <c:formatCode>General</c:formatCode>
                <c:ptCount val="2"/>
                <c:pt idx="0">
                  <c:v>11535</c:v>
                </c:pt>
                <c:pt idx="1">
                  <c:v>15260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C-4644-8943-A66ED3C68F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5"/>
        <c:axId val="1055543855"/>
        <c:axId val="1055539695"/>
      </c:barChart>
      <c:catAx>
        <c:axId val="10555438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55539695"/>
        <c:crosses val="autoZero"/>
        <c:auto val="1"/>
        <c:lblAlgn val="ctr"/>
        <c:lblOffset val="100"/>
        <c:noMultiLvlLbl val="0"/>
      </c:catAx>
      <c:valAx>
        <c:axId val="10555396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5554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>
      <a:glow rad="101600">
        <a:schemeClr val="accent2">
          <a:satMod val="175000"/>
          <a:alpha val="40000"/>
        </a:schemeClr>
      </a:glo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[PJT Livraria.xlsm]Planilha5!Tabela dinâmica4</c:name>
    <c:fmtId val="2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.27348993875765526"/>
              <c:y val="0.11821692742952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0.22119335083114611"/>
              <c:y val="-0.131812046221495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0.22119335083114611"/>
              <c:y val="-0.131812046221495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.27348993875765526"/>
              <c:y val="0.11821692742952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20000"/>
                      <a:lumOff val="80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0.15851537788545664"/>
              <c:y val="2.803414597213765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452991452991453"/>
                  <c:h val="0.21937499999999996"/>
                </c:manualLayout>
              </c15:layout>
            </c:ext>
          </c:extLst>
        </c:dLbl>
      </c:pivotFmt>
      <c:pivotFmt>
        <c:idx val="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9.9700742535388201E-2"/>
              <c:y val="0.103793723500908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763532763532765"/>
                  <c:h val="0.21937499999999996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4.5584045584045586E-2"/>
          <c:y val="0.25120192307692307"/>
          <c:w val="0.87464387464387461"/>
          <c:h val="0.73798076923076927"/>
        </c:manualLayout>
      </c:layout>
      <c:pieChart>
        <c:varyColors val="1"/>
        <c:ser>
          <c:idx val="0"/>
          <c:order val="0"/>
          <c:tx>
            <c:strRef>
              <c:f>Planilha5!$B$11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062E-4709-A37B-6262F0398BD9}"/>
              </c:ext>
            </c:extLst>
          </c:dPt>
          <c:dPt>
            <c:idx val="1"/>
            <c:bubble3D val="0"/>
            <c:spPr>
              <a:noFill/>
              <a:ln w="9525" cap="flat" cmpd="sng" algn="ctr">
                <a:solidFill>
                  <a:schemeClr val="accent2"/>
                </a:solidFill>
                <a:miter lim="800000"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062E-4709-A37B-6262F0398BD9}"/>
              </c:ext>
            </c:extLst>
          </c:dPt>
          <c:dLbls>
            <c:dLbl>
              <c:idx val="0"/>
              <c:layout>
                <c:manualLayout>
                  <c:x val="-0.15851537788545664"/>
                  <c:y val="2.803414597213765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gency FB" panose="020B0503020202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452991452991453"/>
                      <c:h val="0.219374999999999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2E-4709-A37B-6262F0398BD9}"/>
                </c:ext>
              </c:extLst>
            </c:dLbl>
            <c:dLbl>
              <c:idx val="1"/>
              <c:layout>
                <c:manualLayout>
                  <c:x val="9.9700742535388201E-2"/>
                  <c:y val="0.103793723500908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gency FB" panose="020B0503020202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763532763532765"/>
                      <c:h val="0.219374999999999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2E-4709-A37B-6262F0398B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50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Planilha5!$A$12:$A$14</c:f>
              <c:strCache>
                <c:ptCount val="2"/>
                <c:pt idx="0">
                  <c:v>2020</c:v>
                </c:pt>
                <c:pt idx="1">
                  <c:v>2021</c:v>
                </c:pt>
              </c:strCache>
            </c:strRef>
          </c:cat>
          <c:val>
            <c:numRef>
              <c:f>Planilha5!$B$12:$B$14</c:f>
              <c:numCache>
                <c:formatCode>General</c:formatCode>
                <c:ptCount val="2"/>
                <c:pt idx="0">
                  <c:v>14234</c:v>
                </c:pt>
                <c:pt idx="1">
                  <c:v>17331.625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2E-4709-A37B-6262F0398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entityId">
        <cx:lvl ptCount="15">
          <cx:pt idx="0"/>
          <cx:pt idx="1"/>
          <cx:pt idx="2"/>
          <cx:pt idx="3"/>
          <cx:pt idx="4"/>
          <cx:pt idx="5"/>
          <cx:pt idx="6"/>
          <cx:pt idx="7"/>
          <cx:pt idx="8"/>
          <cx:pt idx="9"/>
          <cx:pt idx="10"/>
          <cx:pt idx="11"/>
          <cx:pt idx="12"/>
          <cx:pt idx="13"/>
          <cx:pt idx="14"/>
        </cx:lvl>
        <cx:lvl ptCount="15">
          <cx:pt idx="0"/>
          <cx:pt idx="1"/>
          <cx:pt idx="2"/>
          <cx:pt idx="3"/>
          <cx:pt idx="4"/>
          <cx:pt idx="5"/>
          <cx:pt idx="6"/>
          <cx:pt idx="7"/>
          <cx:pt idx="8"/>
          <cx:pt idx="9"/>
          <cx:pt idx="10"/>
          <cx:pt idx="11"/>
          <cx:pt idx="12"/>
          <cx:pt idx="13"/>
          <cx:pt idx="14"/>
        </cx:lvl>
        <cx:lvl ptCount="15">
          <cx:pt idx="0">6508866595429810177</cx:pt>
          <cx:pt idx="1">6358987256719474689</cx:pt>
          <cx:pt idx="2">6493751081724542978</cx:pt>
          <cx:pt idx="3">6380626315971657730</cx:pt>
          <cx:pt idx="4">6505772832406896644</cx:pt>
          <cx:pt idx="5">6488671305439641601</cx:pt>
          <cx:pt idx="6">6509563683151020033</cx:pt>
          <cx:pt idx="7">6407912423524663297</cx:pt>
          <cx:pt idx="8">6485588286210310145</cx:pt>
          <cx:pt idx="9">6405527059841417217</cx:pt>
          <cx:pt idx="10">6493001879356702721</cx:pt>
          <cx:pt idx="11">6461586417104453633</cx:pt>
          <cx:pt idx="12">6463704463331819521</cx:pt>
          <cx:pt idx="13">6462068079399534593</cx:pt>
          <cx:pt idx="14">6461109125223809041</cx:pt>
        </cx:lvl>
      </cx:strDim>
      <cx:strDim type="cat">
        <cx:f>_xlchart.v6.1</cx:f>
        <cx:nf>_xlchart.v6.0</cx:nf>
      </cx:strDim>
      <cx:numDim type="colorVal">
        <cx:f>_xlchart.v6.3</cx:f>
        <cx:nf>_xlchart.v6.2</cx:nf>
      </cx:numDim>
    </cx:data>
    <cx:data id="1">
      <cx:strDim type="cat">
        <cx:f>_xlchart.v6.1</cx:f>
        <cx:nf>_xlchart.v6.0</cx:nf>
      </cx:strDim>
      <cx:numDim type="colorVal">
        <cx:f>_xlchart.v6.5</cx:f>
        <cx:nf>_xlchart.v6.4</cx:nf>
      </cx:numDim>
    </cx:data>
  </cx:chartData>
  <cx:chart>
    <cx:plotArea>
      <cx:plotAreaRegion>
        <cx:plotSurface>
          <cx:spPr>
            <a:noFill/>
          </cx:spPr>
        </cx:plotSurface>
        <cx:series layoutId="regionMap" uniqueId="{B7730179-2C7B-4238-B9E4-722722E4E295}" formatIdx="0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3000" b="1">
                    <a:solidFill>
                      <a:schemeClr val="tx2"/>
                    </a:solidFill>
                    <a:latin typeface="Agency FB" panose="020B0503020202020204" pitchFamily="34" charset="0"/>
                    <a:ea typeface="Agency FB" panose="020B0503020202020204" pitchFamily="34" charset="0"/>
                    <a:cs typeface="Agency FB" panose="020B0503020202020204" pitchFamily="34" charset="0"/>
                  </a:defRPr>
                </a:pPr>
                <a:endParaRPr lang="pt-BR" sz="3000" b="1" i="0" u="none" strike="noStrike" baseline="0">
                  <a:solidFill>
                    <a:schemeClr val="tx2"/>
                  </a:solidFill>
                  <a:latin typeface="Agency FB" panose="020B0503020202020204" pitchFamily="34" charset="0"/>
                  <a:cs typeface="Arial"/>
                </a:endParaRPr>
              </a:p>
            </cx:txPr>
            <cx:visibility seriesName="0" categoryName="0" value="1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800">
                      <a:solidFill>
                        <a:schemeClr val="accent5">
                          <a:lumMod val="75000"/>
                        </a:schemeClr>
                      </a:solidFill>
                    </a:defRPr>
                  </a:pPr>
                  <a:r>
                    <a:rPr lang="pt-BR" sz="1800" b="1" i="0" u="none" strike="noStrike" baseline="0">
                      <a:solidFill>
                        <a:schemeClr val="accent5">
                          <a:lumMod val="75000"/>
                        </a:schemeClr>
                      </a:solidFill>
                      <a:latin typeface="Agency FB" panose="020B0503020202020204" pitchFamily="34" charset="0"/>
                      <a:cs typeface="Arial"/>
                    </a:rPr>
                    <a:t>46</a:t>
                  </a:r>
                </a:p>
              </cx:txPr>
            </cx:dataLabel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pHvbcty4suWvdPh5uBt3AjtOzwNIVpVkyZJly7cXhttWEyAJgPfb10+Wz44zUkmjCse0HzocVa4E
EpmJlSsX/uvH8u8f9cP37o/F1b7/94/lrzdmGJp///ln/8M8uO/9v5z90YU+/DP860dwf4Z//rE/
Hv782X2frS/+JAizP3+Y793wsLz53/8Fv1Y8hPT78D3zgx3W9+NDt9499GM99K9++v/48I+HXz/z
cW0e/nrzI4x+OP5cYYN/85+PLn7+9YaSN3/8+fgX/vPZu+8O/pnuvve2Pv3+w/d++OtNRNS/iJIS
KcQxx1TE8FPzw6+PYvovJSkijKsYi1gJ9eYPH7rB/PWG/4sgiqmKJVYcK8Tomz/6MB4/iij9V8wx
/AOiYiookfh//HIb6rUI/n888Z+//+FHdxusH/q/3og3fzT//a3jxrjAKo45oYjHXDDElYTPf3y/
A9fDl/H/6gY52LjdjB6laT/LBXfp1i78clQty+TWl9kj17xgjz+xJ6hUiMTwh8QYCUUQuOOxvZGQ
4Eu/Gj0vpSFakV4EvcZcJcVUVenrxo6L/7+bE0wgJURMYYOSyVjRk835iHo8OzXprfH2esyL+JNa
BnMtqmG97VhU7uuqZ7eSdSp53fLJNn9ZjhEmDAmqmJQn2+zqaCDFttXa9pP4OY9FcaFwbSvtCjWe
sYXx823GlFCIL4WO1iCOHvu06dZOdoVZ9NoqD7sdZ4tpauvJyOsmLMa+E9N2X6jaaCb6T6oaylrH
+TSztKojLy9e3zs7XQ4mWMFqlIDAwpjGp8sRVazGaNI4EviiHBd5pWyIP/62FSoJk1hiFMPGjyfw
KHB5NUZVEcysWdTk6TrE/fUEUX33uhV8PKgnIYQZgjOEDIE0VSg+2Uy/0h6Prp51u87jlRRFPGgZ
8j5tN8HvSB68bms5ZbRH7U4uAWexHP076xuZbNKG3/MtVwRDrtJYECIQhlN/uut2i+ZqIarSk3fN
TYvo/H6sVkX169s+CV+uKMGCS0QoUTRmMZSfx84dCu8Fb5jXtJxp2nhsMh5Ms/cz8Wd2dJKjR1OQ
nRT+EBEz+N9TU1NREtuvpddWMvOpborlsJVxfZiiYUv6aC4/NmIpL9y8hjNne7JJJjDUIA6VSDIF
h3xquZjzedlsPumpcK2uRzcl08RE1splzl7359MqC4UITFHJOVR5KLkxPfFnJZzkrUBG2zjK074L
SlPcNocB/tv7sWzevm7vha3FSimJoXDCDaqOFeNRchS855WrilmTad2+qTyPL0oV9SnKp3MRiY9r
f5IhnMSICyWoUFI8K3UyGofOD5Du88b7HVHdms2bEXvDULFzyrhMTEV+24al16UcRRqNdhi1n8f8
MIbOJ0r0fvf6/jE6WRT4WgomBUeYx5AqJyXRyhFtqgWHR5S8D8v6tQsDTpvYXIVoy8p+iLXb8mzC
9jAYcv269ZOQZmBcxVwyoWIk+LPsqVoyGAd1V2+C4l2eVx8X435Ezlz0ue/SoYLrZqvl7etWn10D
v8xKRRVlENixPAbFo0NvOxXqbmK1xqpUF2YcUJMsg6wz3jRc461trmdPRNYIVFwwgqJkIMheSLRM
hzNLOXH/f5cpChWEUIUU3PlPl7IVVVmvq+wTtE5NOjA5XXYc1XvZsHE3htl8X6ee636bBriSYIXL
ht6/voZjYX4UlrAExRWH2h0jJuCOOFlCVWC1Nu0wJb4to0FPJZWxnkTovvZb8D+5GLy4mCPl1jO1
8xharxk+yfVGoTCW9QiGwT/JFOYodVVksnUg9dsVd11qnEPvo4L2d2NvozP7Pkn9474FYkRSSRli
6BTzNGUn1VrnY8IGa5OSku7g4il+JwTrzuz0BVMxlgDQuZBgiJGnp9wuqI8FmpweQtldokY4p7nv
wqZnljfJ6+d5UkKP+4qhwABcPQJfhk+w3LC2pbXTL2NFqDTtqEB6aAhq0tIJd+cEo+aMzRdiCKxB
+eacAAbnJ3cTqlngIcdOy6pX111nL8ty9j/sFFfXrVvZt0rxrjjj1dM8/rXTx1aPnnicx5ZRqLON
03PnhO7GttaA+orLgRZp78udiyKrQ5zkjV92ki3rAaNCnEnhZ2dLsRASQoljwmPKTopJbKd2KgR3
egsjTsK4VLuxXaokX8b6/9PUCcTK6TwLGjGn68aSZITDfCgZVgfT5N3V60H07EBhV7EAnAwnCnHL
TlzLiY2qblTgWrZhm7Aot1+NWysMuHxqpFZ9ECbZFEL9uVM9JsOTsnA0HRMkAG1AWydP6tGw0bgq
VuE0UeV2M3as/bTWPt5NztN0cBN6a5lZd6jj5ectXsP1hq4XAkefo27/uhdeOtsYSnMswI3QQJ54
Ie5It2BsvY4QqnhKWs42na+2G1K59mE7k0Un/QAgPAydHiXQ/jJxRAlP43kktOooAqBch8HcQLPM
7rqyI/evb+qFo40xZCrELHRfRJ0UI99QHMvIeU1C1Xyy8ZKnUOE7jd1YfqRWjE67tZVnrL7gyhhz
2Be0OzRG5Pj5o1y1rWoFngoAymqiyewwvZjrlmTdMOW71zf4oikgEhj0sYz+Ygsem2pdb5ggjddF
IMWO2rnJ2oGZVNR1ecbUsZaexGpMsIwZPzbQ0AU83VXDHC991S6J7BbxsIW6Soctplex8xWFikDH
i2hBOJnytj4TLM9uTzgmAA1QvAHIHLucp6ZNzmW9RPGS2JrLyGaYLFGeCO5V+FmLhqLroolyn648
TMthXZfIpM40oT2Try+4QAJ2YdDLxgxwxMnBwmmH0cVV0IPo4iRuid9BDEcZlfVDLVF+V4Q2yoLZ
zl2qL8SxZBgjAhdrrIAoeeqANqwOB8GWpOtCvTNDdB22dzYgl8zdzPbQuq9n6u8LLgeLUAypUlCX
TnFjWfFKVVULMSzVkHFbs6QXebeno5sT348o6xdXHlAnZFLzqL57Pa5f8vRj8ycn3kpbR/UMcT3m
WI1a8UXYtGXDFHTd9su3xYxc6Fnmzec5ptifOejn/ob+UwJAxIpAP41PqlMuy3UZnPeaoRZ/GUwT
f5qxa4ZsWLu40Ustoy7pXD7zM4af7/uJYXJyIUyN6HNroArnQ74KXaEaHbZ1rnd2IXiPLCIaD6RK
o5iXN7/rckIUkjEGMAV9Lzn65FHVGjs7zAuCqhXFeQy3XgmUQuI2Qr7hfF2+EaP8P1bi9n1LODAs
v2scA1SUBDoUWAEXJ/uu1SDanPRQqAUatZmnQrNyuqRxfmWgwqYhuM9DBaDrdbPPzxkKGlKKxwAe
YwiUp3t2baMipnzQXM5eaDeMy9+b6nGZlCFq/nZ5Yz4Mc9XmZ+y+cMz0VxGRmElCTkGyJxvzI42c
ruqVMA2XSfEub439QOW2ZHIQQm9Yh7xY97+7YWDf4HInCCm4FU8Bh0Sll1NjvF7ouHRZXRugH8ei
WVtdMvhMYxGc0lO/NucAxnMIe6QjAS8D+QCwGe7lp8429TDQCuYBel4RTaow5N/8ZMxdOetSVFPW
52X+uS/rQndOKaIb1LAUL8WZy+Ql30P9VpwzCDTOT868sxMQh7+4pS2Qqy5Ut0VO8ltGyKxdU+bf
VN3wG9m04fC67180LIF7BjL22AIfP3+UYHPTdlY0UNPKvB+zqZN2P0+x0nzuq7e+LfiuRZbfLXxq
7l+3jJ/HOQHHMwpdEgXyA52U05ghG0NZ2RITxz3V8SpsrkURlURTVlRLgh3u+gRIGOgiZtOJOpnL
ai0TQ6p10zwnq00Qc7R6Wwcii72JxuoLMmOzXkVxG5VJ3opzNOtziEiALUDHOgwnon5t6pG/WlNt
svMLJKequc8ag8blImf9LL6+7p7nIApgL4xcyLGvE+y0rVExgLNAuqCLudlwlMx0qKYv3gAEIOko
UefOGDwlkI/8Jo1jjBlgf0phCPE0FLCZF9gcWZNlw3LPjSmT2Sz2wrcO+qpuxHsVCfO2GKIoRVuF
bkpgBj9Ok2DXU8lF9vr+X3I0XPGKEYWBImMniVlvTYx8H4Lu7IiG21DSuk8mvCJ0pvrgFzwN8yRB
KYVJloSdP9236Czg8BrKTzlupE3HQkCKm2lc57Ss+Qb81NJfDgXq12Ruivzz0tTb9WTGsKWVV+Md
MBdLqVu2rpfj6Nz7PAc250x9OLfGkzSdcloPtvaNVl0jf+BmGbVgQ7hvhvU3517HMGCA3aEgA8kN
ZMmpO5p8E8BBbckMc4Z9BBTQV+sjwFdFWJszV84L24LJC0y8CIz1JBDOT13fTZXAZQ+QxiszXlTd
PGa5mvP3bnTF71Gdx23BcE1JFgN6hEkmeWqq2uahm5vKQ52J/T9kYE3iVWU+lSH4pMbcJxaj7sB9
ydPfjmQOJQ6ILgEjEWC6TyxTbsQkAT7162T5bq1sXewwBXLvjDefweMjwwWDW5gREMjiU3gcWBx5
19WDzktapat344VlmyqhmEuReEa2w4zW/ianW37d+Gg604ydnKaAGQVQyUfmgAJgo6f3uMN+62ZU
fDWtL6cdYEN5h6Fcucu+EdMZfuS0WkEbC/QTgusy5sdR4ilxyztmlKr8quOoSj0xD3ysLvO+u28t
vrTleG3b8vPUtItG8ZRV2HjgGbv2TPF4tmVYBeVAG8A1BoT2r5HDo+sgr7achLyFVYyrTCIgKDK2
NlEWK7Kd8e5JQYQNA8UFwXscRzMJ+P9pGDUWVWLcylUvwEXfqGZwb7dlnH97Q4IA74QkZAmg3tNi
qDgbyo4ts4aqzzQLS/exsYC8vaTLmQvneL8/6t1/nSA4DksOOQEDy5P7ZgP6bInhKtdNJFx72yq+
4v280YFdr1FRFj+wdVacKaTHZHtmVIK8AZhgANmneA/GlTwu8nrV0po6A0CEvoTNjHvJDYzAed4f
FjKJM0594ejAqRImeAB24IY9QTrlZrfFymbVPnaYZEw1W5OxoljVmSL3LBwF5MJRqSE5AzoUBBdP
0BzwecOy8NwmpClYn8Vi9nkSl+1kde5XO128XtlOzcEVcUw/yRVAaJgaHp39KPrrcl6WCbUNjEdQ
qUk/+s+9quSVUWw8Myc8DRbofOlx5gqEJII54elNETfBE7v0wIfKHn8tyhofBHDPH0iYzN85muoz
tfQle8ewBEzPEUxeT4KzLPBWwXR0TvisphuLcJ25sWgTS2MDoLPrz7jyNESgy8UKRgZUHPtNCM+n
rhxDNUwwUoAJxbzyne/y/EKFfPry+oE9r5owcTmCyiNVBnEoj8t4dGJb7esmjBzGLQApQQ4EEBn6
SD/M96GF9s5vd9taGh2X63sj+K4yqNVCLP+cWcaxc36chdDsHRMf/AooH26Mk90CSaVGDASuLvhU
V1k81cjqBri8742JoY+fXYnqhHtgFTTc6PX3rQ7mY1/34hywOrkzxTGEf8FLoGJhxM5PevyqidTo
eiBjm2nwaWOiRh8LrdWD3bp3HYzdLhUSIjMbo3vr0LkZ3LMTgYOHvhesS6gQALxOcogU/VI5Q52G
0T7mmvUs7KJoggKMe6JZG29ZH3eRdi7q/WGNNuS/LCWwiJyFYTdNvTvnkmdZ/WtFEjEWQ38JRPXT
GIHOy4G7B6ct3J6HOeAtHQWwh5UU9ky9eiHqCQYECHoDRo+w7KmpBuZ10+gAlIFf/PtxKsW7Btjr
36z5RxdDH0Uo2IHO5rR2DDMuOxwByqy27sOwREKbCljKtvN51s7dD96O+YfXI/xZ+TiaBDkX0IUw
eISx7tONDRbZtgVqWoOsLfrsoL/4aIH76IEV7YZvbAKZ3e51i6dCAvFrlzGH/gUMwjDsuKRHqY1N
cM06QiSPUnVfJzSxlEQTTicEnEreeawXCKkLE8FATq3LfVnZ+fL1Nbx0nEciHv5A4MDE5ukSKi8I
K+yyJO1QRJW2diYfMIvOkjYvefco4QD//roVjkn9eKv1LKuwIqeV6iBhMQyestU0yoCuLALenW8x
KCcUvzULAjZUtHYos0rlJDPRWv4EIopGl3E8sE8gl2zfdiuhNyAutGf1bi+lEhRziAFQRwJqO4lv
skILi4scbi1I6XuE6uYgoI/fx9jJfdXMc2JFDoW4W4YLz2dW6UWsBQgBapHkMxMwlJ9y0GmBPoXO
g8peP64XVycZB+4H+hNogJ+6sUZBhGgFchVkeQZpGwpzUQ+LgtqzrnX6urFjxD8p+YAREFzfUPrj
4+Ts5MwKwHUTj48dLEyOaLo29eL2hcsHdtMOAI4yIGK3cMvjdlUFzBIL/ps0NiQIdBswUoV6C8TC
s+h0glYFEdDn05aL3RZKN+ggeQ3Sn6Gpk4CKMitG63Y9aj++vvlntwxwGAjTY5cLGoRnM+phmuLO
QKOpQYNIM1dW1a6CsfWhWiuYWbSz20eRafREhc+QG7d3r5s/Bb1HCgUB9ATp7FGre9o6hNnXuF1h
50NTLVdkCGu2QFF8X9GwJjRSKBnkgs5E1/NiAJUdIDYYBuCrTgksYQJMbjnQyXM8irfAZRV3zTBF
h9e39rwUwPUNjgXm6ijZPW3A+mgLeG4MSXBeLrtmDTbt+eASuVRLOsVjfabvfGlXoDIgQjGmoKk/
CeNO+lmUHHAaTKQnk4C2Q/AsLkGxevH6xn51IicJw6HfA8UaOw7AT4HBHMqytUSCJTMPeqMRPpB8
+FtyCxLoHMsM18u3zpK3OZv3Tc9AXVKV3aGmi00MV4CnInUmh1+KI0GPkm4QBsCA4qRg9BBmodmO
A5HYxYk0C9uVPgcRr6ajl+F+GIulSWBiGuIzQOEFmATYDNjJGBgUIHJORTXl4oZ+bEa4w6MJJY7Q
7pozM97WZbulvYu+QPktMtWvWPsNRemIe5GusiQ738r56+tn8zwIYDESweT3yBuCfu9p4fR0C5Gk
cLvTJnffDZR+kfK6Kvsz/v413noaA08NnYBDr5pgSw85RCZ72ETLEqDmripKPhpqJh3XU5lMqkTa
IHPop/Azl+MX4prr2oNYvZb476bv4C0D+dSozQOpWUZwK69DokbEMxryWBOn1gSurl5PG8bpGgmS
rOt040x0JnWepyoIK6BnAgUWpA4/BXslb2s/NwQnZjDVnJhotjdTRNYrhyFNXUHWH68f0/P7DQwe
jwjoMKgMp7ivBj4wagcI17zj3UVR8eEK9Fpsb3uxvn/d1EsRQYB0g0k80HwwTXkaEcRPHPhhgJj1
iMoPZqvqLPLz/PfrVk42BL0vSAVBVA0wVoC44hRVxoajPFC6aBhYlvZvvLKxeahnLOsPBMRB4uF1
cyBQJyfX9qnJ+LikR1BLdd3QGBg2Zs0Q39g+Ju0IhELJYCoXlhFIgR3ozibo5ORSxGhOoj5MoFrq
xmiFHmbqCpC/J3NNgtzHY0knXXV5DCfi4zZMWlWzdF/WsegrEGwJBAJv4EWCsS6dNrgcB1B091E3
JHPo0HJLQFjG71HNcV0lfl0mASPhoQG8l8i86INKQfSwlSYZNxoak/B+hBlSAtdGaGgydd63xwhn
npr9OHc5ufWC9ZMGJeQcdo2Y+7zV6yarSbNiRsvOsGLJItuUFyWIK96uDTEwkBBReenbjV62fBBX
HhUqYaTmelysu1v9NI2gCWG4T6pxQ9ni1HZHfGOTvGvtFQAbn9bzrN51nWp3mycoaTCQh7L1IOiC
CnvZ1S29kzPqr2o7jhkMpPy+gEUkZRPyi3ZCbmfEMiX5lrtE1KS7ZA1ZD4uLo4seOIbMAty/ioZi
2Q2YdpqUir/l0GjB+5VoFg8R4dUuAHd5A4XWXRYjFeCxPmR4MfhrT1F5DWyF/Losc3W9xcuyA0gX
3W9AXs1JABH4nKI+bu6iKbIflzbG30o/1CkCdjKL4BEH0Ib9WOi6G1G6STRfO3iLkMmeuw/zJOzf
UR0ABy92+WhgmrGzm4LxVjzXScnrUttpQPc237pU4KjekmkrPUhKXAjfY9oWl2sBqLl/e9TtxrqZ
p2HQ61pN3+lcD0YrnG975Qeqge03ydReduuoqzDKb3QdQc0eo7ZIa6AC0q6Lwn6jsrsueoUuJsyq
G+ea9hNf5KLzprNXMNTBurHD8G4EBqjTZsDun6hB5SdhiqICG/3wtqyjZk1FBOyQiOSSokgMugaO
T9Oqdld1HYeEl8AMc7yQb/D8orkW+djtVJXHH9YaRDuNwXhfLOyzW3KrgWY3l6rq/JTFzgANEiJ+
MNvGvm64GDMZe6JlrjqQw8UmHZfFXUfdhhPgqyDIaDeZXcQLmZFZDmtSAs+4DwN/PwxeZagcRBq8
GQ4z8EyXSpW72fBsa/qi173c5iJbYr/wZKzw8tn7QfxwSwmD1w3lmfUyTvMWz9BXEYuBWG/bnVvI
AMASm6nZgwoG3+XrBO97luoWsxLmleM/Dlf3wK5m02Z/bLU6tKE/lGP91pfNfVO3D90a/QQ6kycR
yP0OanPAwRoPmsd1cXoh7VEa336M+HAfYlAL22WbM6jg3aVoKblmQ6OjfrS6w3UBGa8+RcbDIcjq
IrD5uozoB2SaOaNN3GaLwkuytojdlrm7qWu7JE3vMlDrHBVxPXTIYA1tPI1Y9yWM9l5Y8mVSkugW
lOJJNERFSvL+oqqnKwBJnQ7V9g1q3T0bndEFLlZ4ISZgNm0qetECwh4QKPsJ8e+VKB8252+stMXO
hjwA7naFBiJn1cw4cwhqK5K5RRCSoNny3O9JJOgOuvQ+Wb39G+SzTWJgTqkLmMymMNyB51OtSsvV
gborj9jnHLMU+NjqctvKQVcjn6+aabqFiL7uKQGDHSmSHLqwlC7DBumKL4eNgG52dHeUu7vB4L0E
f+sWCEooGqCHj7hju3wWRTaJjWg7l8DTubXrUzUKmAbSmsCOlYl0K/ECDJGvdI0iBCQ6/lmZSuq+
lV6v2O/GojK7omH2NhfSpKXsAYr4nANOrctmH4M4o9GO5l2Kqe/e4ZUut65sQYoAisjtdpkKddNG
1VRqKasyjeXDGpm3yqmbBec30N1+gTICsQ0siwYR+N1cyIOMgbaq2/ka1AO3PYzOkhZetOyHpREJ
jCf2oPnXY8kOa84ygqqbQtHLhudpnveZGns9GpiBFLOAvg1kH1rYAGo/P/8w7TYmW1/tgU34WBbl
11EslxszQDXw6ipe5b4E8RA0k9tVty33tOuvG9K8h4cGIbUIfq4GpVa7RDIRrn5br/Rt29fpBOIx
C48bsyUqbqbS7qsif1ja3GiYoJYAckOhYaqRqWm9dd0Qp8CZ2yRE1W520BNMxHXJJNCmzUQyH6Lr
duNf3Oy+1RskU1/rLrTvQxOSofFjElUUQgla4HpYv6guHHzJdF2jFMcgdmnMcg/vQuA0i7bUTmwP
RSNCykqVTQ16mFCeTHIICYzKkxyeKxTjesUnR65bIz5gW38JYpvTIODN0qLsXe+qTs+t3ZmyOPiu
OkC11zk2B970l9FK4bWhgliGZ15OA6P2Pfb2ao0o9KUADPSGzA9ktozEE2wXxFAbovuwRGNWjdU7
1bDrcezLUfO1x+secVuqVIxRXmox0OYG9Sr8qEdb/CyEcm/J1JE0MuRz120wHNm6Tnv4RgKxdzX0
Mpum6HJrKnjSZZfpW83WLqtm08PAaN1ZDtnVVfsOAqQs5N0ARPth3JouLaK533WjKFMVdSPwCr1L
FC7etlDP4G/FOwxfqnDY0yG/cRV1l4BfEhHMvlRV1pQEwjhAiBFQM7L1ECoHY1uYjsPtU7+bB7JT
zXTdzTaJfXe3sgmUJ/hdjdxt7EULUKyoU0CgXaKGvEjGnvbwBTpBGzS1KSrNPoKXACAaV6nqya11
OIOnePadKVQJ37aXPdAgY/sWq/bQB3uZ+5BVtoDkKUMCI5Y+Kady0qutLzdVXLFKMl3FsdWktp+R
A5FOOwFxHrEdQF891d2XfhS7OVY7JWrANzX/Ufg+sXBPxhv97G0PdX6DyEFfMVp39WzuadT3oO8r
s5J3MBDYdmPuEzmv34ayanXRRu9XIXauFx9VIHATFEHHlhwKUuz7kGcrq1I2zjsWsXe+yiGU8/Yn
zs3fBSefOFpiuB86m5oGa1DVwYRjkbf5GH/GdHs3lHzS3LIdHfoP1YzvQMAMhIyFXrq4j8P61RF4
l8qSOOpvZa2uNlANJhw3F6VsrlpRVnrl6ltfTe9nZrJxYGmxyLTaqF5KcpBkyOqmfAvQawWmDV7x
WFR8WFD9FVnLNSgMP08rkLWhzr8Wq7/d8HYRFTzJyfzeKXprioVrOi+Jmcm3spTveB2+qV7WwAn4
SRfe3vIuf4D3nQC8VvJN4hIIWKNS20W3Xnaaou74dgpeubb4O3y49yCs88tXXsxpmzOWSu6uON3u
N9NdREcWdQjLu1AsoB6obqLxZzFPEL74uokB5IGKuSTg5xWqxJhHWVWCCXjH0wDaxZeT6bKCgEQ1
sFvfhp1y/KBY/g9MnPcG1AEp6ItaYCaqB4fs362CrIYXuPc18p+LfF21cOQGVNwPnPRbUrruUAWZ
qjCmsgN3ctdGuupLOHUskm6DRwc+wpGusd0v/4ei69iOFIeiX8Q5gEjaEiq7XC7n3ui4e2wBEpIQ
iPT1c72bcbvdNkHv3ejZybyf63LwsF9FUZsvcXQK27Ddich/sO16DtsoO1iPXlfRwSymzm3nfi/z
s7dNezLFpyUcSqguVZxs+7nPKLDAdIbf69sfYoZjtd5FjX6OtX+T3HYHKpv/jIetveeRrryOPs9p
f9Kkvcek/SHb/CS2qJCm3vWeOTNsCMDFiOf+RdYNa1byjMTVHx6Y04IFnylzwItztHVTrkNzcNwD
oeNK0aoqGIY2dzq9dz4vCYaXXJc9NASWR10CtSg+jnNSkd5VUdr/6Vgi8jQR9zUm1SKDcz1FVczo
dZb2ECKaY2ARB0+P0EYkimjDEa7a0eaIt+wm15TghN+z9fdf8pMw9xUeFpYUnbZVv83H2LW5WJL/
xp5VAViJ0TjEuF8p5tYo/Sd/I/dloWEZKpHuV23eKTLzGBb2fUzwMgzbqWs7iZujC7j4nqHZCPjF
xycIvA8OIdccmbslj6cEZlsyl0ir4tjAJUBETOqXeojuPUlzn8FOw+2HIBmMubKsVwqejGNTsvtY
xS+K6JLgczCsjctKJ3jJqb3qhhwj1VQ8G65kSct1bcqFOUiP33gBqokgM5AseR32l9bLcLdJ7jft
PmvMDoavJz2Jm6fx5/XDEm+nuhPPcScrrbbc80DCUPOgU5sb+5JwjFmyvSzRhzd/6eDZyHkP9+7b
OGY7je3LNQDQ9C02f/zh79AKXLy4QFICz2P02rhjhx9SJi5vlk8mLs0i38iWncbGlGmf5avs80Bf
9Xz19AutMzwxazmPc84nVSrzD2fdnpDt6M8+puKrN/ED88RjBBCTd15wwaKTbzMrJ+uX0/AdtX6R
iiZX2pSE3DyFXcGX10gnRZtcav/LISiCfbGAy/LZzct1CFglelfaAQ5MaLT1NOVZ/yElqwgPT30H
/y795sjAzclQcXNvbHqZQ/PojW+M3eTW593Aro0cqky96Rqmlm6sUg4JOmp2S7yWMrKl9EJgghYx
EolEzicZxAOs7nnmRoijTxFmsvCxRHbdceDHdXRYDrwzShR23P3bMD/FBmAiN7xx09n3Mego2y1M
7Fd8LFNZsVC+q6G0ZEBurVAVOIZTS56icedBjyV8Kklw194xaF9d8ymRk8+ortq+hofrFvQ49pNd
gHXa4/91qynjbdp50VGbayAfInGCCoJYSlRKoqBU9bqkxCuW7M8U1fngs3wVQz7LYGf4K48evTC7
q/F97PYsCkthd6v5tMCQQ52Bcoiy4+pjDrho6fN6+JckTx1w7RB7e7cQbNn6aqW/i3ldJU1/aqer
D3WvJ8A9XXq2UXrxVMvzZVlKp8eXdKXFmrwz3uZ2gI3/c3Ljlcnhbcj+wvQAiqOpmpaRfK3dSeHY
J2tXie6V9uuRJc1TrKLnlfs71qr3IMS6Q/sKTt5qxsrgMYEF3BVu9E7Rb2XGqnMVu6JWmBpSHH47
AUT2MPfHzRsr3a27bV6PMSxc+RpO1RK+TAO6CfhLNn+vRFVd9Gzij82PSiJuOrlxd9qyraTCgzk7
efCafRI15wGCrjU4QvWM+6F+mw9QHAHqKa53JDMn3c97OEiBTrJTGttziJvA6o6XTfQcZ9Orm/Bd
dzPMnrzi8q/qHlO3glVqLgQPs+jJkzcfapgT8958JyG4GNLuYuzfjbQltVsDnHBO6uBlMO40992u
n4aLlmnRgR2PaQUl8z9s/AFsm8sNDv+vKYnbAoTGrQnMF6S4u+0XAHxICsaYPPQ8CZW2vTdZ/IWz
4DBLr4PGMT5FyL7ZlWDVbzjglcZCKpqfetU4wEMwHijTeNEBPtln/VSuJHkIWXLIMnnBf2Nnkt5D
rbxC+A8gnA4DpAUFaNB3+mZBm0dAeS5Jc9pc+6Wag7QSC7zZmGWFjeND4JYrW/lOx8FraxtMmHQf
NT6mzVSNqi20bE9NYy4WcBkMylSqZCpj8ynUjfHmxanp78LmYsjqA/WXPDFDhfEKuPxDlg1nzsfE
VmxubWX6JCyRITs7hg0XD+QcYWG2x8h0D5KGl3GN7yKbd0pygJWE5n6/uKKT8G0kn0OQnOutwVaN
PJRMMAjcT5jAN+59e8l296isJCZ8sC4VmwErZlLxiewBz3IZtRejMUs9oK7+JRD/tTgs7Eh3Af7G
iqywcvF9tMvJ88K8zv71YYCr0zzQ+ZZMaQ4YZ7oFtFSATpEnpNCGInK462HmStaayup652CnaxXm
BITC/TIuzxNPTyrMXpbUnrB9P8fkTQR+0Qt+SidaLn5dRfR5A2oOVVAl6kBwRzcDegiHmqfnBz31
b2CZdlKRYxi8Qimry2DsbxFxZ9eFoEpp2bHoiyfhS9KDPQqwhAp78FoIWYSLc9rQB+wWBxKaj9i3
CGLUJbK9jyF/scIvKK2P3URgPqZ5FFdgCfOZzoVJGc5QWHZTDnSkqkT0O9iic6X+hSbeexkueYPg
RNIUY/psfV0NAdTH8Ki0/i9QFWEH4evSsb9tI1NcxvFA5+AIj3Ylt7AEjstB/h5QfpEr9F6MCStT
z5VdfIFhR0L4mLErqoPGo5+075FzeHTG3OG8ibY/HiMlm7uLMuNFJDVKmkBSJGAP4qPFPesbjekx
glp6o82+aXnB+aHGBxHtzTce5xv6HobwP3j0ch9nFQHiB+Y+sVB9oLUAFMH6gfT3nmevZsC00N5n
v9jTHE9lgytG/I8RtUSL5z82fDs6JT403m0waPncEncIlgyHeQi426jkAy0m17b3LqIHdbbQ8T82
1McFZtbK0jUoBxfe+3X4qfsW/TG+uKIhSeYtUHGURP+1fvRGInOH2e+ZM/yUazo/GrSRoN7jTkh3
zQz965ngLoYJE2N5dfWum8YdTa/cd88uuUfJWHL1GKYfEvPDDp9xAA9x0JUskEfOMdIIBQgXJY3O
dLsOsI2NtffgL2sZD9F+qumOd/Kw2h/HaNknHjLfTRGjtAJ8ZOJmHDr/9LRV3ayrFP8bxXB4YRBk
Xl5Hf2sW7nj86aYZjj6E/9tywyRrcGx66c/I3nwB1AC/U4KBm9R9mYm+8BXbd5ychMVx1R8gBOyT
wJ1o4u11b++8fYyn+otFuMdeC4cwnhjTHka55KF13SFJ1vUK5xXoIrBQOJ/ocsMDfDTbVsbU24n5
MI9euWyfjfi90G43be+01Xkdd3sg+2PS00PCP1LKTqt057ZuER7oc0SHizVL9634iyIR6CRh0dbp
oQPk9hYDETdenrt6e9kCcZoQsCbtqQ7VLUIPQVy/eCw4J8mtQeOHnb439kgXzDCsSpDOC77ueD8e
2hYHii/LxMpym90ha0HDkqcQe7MIYRdTD8PynHIPS/YXs0meomSpm97qnhd2em4A0jUubNOcSAt+
QjzhUc6bLcvl6qNmBOdU/96FY2GzSzyS0jlAlbSM6oP0Dr9hdKUB+ddvSV4i0DusWc4gLPIxxBew
38o3ebL9KL3sweRe1NZ9jTEMlF1athEU2ZFXsiOFEQS+C2qPix8fJnJT8talL7PUezWBw7R5D+1g
oFcVv8YaXIYGi8/2qUf/zKkpnQyqDSy4sXHe9gCwIJa6+JxNb2HXX9cJnFYmy65j4HphJEz1wQ/n
vTes1YBtuYFU3jTjyZugnrStAzU778Y+u7N5QE8CRojO9J7JeqcScUTt0LMc40PYqoNIvDtL9L4L
oazXw/xgO3WfO/RItDO8MyEYA+sPOOeCCOo7aMItqDwf4pMy0RkWyENrlMDgdkkBs1/zUNtZlJPi
/0Tfo3CDv7djf4cH9JysSRV6tDIhP6wLPy1+8DWZ9LaBhjl0dfYSSwBJ6ssGBFWN6S3WJpdx/CMn
C6pOZ+O/yZ+no8mwH7dTPRai5SfopPulAzCnnjNw21m7z7zhMSDYp0Mw0nNj+E5YkNHW9neYN8d8
pM128G0N6OciiYUsPkRLfdjQzJYz+OdQD8AOCMy/TKMJ82mmryaaQayorS9oL3dL1+8Haz+6IHmM
RqwaQ/KoGTDaVuOOaIIX0kvEX5U1UAoU/oEAQpOWDXpW+OCDv06CHaQ4zLwGJ+98yYjch1sYFyAK
gOLZkf0+kQKaGFZLdQ3XZS66FnKXndcvKcJPQ1OwdnRoHgOx9eUUhJc+XXe9I8dN83H3W4FXTm0H
b+UYmmNA62bnyPTHJEhtzzoez7PV/wGwZcVgcG81pKaCsgFxwP7K0uXu2zR+qn11glX0mcYtdt54
RqVI7AEbQrbHBmGR/25ki+h7NucbGylYMRJDKSFdgqCVYrUecg2H4nPqr+rVUiMowjCze4sYeMRX
gSuNhzwM7REPg4B1yIz0V6Zoz1gjZvpi4yUdUVQ0+hB5LNjqmPvHmXLzl8YMNvcuq83Bq9v4rUu7
yLtszpnuBo53a/42C7HZP+1p2+6iMRGgE/BOXJZ4IA99hsdqtZo++MmMfgcfwgTaEv2PAfnmMhwz
gFJAigraSn2Cuqk/QxexQzPZqeLw0d8T1zCdD0wusIPr7kE0pC+BD7ZcdvPw5NVBcuTeFp8Ja+cD
6dphB2ZDX/wNtQ5h2zVV37oIfCfp2x3SYF2Zze7ugGiPDQdQpEqSW2C1bnMfVFvlBWFfbIlJi1VO
HgCAmL9n2reFmS3W5JQWLfye5wT8zmWzOAckgyDh5NpU0sp43nVhNh5BKSlUInTTGSIzXNJdJl/S
BTom3qk1R6kLeOLV1U9tsPhp5cUZkEiWLvVlrgnFgY9sINY6fLVVt4nJ3aTEkdAFIsnE/afITEMV
ibB/9tisHvH8hqU/EQe7Wwydrw44OJEIwo4Ounk/L3A7p0pNAOHpcBAssZXeKLtQlqRFlNTAcBnr
2mJlPHxffx/RWQJGRyJhhQra9kbl7zm3ICAjQni+FfGmk+nTHn4d2QLk82BdzyYY6msnNufntqZD
glUOx03UB93RBxlYdaau9yz02V+WECis6P0YXrlaxxNt6qD8jemCTI7hD/YXkA+rH0Ix8rPDVo/d
xToV7KNpivNspUiIx3SEfpXQk/LA5qKoDgMlG1KWexAnztqLyAMPUc61chpAj1RL5domrVbuuvMs
fuEIiOad2ZSoyITtVyEq/xbH3Z9YzGmeQNDZD7HzfmnD4CWOJ1uEzILIFJN4C0f0f5W1QusRlCyo
N5vVHWwak7xH6Iz7adJJFYEceDHAJL/zzdwVYQ+6cmzH6bJqh0E/8uBZdgrOPTJ1xu7RqzhjzLqw
l8H7qiAAop8kg4X9dRuCx1Go+ITLLeoH6nGRmN+gmRAQympDalWG9TLRi7G+QMKVBBqpDdCFspZn
Iok/flHfQ5Xiaw3DAYe8AfO+xZLhdZN871XnR18wjm/LsIuibRz7I4/XTUIxSlX/vnkb0zfTejZ9
2ahN8Bfh7xwl1h3ciOk9TTsS/0ThGC9QWYQXQL7LtjFbT+jOycSTGFEYemrpHFFsIyxWuzXFfLw4
68lfWahBDUOQjxttvKw0Ao4FSGnws8nPwCQx+eYRzIx/tcfT5b8NkV5ABKLpCr0pQaAfazAj09Dw
yhgRjV8gOpx9mIbNsr4M4gXbWr5mo7fdGh119BQk/axR2UT1Yt59YRLOcpoEYQyCJ6KW4yGyc6tN
3quIgtcD/ca6T4FYLkgPHDy1+/ZSaGZA6bU/+P/hYUvBEMNTgm8pN2kz9p9O9so9JdG00KMXtZF9
ZywY6FGmPGQ/KR799XHVbFk/kGoeyKlNNBuLYUw5ikgjp+IDV5NN8DaapoFjXij/TVOIdeckArCo
UPyZjcgADpHdQePAW0P8OdWf8dCHw12m02KwCCxwsXUOtmGk4ZMUYtkI19F16HtLyrlHFKJqBscI
/CcZT/chX73PNdTZ5xBlKZBL7PesqdpwG2po4HUEj3rRoWCs848Z6idBHY4RalnnPTNehhUikL5w
P/iR+6RC4iuFIofMx4/znZu+7UK9tim2iU/2s4PFAMtktKR+B96BbWPz6vluQoceGAvcDt+Y5COj
OPBB0TXN1h/HcfGxgrdJvJEXTXT935CFS39eVLTc0WXiyH41ydg+0sSGXdVpcOBg/Ajx7FqYDN6U
NFfNGkBjDgc+Qcv11o0PJU/80HxG04ZjtQf9jEcVtAyAcK6N8WWOgJTm5QJDdwD0zdP1zDQP02eO
U7BDp+Hkf6MHbB3vMH6HzX7sKelPs4Ao97PCV47Ku1b2uugTuFdZPqTTAMdVy2QDkBZOXmG4C8gu
Sgcs33YK1/acrSbocXGc9vq/pstUs9M+mk7PXh/buLTLZsOfftLpUhLL/PiNcn9j/4gV00NqoYtM
v2Z5kkLB4Zzp/bo1DfguxO8UtoxI6LrsG2m8b8TUsuwt8ZeFY9P1wOr/1aPZ/GdoNBu71v7k6ovE
S1UfAt46tMBsTbiWbpPT+LXhT72PVLU4PnO5TcwiXO93cRGgiK3/YUNMxTPMXFtzyBJYOWEEhAWy
sTAaSaNAlc3Sd4+DjLH81Tptm3dnIAJ/8CVd4j1jI0kvGWo6ppdYr4mp4rXxCHrBOumbP0Ezp8Ws
UP5aNG7sh2LBLflPBvXA9/iycZSvs2jbMmJgazbmL/8iQevf+EnwoQZL590Q1uFhkfUcHanNsvPW
8uEUEsls3vAeVihvXIL55lGOQhbGVHatIYtecVDG90X34QdtIEyj+9GyAmJd/TYtdtwnHLuqzFys
q3lYkUYMhh7kj6w9FAhkTkewrE1NdoVRDesMZf4Zbbpws0XI8XaPrejM33bIyAc6G6BFeEOafpsg
czuFV/EpbiNxJwgr/KkFvP/WsyBrRTYJ7CsTsDKCIAMUFD9i12CZ1uEICz5o+dVly7PxqRcBj2Rs
gMUCCkDhYGyBPagW4KtVw4d/IWpA5pxkeqFwEjCyQ31GWDRsHa597xqkt4XMnpLRTNvLKK1Gq0Wt
vtFP2ozlOEVtjCpTvQ3lvAbk1C1D/YhG2P6xDjxbeYx9RNx9Yv16M+nQF8NAYLrrDc9VhOhyMM8X
vg37IHFvcbfB64cALrYSOlTdSLKii713f4HAlvDkvaGpu1i1djsewlynp/Qm0XYKPLmoExNwUvkK
Tni9Of7G4tH+A9/Mb8obWGVXfUBUICnicDrKbvB2WKq8PE11fUYZxLbHNFSXmBH7B+CixsLfnxjc
d8XQGq+MWwaOauq3fGt1tOcsCN760Q4Ha2bv1mIa+IXf+rO8poIFD/Au4SJKBC/atW6wzntQyabp
iKIW+RSDp/u7et381vdr19+JL6JqjtkUHLMR71ZBlr57gI0Avp4OTyU8wUtP76sXktOYOOKKIIGP
OYe9ZShrlCq+w0sy5kaP382ok3IbDIScaXN7fPs/kzLerqV0A5muwawiuPCrqQ07ZVRYDLi8xyUZ
orLP7KUGqZV0FumRHiDJC0BLrUhDI+8M5YEMPUGZC2Im2mRdMa4TrQIWvcfWQmhXJH6ABR2WcgzT
m6nBYMykfwt70Jt+qrezDRm/j/3W/G6DU65C8jDK8OxTCaACo3xhOtIVS51Euenp0xb0F6w2sAew
FOcYXbY35zJYQdq1L2oW7LSzvEyXdEaZB9odWAQQFyy44i6sb9sGRVxMcVTQzj5GVsS5Tn6rBX9d
GouE2xSOugROt7RHyieLS+PS8Dy5+IZ15MuT2JI49EY8nN1WwFaKkihhsAOmWOgnxLfzON4A/PwA
V7XF+kbmBE2fbYYCNsVP/UROjmv4hwahCuvTgk2yA0MNkwZe7zzIRFpS5funRW/JLjYWFobJLZg9
YA7QaK0A8IUuZrysV1SipxB0RV10GEMwVT4tFC3bpscr7InfMx560dEfG7FLFpT4wdJ+hjxZF+EW
MAzBbqvQgEFLNAd80HEEY4n1tcoypQtZ9/9mqAZGpcvFE9FLNKQDhOLhzSUbKQa/jos1jJaKBr44
Lsj/lpg3Yym4GfeNWOMzesm8PSwB82sa/Xa/eGNUwSNxNtOMvUOhdLsX803WgykshnJh+jnMNQmP
CH7pvbPxoa8heywa1sG2Q1lN3UCbHF3ZcCCEcWpxn72JVFsS/LEDiifRjgDdSuECIyyyFSKS8ghm
PYBRQEDX4FhMOiH3cHFAN2imS0ZjSF/grqHF2kvEBmiMIiZHPFVeITssSaJu30Ok3OB5wMDm20u9
CFNGcjzrzntOQ6joJv1oCehviOMH1ITFOU3rG/xdry4CR7HN5s509FFjg//1KYQFj/rpiesevjfS
TbeWtvNOupCUvg1KtnRLMVP1jiOXVLrBMd0INMBQ2BiLNYak4vORH/kaQqzGx1BTyE3RNCICfwJ0
1P0qw3IV3y7wk1IQPy2QhyJlPab/WOgeg2b9hOv2w5j+0zr7GNrs2tTuESzGTmElzkeUeibK894a
Hjx2qYJ4mKkVdd4ZOCL3Flh2r61PdukWPAbTCtasGZYfPXfZnsQN2Mel81t8GewqqNMR0geCGtpj
ZEPQHmGyFZCcuuPSgaXNddzyhzQSIxw4Ph6LDFXEbiQorxhbvxpRXgi2YWjuYMkGKAtEnluk2W8g
HKa7D5Pym6LD9mqjaLqjwYnsJjqpB5PRca9RkX1ZprBOIZtrWKCga8VZpea2X598M+ClTOagWUqa
qB72sPQ1gDMHTeYr2iiBEpNRl2xTAQgi0+GI7v3hYYjJnhPfz7dJwJQQRONVLL33NvrJussafyhx
If9xP4b8l1qgSbQ+HydALxj85u00+v1aiAYgVIPiqTTgQJnEDgWfMR7aZG3qAgFSyIVjZnLg7/BA
KT8vTH8ghiiKBp7S985CB5nl2h8Bik3l/MSeRQd4L0RdNnC07Br85oOI2KuIl6iMx83uUkfWG5oN
o4p5wbwDs3PgmwHPG4zHhnE4QMAbtJmC7RiIYr+q1M8V6cYDPNwhsFD3BU1quzrHca6ZAfaIbSr8
LaPHFWzpyUet9sMgcFlwVQMUOtcCUtIQv3KLHivVQjANw/qxFu4KjhKWbq/FezdZWB54/RRti9pT
HsnfhDi+YHKB5w94G81IxdLPcNOjlwmG9IWUCrfrW7oB1Pi2PG+UOLB7qYV7JbLHQNYwnIx+lf5S
nzoAUW21aTHnxBWLOHinGQAspmvOZnOIF6RU2XgU/rQhHJD9GcbpnxlWaLtYm/fwZMAJVPPvsal/
+z2ORpqjlXZHPCUuaK543LpU5giawKyFox6EPEw84MABe/yFV+P8e3rCzRRvM4p5KS0sEfeQ8hPO
6NLV4b92MO9yArUth+3mkNgvTOwABXr9mXYm2gkdfwdLI6o1jf6pGo/Q5nq/qBcc0LHrj6EkSPZB
Zpp+LSRsfuGsphVAD6KdsQ1mWEfq93gMWcHh3oR/Xck3EwfPQdbBPCYozIrrekkn8S7m4dCFQOWr
8//NvqgyLSfY6Xr+ljAc0LBxtGXMKeiJUR7GRZ4RKvVO/oSDARnfJZ8jaS9ZC/UEhUVPGLHnkc9r
ocR4QVPgSRHsumo1sCZYiG/hwE6yAZmVZX/wRBdTKh/CdS3WJXv0W/YWrPPNyeUQRpC61zr4InIF
jT8LSEroa9shTFyXqUGRdtsuEpbmFinr2eL71IrCFuvaAr/lAU++gq+pCaYEZhcC6i6pU/TNwbsR
p2P6uqQ86CFAs+iE7Rql8BRmAWf7h15kQ57WSPcJBUdoHaaXLg32S+01pTXEA5THdyKEeAM/CT9a
NkBt6bYIzhQDMyhSVMWGuR20HcDTdgbFZOBKXh+Xevppwl8roobXEpmCqUhmQChm1keGzbUI5+AJ
DeikimVQ9qCG4cVYviyXrkQ3O/JYgftm1KSPiCOjEpJNX6sa/4gOkk0I437BRwBS24dPciJPXNp9
zZDD9Gf63PgtGI04+0bfGrwp6SiLBg6Ewrm5xT0dsbY0w8cCQNkMyCzXESk51KJjb9mC0Rj2OwjZ
Xu6GEM5L2VdTauLdTLsTamLGU+bBTk1YsFU+Ijvn0QQQYmX0g9+NABtaFr4aHRH8dNDSavWjwnYf
tPGDgaaOcAVITcbrg1vrE9Doo1n448CxCA1g19t0/pPV7G4BGqutb/5T2NVBb6qj3abPcJMs33ra
4YgLXB5Y/uTBLJZ56jpM6SUKg58F3cKISXlfcNgdcQ7CMBBHO9mCZK4FrVBfkhZuRZMlfosD7+1f
nsEOP6EXXm/E3tMt2q8Z/UfqhhbQ4dEPoaN3RO1vRIqHhU78PDTjZ9MsHOnw4KMFXQahBHA+0dsn
khQTrkp2YLDNP03rvOwcuqYKP0PDV9dcZmCJJ0R9yEMGEAzONy7CZDmPWq1ITUBE5+AAKZc5GlF3
6HTZW0dkiaMJ10WR//wQtllfevsaJGZQQGaMznLx/2vT4ZNvCmZJ071svL5psn74CikL37eQ17zx
ycPnFb5r9m0oj+nSnsdNnVEKMhSIAfg33tGj8sYQKl8Dn9aEncPMFJzxFHMwsnNbTT3sOsK0p3Ye
j5EOwlJ2SDUPaXKvmcb0D7NvJuZnAPc9jsZHFngLYg7LD1q7f6vtQ3JAcPbL4udJZlgYMKsqIqZv
jOGrghZUUYndcOb0SoIM9izvnvDAlVKrp3RUI7afeYcfD74X9if9bTd2eCCxWWqcoPMxmOAB9fr2
gF+Ck/zP0XksN44EQfSLEAE0/JUAvRFFeV06JI0E7xv26/dxb7uxGzMSCXRXZb3MYgJU7Zao1VfS
Lryg0aQIi0X9xk0ShcbUfCptXGN2fMUHBjkmHjTZv1LnnN3G+WYFBV3xmFXrVgNUQSrTTuWIxd5q
4q2SBdPXmhBDpkVYVRh4D15crhNsgOexW3zKrfSc6ebBjgQI0fhjTOZ7VNI6y04yHeBngb1JgwjJ
9Y63iqClN+fgRMYaKhW6iEFQ88Aq2YyaWIvsOY2tx0Eaj0LW3aq2pABH5fF1ZxvaIzVXMYXZHYIu
SjvZx6mnmCBz+lgFbV+kXmPL3TGTg3KL8j2xAC++Vh211tq5CiCgFXtbyjArPErf2N62dQbXVnhc
DVUocoXHYXE+GC68+3PHjqCUVzLezwkyO6nAA/zEsqkmmksQlifPSeOQmVMUti31hj7ukkowova1
Y0QpEFSmBssJDqFa+zQ59t1NMqMipj9VZTgrthDty7ZoV6xh0PeYCLZZT4IBV0x69nLt13J6rDp9
94yw06wm0kuk5hw7YNShMTEIQtKZHWjHeOIVWNumvm6dbxnXj0LVoa+mn9xsjpqneOXEpRPFbUDe
9dWwrcXynvjRGoFsPZULw/Jufip7LTRzTrVU9J+2kHHgjslhtPrQLyx9S0P9SIg2rip321QpIIUM
GKmutUysFlDPkYl4Qo5647hEiXO0mskhn3991ixBsGE44+p9rrzp3ZCjCobJflJ2v+10goWT5o4D
9N18rlRzYdGNyzibx64pcChMfxhLMDYyiQ6idHkp0/lt9sSTXYMP2J19tAgE2Y5VeZt5igKyLXcV
+3gUuh/mDfvBSVxmY8W5i2AnvBhfkLI+vdL9tpX9PgsHHcTiYcF5uPYtZ0e4XryqkIeRjvVip5Ji
3xbI4aptN6J2/maj4JXuDgVDsNTSd+Xirpp2ePHycpeO1hFZ/czol4e0uCR+GRbK2bLpIQOudQ5N
TDaQYWhwb5EX2Fp5NXqrXMsIhsNPxgd/lkdllPtU2ifzbucEigEsctpPG8gLEPNQRgj9+XRBpOvg
e7pNyhOrqd5clXF1K8v2tTaHqzRUROTP3bgkiQofMVb3Zrot+gnYr6Js8V5s4IFaXNxl2OUeBFKV
A55DoCdas3fM5NTqw14mODQbj9G6+2iqNEx8bd1P0ZXCmTyA2HuM636riTqIPLhHkp/yFU1AtdJK
+1Wb7uaxBFOBTc1XFdNl8qfNPMkNMm7OWQaJsLAaKOTgf8gifJa6XyB9pD9ux0N1B0tgAv0OuJ5K
T3Y5C0yMY5QN/+pM/yTT42RaxaumDzd7meb14LlaaETVfnHHJ9PuN93d1G4V71rWhGj6a9xP1Ogq
ZjRo0FEbprkr2BDS1ncn1rCeHQs4B5eD7smr2WCBXOpklxXOZZDj1+KPzyi6dMTFsRbFgRHPoVV4
LGfvT6eLW4nFslZdK2GlhotiGUBQFu5Fd/W1Yzocm9GnJqy/aVBPDn6hlTk4b2iWNlRT8rckHJGt
ZzD1FoSERJCFZMUN66ozj20H2d3a7sFUdrMuTGvfTGJTu9lmXmwmlFmAUW0X67gLrOEjsuU+Uckh
5pApGmRD20XARrXwZiipdvrSa/MgJhnwfGwSbfkzii6k0z8ZVBRtJsIxMR8iQf8wOsNmSIZDqs9/
zBVt/NHpmVhoRj/QgdH3eCfJigrSVam9LMbbLJ4Io3+zdJ2y2gsd/JB34FxA9tvdYgfdKD/rRmdk
NR6jJNkI8kg4R7tnUmEf0ekYIKb9wVrydVyg54x3fVJGAMLMQtwAjAI4TsJyybHvwkEWe+Sv71Rm
67Zla4NfpU+WkNggunHjyuXqD8brGLO6q1zqXTRp/4y0JLcwKm++Lk+enotQNdGLndEBFnO+UXEd
OotDITc4Z29evmbHvvoZIgkCBXAXb18Nh7SaxgXCzTAQI0rr4BrDHq6QPqXcilKtTPCiQeQFOh/S
ROnU6OUlJX0TUhreyAELYwCCIRk5zO1zvIivOjK+owqq1FebaFL3J3ibOFC1ql2Qp3VrmzGa6jxj
7U3+NmeOmxbVQ+6w3ICX8+S6ubfOGeCodPiJ6+KGLfWS4ozDQNDsJyHDtHLDbupeK1HsSeVreUFj
HYSsIRdNTbupb77byrrbgcwdZisdNgvDquguel+ePNzVproNHTubokXsY2c++qn9qBXJ5whV0/hM
SlPvwY7ep4LlRrI+FhgxzPsv6libaKyPXWHtqsbDA6c9ES9/0Oppx9KEM07oeOVgAK4H6yZcPYyt
lqLX0/aUw00wjr7CYQeXYxR6tulAg9XyqhiJGoU8elFtrsci/0sy79khwjMssW2E7pDOG+HhBKUt
KIOqQhGz618SkbMVRA0Tn5L6zWH0gnrbBlOKeijk/ITXGdM3joGkzLA5WUwUGpn9erV3WXymJosL
wc4Zk2fG4yj9o7vUv72bfphldtCNkneQ6avpYRhs3vSeJJ5muDY9Eb78QqDoYyI+0r5jgDEQBJcP
xdr1MBzjjWdmSIASvaJPOwAvlmrLk2Z0186oQmhYcIJe/ukjsNjUsGMHFhQztO/ZL7z46yJ+qyN9
mwtvl1g8TR7dVDJuUSQDPJ7wnrlBbKlCMKORLdJvYUKc1SLsTA9vnTMynpA2XkW9DKPRUqFZjvGl
W1zyqSf0WTADh9ElDZthDTy0hpwehhg7j+8o6rDSrc5NlCi0fTEfm1mZW8/puk3DisfHrsZYiX/5
Z4icGtiyjAKjQSDMdb38crFWElPESq68FWmoQ/mcddES76CjPpHG8N7GEdhAEa2Jov7LtepAobfj
cF674/dUj0S0ONuhXH7b1Ahc1Iyo2DIz3rdMf0h377FMwE3gVOT8NtyaUoPE71Qc5opY04bRN0oe
mvk5VoSUV1EfdJPYAYTta9wVWUYBVObgUrLttnZeb3xDXQh6XOEDXsXYDe2hWtvuzAOrX0syPyTv
uyzq890KT9Zo2FNqm15/1f9vP4ezitFdLaJCsjLMcC2V2RS4xtiFWprvIYNWqQm9FKmvWpfbcSB+
wsagidOmEM5Ky5PncqQdVHF6stPu3S+dMy8HXj5zJUkmcSvMMXg/zOgQqeQYwVN7NFzazzDqHLpW
oEXGmQ/rlBRiV1v4Y2kNIO13Hos+E898KyLrxzeac5k2a7QPynynSkNUnOynHKs+YPicbtqpW2fC
36SDAFlr+b6MkGU7GxrbIG+LQyOS08QMBvvTYxld+ak25cT8Yh6tPy019oBSgVL92QJolBE/mCZf
m4jBGnKP22XhiJXXnrZZjn6E+OM78jXVHEDGl2p8rsYfPwWFd9EJu/yaIQwxFmKvy/SeOUPQl79d
4j5HjcNKOffBmNSLk6qNXMbfSA0bE4bcHpL10OM3ZmL+SSAAI1mMJcgMw92MkNycqtz2RrEzVU4K
EXxqaWQUdTzEdf+RROdST7Y9N0s39T9Opc74QsM8olZgnA3FX9nBUupbF6rrvmdz8WgofPfAnGTf
Z/128F74vcMqm28Dvtx7nMPcf/XuvFY8yE2fHL22vrhVcawiOrQieSqX6Oz300GN5pGA+VO1zGd8
sr4ZUyoidaNiqmw+Wq5OyEvF1zmaByq+Bz1K1pPnhXrNqCOenrC7YmxLD7XPfakND7E1k/Jgn6F2
DPhS9zxZSN3acpSL951HzioiHd3HpqlhYu0m/bmLjaM0/vQl34vFOfbU1TUiYDYT8dEQY7Hqao5A
d/jkJfj1bY0iNN1QID3k8753rkw0n2JRnGXTnVPyoOtyvmK0YM588BFOvAWDyn3AKMU2YUYw+6hw
Y20ys9W2rdtdzdZ8ES590l0o9Ub3m4W+P3Uucb/ZTokaUO4L2zhlffGde/UzB1M45f2mIu5s/n8f
ocHSEm/dJfrXfVzay/xopPHTnMzYn5BsnTF/d6r8TWSeEYBFnXMJR6q0Jz9h+1XCFzMvm7rnBmOn
xOY+VwFZ6lZUJACO0ZHcBCxKziVxKnqPamswKsmy6lgRNWrXWeh1PWIdcyRy3zv813w9Vx6fUz7N
f7mTW0y58CQ0+mvJegTXaP8iWIiVtnREK8SfgkInyfunEX2e1M+dimBJR3d5ljb3ViwIv3XkW3OX
8+zumUw8xnz4t5tul0BogWmIbW2TrllguUvQ46Flbn2nPZrNdGX8u04t49H1PwdrwdpeBbqyX53E
u7vLIWIyugbT5nTFDMiSDv5j6NP1q1GFXYodYOziV5qZfYFjpGhvss++2KkQuPXjqJu8G/nBQEHp
CAXU2znUZLuuwe4L3PoFU1dHjhunjo8muHbvHfrUoH1p5GVq4LSGbuea5UuWmocZO8SccKn4/UaD
SpULfjfCIEzmwa390sjxoXW1OkA39FaD1DcMSBtD+4dHJkAWwSuW/E6WdZ3S8aQ3bwOZtlEW8SUm
V73LD5gkd3SUF01fdstQXAYMYv5sYkJmsavl3JsOoBkGPDQNfs4ui4jiN0UIHjpk5yz/GQjvQhZv
9j0zhN7sfijzDoVFfdHUdwuI9WYaw7YVCqxee9TFsm/i8tVREzkmmOigeLVyPUE4icZ9dNtph6ML
EGyPRcfmpIw4TwgeaJe/JS9IbVk2rZrWdcl+zYViNj9W0ysXxYFL4k+SMyJqbeXpL4nnQ41CCs70
EJjR/MZ/8bi4aJzD1J/V2knFazYN27g0dqmp9k6fbbQuC4yJW4J5tkf1YeB5Ikw5TuwwG7xHC/lj
spjCt19pvYSJ9HmivTP1y97u5CqSw9oqki9qsZXVaYEJc2uB1daIZg2VYFZqYTlla7s2NjHgtA7A
a8y0efXELjvdf1Ga/gsfss0LCmSH9QwrNmEdRe5v4gjpvBmvsG0nZSPq2KA2HYEYpWmtOfjCNnHx
ng8khyzaqbL8NwVi28cV9hDn31Thre+XEHl6n2psgMEYio7M+qbFPmQZc8ZWX8f+VRutdzMBAfZ6
bJ7kVrvaxhVtMJMAUUX+hllHiAcMlfiXroD7u9wanfk39PLYInlq2otHwEgo6vFqFfPBAo+okNpK
INEV3OhldIeTcurHNrXWscpOaQWSX5n/7qOQZBLX0TLeJqPcsW13Kypzu3Q9w3qiyMiJcqZun48+
bsFynQJYL3Z0IMj70MkvOWUXLjjGfORR1CVFo/3oGwYgdrnm134zreSGaPnBKt12FbkIaXhgEPyt
dU7730zFxo06cjFfZix5k028gb1AYIwpLgVrzXaCo2iI/2No3MnBouBoIxg7wneATDOAumixGAr3
JOF/ekxCC8YxSWq+ToRQrhgCMzzmsZMfdYlpu3+4U05trA6z4BV2nkl+grjSRQBivPYRCkSxLe12
61OR9mhtofTOgqlAp87mfE6yr6bjJGrKwPT+TOKPLA4mU1ZfYqIJGjsjXIz0gK/uMx79PZv1GICl
40PRme+V5lDTgTSwYISsgPlUpV7gOsdCExu7u/b4Myz9H+lHly631sPs/lVYH1hlTa4MszSSK8pW
nUbr20qx2mfTOiWTYZZyZcZ/fT1DSiuGoX80cXh2258kxc8q3ZPDzkStU2HRNShg8TmnGvfAv+n7
49Kk9CXhCovWCXfZDpGXEEDOPJV1B0l/5bntNkv3Uo9DiAZOcN4sWxzn7l21Rai1GPNy0T8z12OT
dzJdhtz8dlru5aWvLtTBHxHc9cxZwJGA6dWzKGGdpv/K7fZqaXfTZRPYnkuChvx2SpA1O26oi5wq
6Enb8m2gv5yPWo+LIOpTjIv946Syl4JlDn17l6szkiHgXYyEAKkufmv4q1ml+TAX9SniAx0FJDbO
dogWNA1Os9b1cDffIvldJx/cTIF1n+DZHkN/C9SJw6Vf+LmWft7aRXz/UOe3KTE+Y6T3e+jvr93o
kLPuPRYD33scUU6p+qvU8dYLcW3s5iMxvE+7f0W31tdilluZ6pvCjt9Q3T5j72Eqsz81zy9lse24
2DFakNjxQSDZRtAJ1ckT2WAf+liefKMLZWV8qcT/18maY+zIGoigzeWvppu7ksQt223FVlfEEznE
8AQ+G9ZDzOxcbQXBEdkpkpRjpTZfMJ4lN2+a5Wd7fySzQr0kiekBEzIoBByb0YdFsvZyr3pUtVaE
jDXmkOD+GEZH6FguO+9o1561F7UikYP0qbXKzCNYkxS8CjHvLwmauxIPYdhYigwNl+YeaJxoCZOg
j8xVmOnzJjrOut1A+asmmAwTS4lmzdC73hdY/NcyZ8xw/PrTFXx5hXGXtEV1K5oq20h3/hptA6ef
zyRQm7Azl5NrrZI5eukbh3/TejZpi+a8TE6/bSwk0C4lMnQ0p2Pca/3e1sB/kBgI4r6HOamGXD9k
u+toMPcmUjQPopIBhUNFOdjJBnKAP6ZgkgUG+TDM3s0bEhcZtTApxZq1FPgN495IVulciq0XLycH
5ZCTFoNuXw3boXO+4O87Kk4W3bgR+0UtCLrOjdAGy2/2AxFgYPAbWGTV4nEuGDitRGRcReY/Djbi
te3sMnZDBaxHi/FJMlb3+iev7He1zl+BqMq+0o3jteGkyj1xTl8eQomLHpJ28qppjE7nu+2nN09+
298HV9pzTkG5NG7I/LtDIVLfoIwMkYYgzgWyDtYqq7zwR8Oy85lG0kxWfW1jU1HLdzbxwrRLPK2X
gt52NAhPib2Cad/U4gvUr5bw9nw9/4ilcjBfavvSyR9HYqAGd35EJyvXrUvIlWnj/IfyQF3N6o0t
8pNbIYwx1nweYRztbHpLOgSHFAAxmKwcTM7r90Wy+ExiawpC3/luh8W5FkWF7iXbisB0NwqIlAkX
jqOEkDDWJx49naq1i7t/MuVgj+mhg8XKnw2V/bK54ZzmHQ5FdeuF/qR71T9rme/XELoYicN4yIb6
xzE1+Pky3uMuCOvW+pQeJgzLxgLvp0ypksYCFS5+jcQx4ATxKnQVlUFVIilbsIRl62BXxMvh+Mte
xDMAAUnM+ylpHmonPoO2/1ssQxxoS7/5XH/Y+6ezmRv3tSGucHKfd3GrupclrN1Ff2qDuCGbgTWk
STC7BnmfzDrG1pMromqHYIzHOIjT8dNQy1uHHW1alq/sbv5uZL9phEVOkJSXqsrOIuGYo4tJVkOR
EBLULxlUZbQhKlEBIRBhWBtTuhEpCRQGp3Jg8WqtUlV9KSmeFl7ukhebb5EQKiV4GWPTNPa9iRg8
Au4zCwR+Ky1COCZH/y3g1tdzh+eFu/LVrzt3BUcGJpiSJUPDu1YC6ZocdwLC8KGB1/8mJZhNM7oN
/C9WL7chSasAsGB3064rpl8UgHHXdgI7Vjo8EmK/Y9JNe5TtNehEItXGsLtrnFauIc7DhRAyc2Dw
9ZVb3rrmH3D4ga6ME+WnpTGoyOdz7BaY3g3ySeSgU3rfZ/qjME42oUvhUg4jh4LA5Uvn7KYcuGam
bZjubOJB53bO7WNqR2or5/q5mvIvz8feWtTGNieHepVOFJhDdDEbOjiiqlcjsShBZBT0fNmwcaR8
WWbnQZXOT9n7XFJVmOfldWjrz0bBPlYaY0jWRIZJSo8jxFMNUkaGTmmFY2eT9xxLDYy/OjaFvADh
n9pJHNPW2JlW7yItf7BZRN/ks/NE5NzL4AFegP7cyrn/yfr4Ye6JKk/dc5oi8RRA73f7lhUb1zZB
CxEi3yZ1/6AM67MrordlHF6NRryh61OH6uaRSelGVxoas/9PQNvu47Gbwlkg8yap0e8WDyI+X7Zm
rP8y0lql9j3OEc82jmccnPZqrqIGRz+Zg1MXkQ2QUtdwWEqr33c12enwgh90YSZeI+x/jtl81RnD
Jz3lnGQqdpnG4pam9/JwAT/VBfl8acvDkdrtQ5l5xcZnApmIUg8zlxtHgzDQvfQCoxyt3ILYY6ES
gGzb8u+3wDvZOukKF+WHiPDnL4R42KorwJMVNiJ3cDdR2xTBXJnNuo3HPc+pFTChf2qEB/iAmGrj
GlpnAw9gJWdeaYXDBwt2NEdXDqJDl4pvr8tOU4YhgBQi8o9yf1jLppSbuAZ81gXwjpiOCRn2hlf/
LTri/OxSqJLOCbtOZMuelY3njv8+dMw9OnMva2feaQMrHlybbC+zIfX0Pk1bUrKsmhRdXSvVcSbD
Mkzs7mF01MEkDmrhjQfG2ZKCkTCBHI6F6RRrcsvw7KQtyzIYi9uad0sr8Y/9Viz87X1u71SjDJV3
7YlZwU453NHVwDk7Z4rDqST/B+E1Wfe2e4tjzhmyI3apzzPZMfKRED8wU9SG07COO/+j0+w3lxgb
mcgzHqadm+iPfpEcbI0pQ6XljHPZAY4VzLixtfQ4ElS6GmY61drJw1xVhDIIJJ0GNQibEZRU8tnA
Xyx03FoUfesDQUOT4MRC3gbEFHuqcCaxU588KY9gkdwt38sCVRSL2rrnVy/ukO7cD4g1OTos7WHq
zDjb5yHdsGfNDOKoU7vOJ8kTp057ivSBFryGzBlcQDF7lO4VONzdtbK+5xM/CmEZG6N0XvzU03FJ
E5q2KIc0QoGrpUqIqRzKRg9VYaXQ3zT3rr7UhJvIP78npofaPAC3zTapgQaMzxOusblnIqCC1jYn
zdhqnGTq1tYj3XP0miLj1KnzWU8I/hYYPlvtNha0QmDmxbnMs1dAKr6a+3K0mMwL7dAbtEcmnEDM
mQ8Hvsxqp1ztefHEdXCtV7YqrWzm/t6iv89EV2VVQoCwcM/6TPK8Kjdjm62XoQ/nwkL6Tu/4+n2D
sUmwY1PVLwQqHOoWN6Qd65+qHvestNibjfvejPMHq7V0UlR6pvKa9VJkBJFaqTB2CcvdwFGie1bs
zEzEMIe1NwqCS/z6NBCZ7URus2rb6oNhw2VAHF5FzPnI+9OfspgCsXbsl6XqnjqqAqvs9ppLrEe3
7O7NZ1olz1qsXXBsv8Sxc5a+Rn+vjlZsnkT74M4oUHQ593iBwKiro6ERmjLYW6yly6pGtQ06go0I
6NtY7XR2SrxzSTF9RdWTn7YvpIjvmOQe+ny5lVVHp0PARsbqDkdD8UWOKxS6JWVWH7svPFNtMIKi
Cgxo6F3yutjzu9eVI95B+89uiKGN6MF0RFfmEkQopw4tvhXwaEdHIMfmTmm/DHn0MGfyGDMn7Mli
IfN7xaUUur14YSnCv2yON1IvLgodQfVfmZrPFjFRaea9IQk9qNwHW2Xmorpd338xAV4ltU4dR7do
LSeZV8M9IfK7QskNNaE9INTBy6ZvcB9BXn7OLpFXs/FiM3dP9PFUNerQuvh7iP9alT00B2w1HrFT
1enfUoeT8biELVM995VDiDI5jSQTRCMFqd/9oUK3g72HsFxJ394ItwurBf5syt2jxmFaY2YG4rpE
Q36cx+RU+OU2Zt9rW3UOx61FhossXmXdv5mac8jha+JBeyNNj4xN+2GkYEHP9XhXPcqDoodZKjuS
Hts2DqWlc/f3s71VNu1sqbaxiSLQpm8SzIHdhofYVyGKCUJsHWiy3i6jRwbhJ9t+btjMdlhMP+Wd
OYKT36doAC5xv742PVsgflb5paOmGTUUMYROZyzEaDgmLgcw5iLa5QNPyhzx/4+hBU2uLRGiSPnu
VlefGzeKotCySEpQPxUOVUrgGpJ9Sd4GZX2h0KAMT+qbquEJN2lICvIWs96tc7115brXJnf/4b4g
2GM+1IP2S9m67iWymuHdRnIEh15tCsfnCy9DW05BwTGMl3dZO4u1d9APaS2pm2CdouxPZDi15wS4
FBljycaDy1qWezP40tBHcZdvDGfYGl56kBbOLVe7WpDDucZQOBuANvWnoTTvkjAnBHkTRgq2nqJH
EHlms/9AjidlUWxWs3dWjPSHSn8kqRNvq5UxN15OLic9w/MsbFKeeH6I7ZCTKFKZxAYuFGJLN36q
xtla2kKlqC3vWEKQasVOa7UTPujHERIiwkfGNHaOQyI9d5DEx9lVwZy2b9EEPaYXNB/Dn0k9EDgT
/EDTFLu4lmcDmgyn2LHyq2PrE9EqC0Uvbtgug4s+DVVGgHHGAsWVK9ydLY2dZ2I89n0SahpdBUab
B9qEFY1ZCHlcLU9zice0FhrJReVxIpkyFLN6j6r2Lc57jpyJCod1K1st51p0iv4Ui3TfUJmz/guR
k1A9svFXrgnqbiA0ktOcrRHXXwu2X60c1w5Gn7CHIpvFOo+FONK1PtuGhTUfAI2bB0dTFsSY/AN/
gZ6vhk+rrK6jOwNzt6veExc41W4lStL24qZ9rBP/cy78KRhS+Zw4BOnUtAJ+fK7vseR43ncc3y+o
0qF07ZXhzodusG6UDTTvGseqtvKL8VKRBoiZzjVInIW+HLXxaAGN0auHFQOzkc2LlfNtEzBSF0SB
AMAsVHcVXF9GUob3pBcvREHwlnl499tj2dLsM7/UQbzi7A33DdlIKNpksZFmVNEtFXq1G5bu6Dnq
yQeHIy9IIGbP7RVpJyUoKKZjI6lrop5CjHV8blu/qG4ontVKwYDOcXos4xkQk68IxQCLYG2/SY38
24qEMGW4hGXFLxSrgaHM9WDMHwa1LuglJ5vpY90ZGm3ewx5uE0j3VeHEWGVsknRi5T9GWEycTHur
0+JGYvJIoSke2WNK4oPzMxvJfmgZuLlEwjLpHinFwD/i0cm3nteu+7q/xzQyeJnYu5hpSVC4v+Sa
c3pxyljcpnWWHfqSakF8Mpxcd22KOviPSP2QCyaQuX6aGmLzWF63Htp7nrZ7lnaKft1qDwuJRSsf
QCWU8VSFuujfbNd8WHrwHOlaV7/2acQdjeoslQebCXMPrxsqw9v4Y8P5u9AVOk+6iJ8KVnswN+4I
F3HILpz1mgptsr6diZsZKDkkEYQHe9GphK02oVasbrpngmQbPy0yvemNa7ypjEfxLU040NsGm3Zm
XWqWi2816d3yuYzWlKLXOPe2eg97xdzgX9TgPyNL/7nVMo8QhjYL2iImnIbdx+OQPErbvkDhb9M4
oXoABENd67ZWRk3TK/q2pCb+RbF7sS/ml0r4v6ynoRdAdOqAjaqYEW5k85NVxHtBqtsRnmKS6Sr7
0UG2DaoM7cS1eriL+Bmj2E+c55uWEDFVW0+icF/Y9gizZMbEP7U7Amof3PvElhaT0zn/8DXjeXbN
7173LrM2UVrK44KtDFUEs/uIS8OpWakgkbWVTXJwKthaPA7jNentZ+Z8TA9i7AKF8+tMF5wXxAe3
GDdqN0Zklum7M9mPTWWeZZLuMV6GpQNmyKDIGka4fX4G3XgbEmOXc1BH6j7V6FoaNz4cQbEsOw48
W1vnnrXRR4d0A6KB5nnhXAJFKcOlMJ7rBb+BK7st1nzqexnGNu0EwcL62H6Agkw8Wh+GJQOv83YM
Pq2tEAhGQxSd4sXgQoyQtJnGvJVchYkRk8s3H3JZIN+Lm2tVPEA6TU9L7TJ5yzmu7kmszkNnqVPf
gFr5rBKoGInn/fTb8i6XSwpYZejcnvpbZ3IVoD282wsbLoTSLvSSodQ12PlcBRMO7Fm/FaMIEDiq
O8gUaOMQjlxqKaCwjIezl5gna/R3oBChYRF8JNyrtDTebIejOWN8juw+DGg28IUJ6neCLkBjYewk
0Flc9RvPvMUQ/9FAUIgQ1LLSNV9x5T4gk6Un7GTV0e/8f/Zk7jDVHzABYj6UGZ4JEDznx2zm7STJ
I2ff835sUkqC7Eosyi/kB9e8Jt8HC1QST8oSqKR962V3W+R7k8znLJ3eony8GW1ablxBXoanFde0
m9YiArTLTOpmxuCjrh+ddirQ0zKSZCovsIgSFQWoOmaCUM7lEs4L1indf2yXco1TZj1ZLt/dmKyL
eXgyHZx8ddkyULLYeGN2xZ/p9LcuMuS2kROVBDQsXqwCZhouH5mrATteHGpW5xbNzY+ecBug09Gl
+7GzAr3e2GZ5irzuP47Oazl1JIqiX9RVyuEVkAgGA8Zg+76oHJVzaElfP0vzPLfGNkjdJ+y99leo
ISlznXLdhnZOG8Lfz+7bHbqPulczkJGaR+O+U1SVECYkjlWe/8MDRrFYU0/yhF6Zfr/wSaxBphz6
pfrQWZw53c5W3adFhisLzTcs5Cqu6Wlu8U+gj1W6fi/b+uh28SdTs31cNkxE2HYRJhhtdCG3U1s9
w7Xeu8Dem8h8QX+prhUcwKzgheIze/it0WIQQVRSwVbbXld3BgLKgl2naNj6lu6oghVpP/txX2gY
V9SZlzYkyySU4H2GvWWWb9kULZQQxPQT4SgpG3+GxghUoAonduPXtbNTKt8I8ddq32qAYJC/yNwx
FCLouDGBWgF+naRAwAC0sjduo0Qs3uXPYQA+LWleWfUhroPVi7VWDbLrME7XWTdvSG23wk73dsik
HzF1z7PiZtNxkhRmZqz/4udFMSzPfUBDyknvJzyqSoM0cKnwErN319rErcs3joXCFCXVauQpxcxl
QD6L0wwE1CcJvxA5CIzELayNDmbzuf50VQ1OQFQsSOCWC64q+OTYUmtUtxBdVi6bU7YCENhyjvO4
aH9NzmXWENqHpgLKaIMXtwvv9G+7bjbPc6SfBHYlwPmCG55SS2DWWavF8N4sjSmSmzerQAKEz+oj
HhizqNmtcvkmrZIdjj2sUJFRq/zqdC1tEprbOMT6NIp1kONH0oX9Vk5kosC8+2rLzpOx3GRBwN07
xMRWiBLjO/odaIKeHGGGDdh9oxp9VvSVa+gMEwF1ny1gx12s2so6tFVqvsqz9cQzY9Yg09yxn0b2
Z3YujOCGLVjKZatUyVGGOIWqZDpmU+bNBimxPTdwk/IlS+3U9cbegBOjRUTxxCnUx6BOnzqBVHAy
KA11olOYizmfNTah3hie0BhVyEd6cPTRIvUuin4VwVV2pHnLB/dFrTiGwwhNMGEE4kIyiUud0Bxh
UB1NDIClbA69jqdAqZHe/DDLXguFCXeq/qNRR5gl8PFAYH4Zte67aMoGVzHECTMU785o3fJKUvq0
pjcNmY/lF+1cgYI9sbYuRecK4zmN1GD/YAG+l3PwyNX2ewqYiTFhOWj9d6MzCDbSaDuzog8wSWoD
Oos4tojU0ORfUXyIGWeC49wKOhCS5bf5bD7p8pbb3FMq8vEhpiW2XfXIP3gJOmp4dCsXS5H/+sx5
YPxEUgSDZGvGI89hrLwnqXoeRvvktMNfRP4Np7RTHszAfK2c6ntUcKRXy/pL59MNA4gLUfSUS5yW
lrtzaDZ62P11w26m7HQ/KrQHGI5fbLaHVH828fkX7hPcoPeCuYLW2T9BLJ4LPuRmHA9WYryNFad2
k+4JOD+aNiMiKKdtqFzskDmEyE+xZOFKGTs77QZWMg8gA6642Sjz3WKzThzi1ugY34unKTrX/HUq
kseEGsqVWDGCHQSk5cjDCGmvdbSYSVnzqz9nkCgnVo8lqtQcWeyc7fDr4Ckb/Ra/vYyGPWGam7Cl
S0PYPKgcWXPtaUr26i4qGQ45lc5txhqXMVQuWnaWrILXetOt+9C4KozwiyzxEGzJ8HNYnFvlXaM8
AVPCe26+1CSodLAUeWAeypgc5kVJKPJtaiHE18fw2MefZsJmmNeqJqaA2WtfiZ095tx4zrY0i5Mx
GyfH+MGNwTefrDLcrZNOB2MTtWk/EnYHloluLvxxZncNuep1yqxPVvFOmC1iemiSZK7shtb2uwab
udMxktO+2EJvkrHbpkw5lPCrWLjmrtxEOWvu7nVg+jRxA5bC3qWxyaAmpTUJtqnO815QVynap8Ut
Q/AOv1qE5ZBFBlOlBwCLU1FU/hR9ksjsm7btj4BpF503SnewA7nXMvfLDTaZtrtgSVcjs3Bn0NZa
j7e3zg+CBUXWNPuaNX+5gHxDk/mS2A/EbTWM2HrnmCBbVxH4dS7TEsBdkmU7OzwkK/QG1EZV8VXo
6BtC7JgMjMLAR46HGzXcNqI/aMqHWSAQmPVVCT4p1hFHth9CP8I45esHAjC8TjhhBg5DHOSUn/ty
ghSLRRRMHjRtTmeu+FZttzXcTaiqz335yAWmaSeoNlF0bBsDaa3+U09ce1wrVc5AXtBws8idblp/
zOStkDsFY5srd3O/T8Z6YwooFkXANIdrx862yZB6ZfjtMJ9I4Y6Y8wuhFr4i6BsWYLp1AELy7BiF
byFWcKPwn6OEx6nQ/wwo5JMLvVmoxbrX+k3Yh+BK1VczL5kiNy6hCzaSp374MTg3QwRJypB5qm5w
rneTn9cM7kcNa25DOgJNaIg9sDoALDnqjnMx84kGKsVRWv40zXRux5MAuGMOwZNmCW+MiaAFPRaz
wx2nZtty9xryRr+Q6F/OGLHa2o3M5ippUIWpnoRsR48NcoZ6Vtb4MRly57zYLHPnZQ7Ukl5R9XvG
kaw/CKpEKKnN1RGSZWfIVRrCaBTqxsFvVM45ZYW9m7vPzmXwabp7Ka9xB9MNWVOKO52Cifn6XPsq
b5HT5scWj6jxHEZQ/Wp6fLWzrziuiUU4d/VhUF413kU13hjC58BhSv+ZhJCO1bem3IuI/B15lZQX
4WVs70X63BkaoQnL3uIbBdOqYh3kqF64LA0cw1M7FG7mI2E7gyXSHLOdJlnT5zCBE2UT98ZqtJem
kziJsvPb0PBI/mMwWyEeVFYKtLOQBQaMIl6Xb2MAJpZiVV6I0tG01XvlxSiIObCPiu3TJS28ejX6
mpu3ioYonBnVUUOOEZ9uAhAL55pAa1XvHS4IHRG/1P1l/qnm/1DXZfWxmj4LdNQVHq85/HP+BRVW
z/i5oDtlFOwgW1S5BEEGgBBam8ApLM8e/8UKkO0z2xVr9NlOMznDSbeVzRacY1if7AUaDhYsgVoG
3NCiSTQrP3dIY3+1ms2AANkCyoP/mz7haIa/BsY/nTiydt4MAgmM+0ywr9eF44Ho6JUwMMmnxaHk
puhyl+CChpnj6DUk8zS6yzmBjQdTYqjj8WEZy0DTqyPueupPYvoo4val5rnBj2WSlpc+E2y8HR2x
zplhOOyvJ3OR+RLpN+dHw93zzjF4xv1fMwjEHKBZb24EkFVLd8h8D20M8dlKf8tErLuy+e2FCX9Q
QQMw1h0iPgzkea6+LDNrYj0imrEoAtQwyy8jBGVfwiclLmz0gTcdHDe8uxoCJNNOLuzzYQqAsYGj
EeMDKUd7R6LcJmdcQNm30WN6N8cnDS2arl0gQSy/GhWyPJwIQ7GatVsGrLJREg9mNa5/WJO9dYha
fa003cWmkmQL8VaaFAXsRIso3ufK2VEgOr525iUcTkylVhptsZiJqpn/jWykekOc0vJjULFCoA3E
lZWb8Vs7cbZXINus6skcbiIRnoMOEu7ghkjsg4WmEWoZbdNGmu8KTgKEKHCMVjlNGrMWo9zl1jsw
cDvAjdxsCiadRfnRibcWvYgat54tZsQ0+Aeh94YEUCnLW8Z9Ed6q6GEq74r11ATPgwyZVz5PUJw7
bHsVW7BNArxPnQ7Uq5bN/o7psPGdotVeVhwQMlngvRJ5zlIg3beD62sp7y4hODm+V5MQnsx47eet
4b6UxB5BGUUaWe41HNyD8a3WI+bXZyOBDbQlyubkzh8SRysSJC8ox00MxLqnAWfgWZjPE1LH+G47
+0y9OeU7IFPTsjwJ69Fydklws3gAzWQ/qz5yHcYQiDoc9Z00TGYX6EvYqx4W/eEi8pXhbhjh4ZKA
dY/dZ4uFOm4Wt882Y+8zdjMTX0fQq7PyjDHzdi8BuUsmSlI3O0Y1sRJeS1gMT6jEPxtI28d/dKy4
UGFGLHf1KgO3QKoeMzvTV5PpxS17AekZ2Jilc3k5ofPOGEESpsD7wzgyiLEuo8vFWeveZ324KkAx
1YEhnegOfZMeaolhpTqXeUnffmNTfwCef8mB2ESlsh7jeQ3Mh4FCtYrYf6qp+y9HkWlTAQN/ZIBv
b4zpxCIQ7K5KRALfQwsxM258k+Q+RgV686gBVrX7lsisWVykcQzrV9meR+yQ2bbICt/Rsu844kEV
Xfk0CjxZAP/Y7K51xJdBpm+h5P6biMAhPs3yUyXdFgjsbXTz7oBYMVGPXZ7+OdgkWlNeKewOgnib
Bvs61zzbKHVXsCeTTMfD7NhU8jC05KgIBnNL/rIxddCIa/xS45r/z75TfgxH2SixBRKLIqiafmZd
eRmK4TE78Ult560lGKgNNaduqX+FNlZgQF9zbq4MAeCaNTseFWjBAeeLTSKODGbkaYmGj+43FNWl
nzyVMUX3MbLrtdxVrMEBIGKRRcq0z2rMJPegol6aNt1Un/VxBAd3XZplADa7YEo8InwIhtzNufwk
ABHZCaLntvCEPRxSIgnCLn9zlGktVUIod0k7cLzKVVP0lzYBWc3beoL7xyQtV5j8KZsWtScL0/dc
IPjXzW2vwFE1fofqaabKtvPTPGtbi6GOMx2FWnlDfQ6BxkhBCBbmBnbXQ6IgZW2fM9xNBBcEGvDY
gwj8kqYwnfQjStadrM745DlRSJrqEEfNyANiU96Qkm8GgqLqjlFcqlxUS26Hrr7DOTuaqMDUFqW/
fccgmS1JlbS4GgoMUxfXyhUPo2epRUEWaNEuhQdWyAvOlB9DuJeyGikRc8AkxOiN4Vq3oXhNPKyw
W6iYoIsgYgs2FMcv7FHhAixIoGirx3CmGmPPDN8jg4gMyL+eoWTUvitUECMeJ7RibnQwxHvB7qYR
33Is9pryY4EIziSRDUwkmuo0VA84+bzclPlGcJCxddRYFOOt3U4SPDoT98HhzGR+Gcu1axNlvZDf
QWUX/LNoTkBkTH5tIHbru10+Yrluoj3JVK+JEbzE3amvZl8LfziBkIDjuZDIAGe6KovKO+OeEUfT
MPY5/Jx+uHZcEsqtaOw9777ifCsUg3n33jaP0uS7y/Zpc48wx8fUn0mAlacOXwPUvxkaXCQSXmpK
xOP9X7GwEWRECQXPl+oWwVMGZLzJDJionktfblUV89aBpAVrU+tYreQHDs5IOzShylUk9niWxoox
KWJvo3qbosccEgwU0otE9IX5hfgwfoTu1XzNYDfPfYcaYUZW7xxaOpgYW1usY2xMXzDO8fVkXoCB
chj4pORIViSZSar7MpqbKbl32n4oJhr1qyhpT1WxBXbqoaWyRXfKI7S8Oa27qb8FfNToQIviy7Gv
DjC/Gg1DUZ5H1oJu9mjrj1YjidziyR7fZXJoUVRVxMCxbOC3mX6RkWMsMDlB7N1y5zpJsyM5eem5
qFpU7u52bDaTRNos5cqEmcZKdq24IKewY8VT61dgh7uJbR8OUsIbsejNpPxouyX1JBCln6Ayp9Wn
lQJE4JRPqVNtq8baEtC+UnTlhBDylVsCfJxgTzyh+4r3ste9NA3Wfc20JWrWBX6sZXWFqWRDH4qe
92T35jUGv62i/nHMcZfzgpecQDOku1loBMQYB+xqO9ArRwSGeyWg7KrSBwakW0w0IJze9TgPm3py
4cEw+IWUFZGaFTXdimhVL85wY/C2VRoTTAtbK699OfwolLtcLuiL2mAPon7TIf5JZswFqbqDYLwf
cvequP/MJD5HhCWEUuwqE6Z4Q4mrwy3ghp+MnN5TgSyrbHLchXoSg5YKsCNOmzp0bonN2RiDZQmS
LZbxI+7UvYXbem0jvzrPAdtgtUDVQtllxcn7YNmMOGy6hXoiEYN1VbjqnAw8YZb+1uBnix7Q4RCf
Um28zwirUrsgZ7M+a5gt8z7bGr3+KRIMP8WjMefXLPttihCxlnwbJXnEqv4cYg+v9eRJicKzlO2+
M92/cHTfIna0TaXwnSzXxwWemhemL23OcWkqP+xPfjt12DiW6vWTJOCvOsDUh1dUIz2skQE8ihJ5
obtMRx2KtnYG9m3P2ybtPRQYG8fIn4ahfy67+tFMDWOnY2oAN0Yy4ILMMi0f4LwQA9SW4uAwV4rK
6RYxSdMNdWvbyrUnGHSmcG2Vgbmv/oKtZguDjRH2e5VfBou1v3vgwEbvNKkewHLfktIzKJs5T77S
mN+Rgxd03C8wg3MaYcbEXG/oPOnMHhJ+D4cSJRuKXe8Yp1RdbIUnVboDNieNGhnQnfiKsEXxXtkf
M5L2TvukAspIXrDznwnBbZaITTRm947DJFKTDwidHIKYSpTQXsXA5Sz+l4n2hlyIAcdvZ7IytjMa
yZhezLQO/fwAqPd/wzONmA/V9DkKPPS+vyEfveyVtcklhr0dgAi1tW0m2wajVQlHpSxUUPLfQ/Y6
Ems2WLWvYWmTgYVkkeABg42WY53GqTw3ZbZJagsvIY7bsjnMbQss0wBUSXjG2D0G/GOFEjzLufJU
ZqncSUfQwxu7Yb5WRReNkYaTi19GmQ8zvSfuT1zfEwHeNDDJNoN/rUpq3XZjzOepMjGydSCLINIZ
ymelc5+laNVNFfcAb/sM59NkfFAgzrCnZlPahV/b5Ki4yY4bZCNnAgPT4RjH2iHtsNbJK2KGvRHd
l+AOUib5aGPqs9RDkHSOMwTlPTEzzXusgBToR4LfOrgNy/AnPIq49+rURcejXcO03mmM5hcOUTDQ
GU3gKjAJa+IgHaqHXj+YMYvYLAJ05dJRU6EZcUvaDaUATT+AX1OlbCoc3+KmE6QlEh73Bxyfl6zy
sswixmSOsY4f0h6JO8FCdRl6ZohJBlDaqc9MrPKp51Y6/M3QRzDT9ibUC2a25FSP+ZXJ10sadPgF
7FcrWw4hdp78xBoBW2seTOZ6mmtt1Vn5UIKFMmOyAQTSIjq6/AQtX8qv0Am0zHmvXhUzOyh9/5vO
LXyj4SvF10c1DcsoGpE1jDlk4VRPrdXQT9/QBK/u2D9Lfst1PmeINzB+Lgp5CnoxL9wIYDh5bvqN
3Ux8CGn2iiKuPRfTFJyjurw7BrHdKulEdsFVn9e3DBIWYUfdv14HwEAuHUdEESDVS/XXKQp/ML49
RJT+QgN5MIb4HeeI2lvl9KwliJiYyDnPrqlfk0r9kv1IW6CzHCon2Xt6LXEvy7kFZZ6aW+BqTxNI
7ICvump6JNFmU9G5l9nWNbEfxOPZipIWb4j40fX0QtBNvJ3jkeVW8JLTvWxaPti1NMoKg0cIbyU1
7prk8J0k5lXAnurWnUh7MBfVtF4E5OTwNxMHTbaj6vYYjDgg6lb7q1JMbWGmo14Z5LONrZ65pY2l
Q7HEeihVF316dVOYWC9ToYsGoW0NaZJHxTQ/wnjaOmlw6YvMD+fy0DXKLtI4fQvt1aGkVAt9q432
M7Z+e6OqgGysFK248dLojO/J41oZsv4rFaDkofYIYbzip4/gS+MbNRVxiJritaXoXeU63AgMe7qU
b0qSQu9Jp7uuxPe8MaxN0Vtc5bAJY+gNqdo/YRaFbtqhY7S3xRIwntrh2XRQF7k2cFsWpqXCTtDM
BUNxG8dHehxItY0nebSa4cDCZgfSutwm+fwWl9jDwd5jfbM3QyjW6A19xxleZMboMajQH5ufjqwv
GMo8PXEvysjQaEQQAk49SMcPFCnHqmyZwCDmZSSpRzYBbs2DfIRT1jVXU6UhxXSJCV2xj9o4s3TU
/JHk7GbhSnHEMQ+5S0buOF9eSqMDl6Cou7qxdtJg28CMgvusrviE+/zmhOF1iJGaNJrzVLbZVxQz
OG5JZOoZAUTzH7uQf0ZNtrLsN51evQ0msVeRziwtNW+lPt+mkVUZwA3SKKz0KAJOHFJxXUtXqb+C
N7LJrro6MZROz1aeP4YsOsku/FzYSrocjw3jT8I29mE5V77e936gMQqo2fYWiteSH6bH6nOlhX/M
XeFxjXtTMfYt0lG8oPlGjnq1ajtKipxCJ+oFo0DlOVUdTiFtB1wG6wLas4r7lbTbpnH2CZvaXIwH
kFa7Jmo3AFQQBnbUqGwRkDAdhYAHkFn32mH5oKWYmpY2pqKJyyf7PGkprVe8baELEB9I+IbFmrbY
B5N6IKHDd6oM2jrkJBeeI8sftj5K+jJrgV9UIDGG7zomp07u0CR4Y4Xnj9uPAMJV5mRrsA9DQ+2L
GpH5xQmp+ZaopH3paGfL7F6BP+3HIb+S7LwxqTLDPvd7VVyy+jdGXjaYqMDx5mwXvnAUFFdnys6c
TDst7p9GBeQG6xhR2o8+FbumvNnzu4lZROlfFUX4hBH8c8SSUWi/SO0Csfg51CESDMmTZNMnE9yV
tASI8NfzZF9rPfUiK4euR0ikhexhRiGUONXBniakv+XadY8Lxoqg6A2+n01nYzagDizceKsJm8KQ
KIi65343kPFZxzD+0pYxnagPOuYxRDit+1VMZBd18NZYPkSR7tkTBRYvYwHrMHHZmbn8PgxLjJc5
pE9is1e6bwrr4YaZAUNonmfCxxXj0AXBqXB0gr5Ao3CL9la1VTTsDcFv3rv+mBl+rYstiU074iy8
wsatbWgMjfCpu8zBUyZ3S29UcktS7/Ol/elV+ZkJdFj95CDBPSk2sSJ4BAFGBXO6CwNm0+nEi139
UTvuG/Wu5cWOzIpVayF+iLw6S48NoHcl/UyLR9WqazEZH/p4nHBihhifTPLYU1T/ZCKtC0kJXTOI
RFvE1eKDrsNR8xpDDC/Qy8YKsfasXroWW0ICNKTU6QMZG4NjrDRgXVnTv2iIqxQV/nk2Htwpwj0x
rlWR07U1CAkQPENwcvSjk384TNTJ/mECWnigF8Lsqs7ZVqGt0xdc2RIckknmJCU1GhTEEjbGSJVb
tJq/SG0ayQGOh2KCvNJ9W8NdZdbbW7dl1NQ7BDiSDBea7pF4jZ2uiPXsRk8NdX+JjSQk7ivov2v1
KZXmpkW6Z87fpFGuQ0X90cirXyUzI0O2a3XAZrkDM2Llm0kNv9Q0elFN6RVxcozn+pTP0PJG7vom
2Bdu7jkhTu/4D8lVIqurNTTfIiRESrpUAwmrXHwqjKZIi3hyHKKN8WvhE9w7lb4dUO6N9s0ANwTA
gJQOG0n66AcotlzifpDR+zZvsZ3CHao+++gtd8jOYb6iIurVYERES9UyLUgBxuADJaqBPw8sDiqA
ozCUQxhh+B44VqfpH0fYhhv8iA/6qLCi7udzqL+7iifkG8RTVn3wa5XQH1v7USfjZ2HZpFZWGK71
hzpZf5yOBzDKEByUk8whKrGx0vKrKv8s9CohrQyUTPzVi7bBbU8uxgV7uilUWuXytZblrpgCDwmo
l5mvxC2t5UstQjK3TjnDcIuXq6sA3EKQQ0SnqfdRFI+gUb7UrsZIjQcGLSV/aY9PVFHfCigWsncB
fPBhAc3ZjVrzJ4X2DUVjSkZWUxHDVMIbOCyYqiUpyU3zocUzzTwmE2d7iYpFpCzRhtUMH1uBG4Xz
OleQVLXZbp6Xjc/4VICrn3RIIGzGOxzaiZ6fFGRnDiKpoW6wIDUb4izRDauE1sKZgaT/lxguqvD6
4LAL4UnveARzwqV7DE4E2/CoP9IZXzBfbcySW9bx4gJ6EGXDa8l0G9ceEd9EWdbgHLLtAJ3ANe5t
9oIRXsoTtaGDYlk8VeEu7o4Jel8AFrO7S+ly0MAS/V5PpwrRXZh4nbJjdNl2ey5qCafjbMFecd+1
+m7N7/mAqA7t7my85/qvyWrEOVjmxS5Vj2kJ51ecrTtmofi+pH6BCDkLqF0Avj5VPHeWj42UJSEo
EsDZKje7DQcg4/VDAoCihnKuXUK6Rr/hVNTxEJpf+fSeMT1pf+HSzMmWOYB6SfujPhBX4vEuLRj6
9tuA0Q4Qk9XdRE9oTXc4AgQP3GYTwBUU2+wpMLCzUWtuc7Z1sRVtZfgYB0qQ6GQD8DIhft8c/WtM
UDhsVPcZqd+utf+hdMCAq0FIy91+H2qz6dnZu1PcOy5Mkqe8GBwZGzQTG8C4DcMnPd/24sDwnPBv
r0wqmsGtARtwcCbSpF6pvNZGhGROoI1hxf1PNFcr/ivHa22CuQTGBiTuue5XRr6qMxikq6r9EVja
2zcr39rKibIwn7+dbNFRwl6CFjKQRXeUBYPL6pWQ+yS/ohBIBDYW+ZAVomSvMH/imJ7oaIJ0IfQN
6V66jd8goDgOPKdFLlQ/QdVvzD2BM5mzMQZfqz/oXhVIjkENYRGsB+nQTfmAsGCXL7ZIAGjTt+yh
mIJCQJyVo1IDIgbh3SswOI5/tuqNl4qeyq6fM0g56q1wPhcxu22fpob973uGGlSRnlb6vXPOtEe3
5E7eYbvMmHkQ4czyBIOxyj+VJSZj8mI2/Br0bSwTIU0CnGwFy/42i51TPoR7S1yG3C9VjCyhcWGM
yl2zDgB4r4heytxLP0JpJvEQgydhXTGV1baw/o0GWYYhxLbyEDGlyPhHHbMhwUIn6cy1q4dEULOf
uKrjO+Kgrt330Y1QD14tTHnNVyE3A0bKYdvXeNpgYQBcH85Wecewz3VZolzGRBGy4ieCFyU2b0/H
yP69eivI6jE5Wb9pcrBPPU+oSwLUdzpR77hZmbq8tumFJ8XGUePqZ4bOSQUAbclE8TMaHZO6TcLx
wypbkkLEAD3ytOZJyd80frs0uqblbw/0gGpDXMwKSjwylij3I22fyH3XXuV4wZ93wNNVG1sWKQOX
eDQg4P+B9BnbOx1UMdR+ZtBHHGCv0Om1xfA4yiedL92l+E/bxV2LnzMmkwApVQ50BYqewmeV4KHa
6N9ghUR4gLCjzs+jcxcD6Q8bFEbRWaAAy6Cb8+Lgmq0JhOuh0+ykcMigPLXTVWf6pdIzNOn8GIUX
LMcatucqP+GDRIa5NfGMuP1m+AznH4JS4uiP1YkjBk/BW0HKIr7zkLygy9Tucqa8ENSXJwu1wEYu
5171cNG2NSp1ofbXauEmmhC3oRkJqfWVka3DKx6DYfqnizeJkqY0fvV5j5Sjif3C9grCySdn41CF
teFJ7fcQYlLUgETc6jwgqXNRwye1vOWYoTqwTdN3Uhwb7QgIj2bhBGyxsr8npu02L3R0y6SPi5Wf
Hllnx32EmS8wYDImlX8p7z+JYf3NhX+q7CwW2v0xRw5FoeXqz4ioW1suKA+o/DAfKJVQzE6nyX7E
ZJ6rnIR+MYCbgClyKMzPrP2wK38Iz2nyYep+HNBww5i7YSDDf9jknxNPprHlP5XzhlTJa4DL3tlH
BYuWfJMahyQ6DrjvhLEbkSvM6jsEhs5lkQuSiQQcZw/m3e4xWDNTU7TJF4vyleREDQMR+qj5UUAv
7JRvBTNg+zSZJ/LVCRedph8ZfXXkGnB3Qi4o3e2krRGeRZLqHJ8mEQaLG/0f83ArW2MaLumVKCU5
/8yzg9WCvBSa/tsQP9X9jpRAI6ErYozBtIokQZvjb84ujLSG+dgbm2hZKX8nXccodT1/jDX6sh0v
Zzisc91jZAVPFZG1FbIoRxrYi3MePvLqvYqYK7OtGfL5GVt73eKqZWbIAe2G/yLtS3Ffiwy4wXIb
PaXsSd27q7/OECptb4E9iQg2Zuxn+Uszv4cspWwxHLU42oTJdckeikuum+GrpTULN2m2n5KTFe6c
bAuK3x/6d6y0KKY/Msjzyk+sf+Y1eg46tTZ866oP/MkYS6CnZwWTXXQ/3hjutXY7hu9K+ya0+OBo
yhrnH4+dy8J/1O8pMs7G4K8Y+EDK1+iHBXn7kozy4Ax4PadVOxzz8osSaGOan3P6brBYRVyUfydR
sGFUAtzz3IA21MCC13BGIK0H5nm0NJ9NogU9HKlo9xpBuFHHxe/2EQ4f5jB44zxuugyHWMToBJm3
if0ArFI3vxYcXHgygStyKhOjVKO+YjcoCV6zKSA0LwTpX6LltGmimgJ9ogmc/RnK14xuJSt38iWz
tDNri1KcC9MXKuor/W7F08o2Tmws9Hdb+U54DjPceIUOUAj1LRDme+R42GJXjviykQCBf9GSVyvf
tem+zy5ucjeCM14ilBkZ+B/1brUbp3tCae6yEho4LjkU2e8rCJe8kJM3hr7UmH7hvvQ9oBv9T+Wr
YaADNPRJa28KUsfCvAFvRG+7nUd3VcvRWHXmHx9elJwNMo8MyyNOgIrqg58bH3uyJhH/uMFzkF8D
967o187cq+qztC5N9ZZLmL5+mL8b86mBjK95pEKM+CSwHKTkfs006FV5FKAbGgIESA1WuJx32rSp
7HtRfagUnaGrbBzgloJ5I9tjjdhmZCgddzAYrVVkH4aOVPJmn3R/YvgcwyswC8RVG3DesPp7WDve
YHqofVKskvizCPld82Om7GrEnuIeY/PN6ElEIsk8plQiahNd2l/LMhj4F48T+quab7HZCyrpsrWf
04lhLgS9ci2W2Krhrogr+x+3OC8i14Cx9rJwuBawzmLFPOmOAW4ZI9A2USnBfhXEe9m/3gYAxV5u
/lLlp8vmOzL1rdU9OdWbxQhF8YjIqzGW0YBREOLPYwRjgNtMRpCRYltgxylx5WBFaRBeJ+cgIWGb
FTT0GsBSxjbi1piZNd+66F17gzliWGwqSLswNUib2CBfq5adfPc75zfwFF12aJDGMe+JSGlJ4PJX
OIF/pmQru5NjfZlcSu1FTl8s1NfR9G5MeyfwMpcylHuCFaqYHnHEKoeGcy0F4A7GSg60MXIFd7a2
78cnBYV+oj+hQnDHvwKiAcL6lqgJ1miBUE4xqRpMqhGRbeh1wNJOLsSRXc3cP2arrqK7R48ZNs8C
QfOkYAub1r3+QE0WR7sln2JkPl0S4F0uO56mojfA4ip3k+oH1j1UP3L6VzQUPfobmf7lzX8cnddu
48gWRb+IAEMxvSpQOVuypRfCbtnMOfPrZ3GAC9zBoKfbLZFVJ+y99s+I/VMxQdGAEmHJyxy5kQAZ
t0yaDiI/KyCUfYNqgcdiZG6yqNV3DyRST0DWhK+OuUqhrgpOJzjKOlDecB0WH1aDJSzfKTm3ZkcF
IzYm51P3iYNgIBZr/GQsAFt1y7PHyjPVLj7TumJtFC8DGp/NnBek0FNRMK9M/wT8JFrX4TaQeTFS
hkX5qiy+o5CEp+MgnLHDzt4+8SdM0jJ8rEvYwR5pUFW9J/KCyXY/LwB/uVTxdQq79J2h02/CfcP0
s3QQacwGHoMKaGAUHTP3L6TuU6LYMYVj5mcNXRTobI4Ng/9YX3YeZzsUbWyA7NA/6xDs6J3c1aFB
Tqs9rPSp0tQi1/OLD1P5U/NzZUOCz2dTVHVW4GyZV8jI1U+XeQc2BDZ8pLskF4M8F5t/YqGb8tvk
xw4E8QToQp884tPkDH0SNy2CbMHqMpBhS2JoyDks42CYxyDHSUMozXVqPUiQZ15o8NEH5V3r/yXg
Jc0f9AQYsC7WE56Z4TlFfCzHX6+gEiBw3poH6StG0JrXD8/n+uanoOm3x4760VtIXOELxb9VLfMN
DC9Oe815AspFgQCk0TFDbj0dGUMAnW5hVH+iIudro6hfFX5i3UZBWB1Tc9EfsSXOJ/WmAocfeqbH
VQ84rNF3PUejS4vAyMJLdgF4hbF7KyP50Qtp2IdkG9HhwL2Em98Fv6HPI/uXpf9yJCzkc20i8WuN
L/+fjjpClTax9sLG5ehJSIjRquNrK6fH+hO5pyVdpRxvr8mNwhK5voXtq0VMJGzUXdilD8NwIi2L
MGUdT5Lpku/myEidYStzrCjyH6uTWDq40raQCEK80Ya0bKnL8diEOM5iItFh+ur+uinylR2SHQuF
xMDXQXegKL8GMWD8Ggxq7K5R7Z4MrGmYmq1hZXj4wR4aQ+jUFEuD454/inMU1Jo9vmJsWWX+Fv6u
VfZd4y5kqpIgXgT4khO/PZBKLvMXiqJdBE5vPEDYa7qdnZ9lb+eyzHAf+hXlXN19GRLztnsMlU4f
nNSn6WJL+y1QRFlI4wwCqOroVrwJn4Nh4bfvDB8h8x4YgAcPgSuoVPVBP9IATTDWlstcdA7vMGkn
Nsqsl1+K8RvmNMKsaOZ6+zDzd6l/aOEGeuDcaLY5r6UKFvCmj0cw8XbIhPegsBJwBWXI9BVr3L03
s/0Og2+CNnxswVrr6JmD5AwMEa88S2Szf3QxfIKN7HOsLxVrnptOlxz0fs4uuWLQp2+4xEcDvwm0
EYSAEYcpT8eQbehX8f8N9qKprro1zIr+NXI/8enJHNTRAVB0hTo2Yhlr3GjxiFqJGKyrLWO1Lams
DoxHlHMz2yeg5YIwlYmukezG4OhKn372lFqHSZqIbn6CSSp9tTHrh5sso3NcEU0AMNJEuVoKxxVn
SxxbZQmVKYgv1XBlJdYG+Mnr3whxXYv5cph8TRyQYRsQqbKmEtfVY1Tth/pXyaN1ye0O2msxEiya
fU8HYJRgpg8Y6BWPbLKmM8LUimnoSWObvEz/J1eirZH/WIxYsbaxfqKUyMxzSvOCCYxARTbqXFBI
MUpHsvZFw7xvnXSHsCEnnCgHctuIZURl3HxDX0BVtgmT3/+Ltrtiffh4BgXj60WCKbPizLU5mgzU
0yC4Gi7uNqNXDx9Cw8h0nIjzHV+P7+OonflTOMY/0sBRFR1I/NWStZ2dK+nUckwTqdJy0Ax7lfBg
EgQsneN+qxrkxm0DfUsiZveG3NPkv6MKVAZWHtANNI0wwlEioACOHgNbCf89Dm8TUUBDMZkUe1VD
kNqTzMS+s2GRyivLU7mqsrNJhxnqb49ZtRxiF3wM0Tmqbl26rhTkkGtXu6Q2KghM45k2k0JIStyC
ETpXMA7of7JF26M0JVCxRtiA1azEaPnbePhbb7rX8tODIphaPKYaEpQruZIJZvAO8FYCxu+4wOyx
PSgPtksRL1+znfCzKFjofHCnGih2WSqkiSN+p32FZgXOBNRsR7RAoFA+IgOD5FxEOxYJHZhyTufm
S68O0Oz9cUOSXW494mYL5Br1EpCqgk456aGoazP5jPOL58I6s6ds6j0IqoGILK05ttKfqR2Dh+Ti
qMHmVCKLYRUaAlKIWZnnFXfNET4XQQlL3Gc0VlbFdTeb8ImWBvRwln1UDMvrMJhHCrucqcMj4xSF
AYFHcFHirVWuWaTizkSgMv2CSn3kyS2TJ1cf7oZlLT2NnuyglW/RZwCMH3hoxgWBYCniAu5J6G6S
h3D7t9CXXr/zKh8lbs89s1QMcj4wf9/cyMKBBFP7W2i3vF8N7AkwBQoG19iVUE6hEpQJqsh4L1Al
zYZDaH0QWUINsSB1VRR31DsEe1TxK8MSBU+oAtQfOWNMBwKkfKXZqLo1OoRjQ8t69CKnbi8gQqhm
DuTI5rxA6ZU9ndTrwLZpQ9hJK07gb3JeH3/Y++Yr1L598VmN/3rpanc/ar5mjtugxmaraTfAx4XJ
npUzonwp6s2vXQZMc9YADPwQ3jpVsTN0HRcGpLqTYEumB9sUJy9GH53AYAvfsqnebPbfQb5hgEHq
KoQY/sU/yit5CgZAs4yVfxUFW3nUbg3qSEWZMO7lDIPNTFV2CTyb+J1hyJUdSm0F7fjWvJkIfzox
rP1/cnso6mPGBtAtfjWsvy0DUppwme2xhkh45YlH584oWxPx5uNaNbxOhvUP5kQ4YgHucpTjFy4R
rPujsuuae9jgiucLQNcHaaR+Vt9ReQ6SYx+d0vFHIG7Q2HTl2FW2PsMVc6cXl8HGLMptHLITQunS
7io0Kow+NCyG51xcLYvSrFyr+javli4MkZptbrv28nPr/7TQgosRuGXTLqFnrSzw62n31qM1ro3W
Ipxb3ofoseCBkeTFBAMedhp81AT4xsmf6HeFvPdjPi37WQybOrDQ0+PpP8n5V5XlSwAcKOhlixtj
E/DOZd2aQHfIKucoXPWIRmIFvAXhn/wIdnyUwArS+YiNRYAy7Vh8HRTMM/pJvEMlQ715kdttO5Ke
mOwSorzcnDduH7GhkDfJSA4O11GvXjrlTD+XR+cAFxdj9LlBB6UeNbQI0dKMNKKjurlkf2DmxqYF
FS+jCudOHpcSR2KOsYOIQiomH0hIUj8yThlkmUnxp3ZLhGkqHfjAId9U1VLm/2vcPyHRPsKfo6Cu
idxK+LvRIZB/nqMJjj4pmmT2tu7/t/yS96/R2PQpXBfcYtU0/c9Zk1X6JdEXtWzt/P47gffQQh7O
qCUbVH4Vyu5723+A7HBs0l2EPI/0JbBUsIdvuf3R9Y/EvBioVpG9US8xGys/AVdqxZkVSTux0ebs
oxtSScnaGI1gQeb7KokYVKC1qFwYlP4BP9M6IirYCJJvt9zr8S0GPcWYueT8o1p8ol3BSh5AosFC
ZhFVRz1UrZl2t1CmuS68PwPnpe3jhvYYnx1IqiFWxRx/KoYVsbtT2j/xNoeTYjiGuqwS/At8Kr+w
bwdAlnG0ClEcDxeKP41hi/gwyn0V8bSvjJY1/sko14rW4Zhe1qm6AURCy+l4IYY+JNxZGa1tGJHV
WH6gSQJZMATaghuxJwkwrLj+ygA3LWf5MA/T7zrcTYWIn1Cvd8osVbdd+ArTVUgbyOlD+s0gHoRp
6pPSbcuPV1G26WIjo4LbkMFZQQHQrH3/RUCQrs1tfc9+yG1/rPgMwEY3wT6Ft8g6KfmD5R1CWWGc
Ohl4F3oxegy+gp2dnMv2qmZk3Tmsj/JYW1rtmQG3Zu34iN3gaunXEtGrj/F1rLemfJbkY8utj/CH
3Y3FtE6N/nUKZgqUYijHvfzQeRC1Q6CrzcmojhFDdqU6Bc1hAPDVMmgggEqeziSCWxmiTXfsrA42
jJkNi2oGwQfsOoUUMv2p6jlDNyAe7D3K6FMBgRoZ/1hUohcjnHBD4KGDnYLFIbFVZOLuMgvOxqNu
Dvjt4VixhPnKAWlDnpoJna/2Imln28SXxggqE2ejvejxxaNKUNWb+Cr0+9h9E3KkkkxJD5Nd/fhj
Wsy62DLFW3grt1762U+guOtUB4Ccfxb9w0+vHWl5xBwaNJCburgNLk/4MrcJpuuwI89GH2MDQb80
wyypJdTDKKC6s8tAO12ODYtMtAXxxmX6al0iZScNh87mQLtXQjgTmLIEChlT9L9Di7GL4sTpbyxr
h1pn7sX4HzX8PtSm3JpuqYzA+nFYuoLW2crQQGZORXlYCCiQf9NYRR3W7IWxPMV8Dpwd8dnsrqGy
GORzIE65sgcVRjEXkuHLciXRkDMSDVHPQ+2JKtrVFkUL4Oc3sZyEoS8lTYMyXDDSyXn0lfyTfE6I
rJvK36fU1j7YgrIKZsL9MPSlNc4rNJBV8GVz6gzDRU/f+NP1zhmRurEdRVGv5ifW/kXmIyx/JBlx
QyuXGonzueLamJw7x1T5gc+A79JrIBEd2veoDDPbGLciJ5l88v0++DfrCgpCBfnBQDeRopbA743/
3WKSHTzRp/D8A+q03Ltv72S+IG4LHwZH+JdPRxRveRn+JtmLD5W9cOq9asZwkFWsSUuQAyhM9urv
kLGR5SZCO6qh65RZNt8NulFXZdvFigHXEpOHrckbJpimXSCImgPHFV4o6ZsnM+pXpJSY+IyLtW1c
JQaWpboripXMS1fhWc3UNR6+CPNjSGBGNI1C96P7SyECSpoh0VzL1kWEpnGBEnuQuP0YPHsAEpq2
WGsd7dPdzP9plUGiwFtmvtEziui+edsgWmjij51DkeysFKkDIg3e1B2DKzsE6/pEN0K/Bic3Ze6X
ERWxtVmH4EuLVJTaDFfJjiG6W76a/EUABiv2qWkYTrdkcHETtkt2D+rDr+qdbb+U+D6RzWIF1K8V
zoej759y+m0psZmVFaCWm2Upn4KyWfT5b4NgQFlo5iaEgTyiZEBVSMTxXBofofEI+zNEF7t0UjAy
1aMOKR+zi18zhI22gQDAmr9k1hMpmRxGXe9r7Iahvi/NbZ4HrJVuZUSSrkbDIt9MdsfhQ/M/8FFb
Mkv2YyVFC1M+5SP6qSvSALvE8Xp2daeZ+gz1DFWUincvBx89R5Nl0H/0S5EPK3aCFnyxjK4I2S0t
72dgPlSmcQPgRJIGhm5php+yd7Sx3BTFb0kqDJ8AcwJ3B1uA/8qwOHhgWDbUnwzhsjkE/HUQXn08
ckn7ZbKfcZG7GA8LnSISYqyUXLARxU70kryLWhxF8bD6SzQ4ubXpjmFyoIEBD9IFzsj9lP2laKmy
aIOXkSlnlyzU8ZLUlOXNUsa9A0o52rLeiqu1ekd3phnr0VjV2VX0y0Sh2V/2GquCisEzMsus/U5Q
pHjpjZBUHO2X1DixpmJU2bLi2KY9MNyF11+gKaj9RjQfXfNSgZT732p0dOO1xuTaK+6dbjMtHudc
FEtdVBtDnHvjQwYCIdvfWYQp4RolFBP9Uh8YX+N3mQuSQynXyr+B4ja37nF+jEh96Dda/07c9WRM
0QdjoQTrof+18d0liEH5E/Da6Me0B3fG2UyujopPOvJ+UF6Qv9AbCIxWlL+Sjei7u2oxcncSJ3H+
aNUm9X9QwQbmNZramxWwAlccewprPuAw/CvbH/RVUbqZ5pxecuiBizA18k0n7+m/8ZfiFW3jU2p9
yN3F5bNNEPELpPhLdKxsd9jwtBviaPG/uOTW6oea1VzITLmEfI8J/lXTmvrYHlpyayVQIH58DlD5
Q1YV2ZcFxThZgvizuhVq+ya8mt4O21+Q/0jmP50lNoJBVv2C47oKVj4Z9MFchGtV3IaRwrFGP/Ah
Auy+TvPMiW5Qzz0a4hpliTzdbA2pSE7nXQoY2pjktLcW4a9CycoAHP0IDWIT3yr/0DYcIfZCdm/M
MIRZEKB6TVDn5Fi/nCRY43Tsq3Nbuws7PQ6Ghm3/Dy3UqupyVFzVvBH2Ggb7omXUP0ZXa5KoVy8x
eaVeWjGNbUmPixhfu4I7/F02j9wCDG3x89PKsqyZDRTgGgVMRBWV8NPUsnwjtLbfpyUhgwzLnl70
7Cg5iuAsmWxRCXvMAAYyePTpnXPlWV5Vj6Xwo7rFIXpksiN4Sek5ufxE40jyvulfkpStuQIo5mUO
lXpF0wxhpHR/VaZI5rzWjsbI870uDXgUzvATjGvVp8QfX/BUJPb2Xf8jjLsPWonYAvK7ZpZ5kqS9
1T+mtJRhFbRLSXcGmNw4RcRtzHbMSAexrviLaP+C7l8LrmTKAI+7XSeeSbhRhi8X9kglDp5CzPeZ
RkjCI9VhCUI5Zj0yhJTFaTJhJ3/Vs0j7eYkCjAWW2tw01CE5jyBNVxwsR+MgjOOgbSPzKyHYOVuj
50auoN2Z0bopFO8Fzg2KWMBNMxNN+ch7aU1hq4+ULanJbT9ay5Hn1UihX7Gzgn8imRgLmAp8RuWH
MBnCfY8x+Af3T0v2sr4TCBOwQ7eoCP07njCtf6jaLo2pRXkECG+gmS5LmN0HnRcjMhxr+jrfWrav
pnlctcNFGftXDRuYSuHSU+FELBYH79oXtzzSKWC/reSkZMTYTmPWVdRskZhg/k3gIzfettdeSgfP
MFkYPzKiZhgr9XAKMS9m8Zef/oT2Rc+24sur5za8SibI8NkETlrGAUqClByRocrnSWFZ9v4MZIJn
XOV6omah04q5oOmMXXXXtf62BSUXctaSTKMgSJyU9ZNfsfaaRSOvB82RIJpljwy95SAuOp6AEMW/
mi6TdCfhzoLaIObqj6quFdq42D1FyH9T6UTfmKDSliZQ2b+iWbDzHlLqAkR8rBpONgiyjrxT0lMJ
BP+Cv2S+av8SjzJRYAA30XGBWCJ/qukSxxrauTfuRnmvtO9CuhJHHKh7PlYU2M2wwvExK7+laf/R
op1l8Mdos+FBsLCs6cHCKv4l7tLoqHC8X6lfduLN8Dh2HR2Ag6bQc9Hh+Mq/vLBnBpKbhgGE+IrU
eeEzV7jHXBFIzx0MBMpBpADB7oOGhiZ/mNJnC2Ih9q5WdcYmxiBSbz/gE1feIzJNBpw0EM26R9mg
dFAacMF59sLjd0YmOJ2BSwknd6t9m9UtbfjR40MbHUCDdTjHY3erFX84Og35xxoWgihdHF5q4ygS
Kdyjyzf57psTqMa2fbRgaXv7o6csk9RXoOYrI74MGO1qVLk+PwpBEfOI0ZYyEfgmuSJ7TDvEzbOQ
vVUWpktZvdfuemJDmUsxfg3MMit0iw3Va7ZPe8fWsXckJxWmjLkW5ZbUM07wnRntfHFkb4SH76cg
R2zUWBMT8zIqZzpAQxyy5tCRmp1so3whGUsP76+8w2soslfFIDOy7r5+s5o/oA65ee6zG/JEDoMi
2XMllyGv8XIoKZ/PTcF/w6YVug+Bt7BfF1WxTv19wXteJcnCV68CbTmMwekiyv31UN/S+oZeHUjn
vig29TfXKueQpL2y+uL5dDWzWIHAvEAbkpjXtr8wxLdGwPXXRD1wRXVPQ0W19wmCal7cWDGz0mCF
GXCHZeRlcNoQmoDdvF4jehIEsqjXNrspryS61k07rz9TNp0ynypJIE/F4m5tiD2Uo6VCZhfHMSr7
ILihIMr4+zLKYT+Ovte66fRmU95DhVA7ws2qoi6PoR6ltrbDeseD/TT2sr1Ki1ODbD7wbm6zcZVF
au7iuj6DLFsETIwCDx4iTGFCwBp03CqL4RVW7UIwkBqdSZc/PErTQ2p9xcssx5Q9TlQuuZDyZhnc
W6u9wU1dMJpJR7Zr4REELtw5t/2F+1CVJKME6AYJ2NIO0njRG+BiyVVuLj3cTXenxz8RwJO4/830
c5RzRzNKKh0LAQ1AXhJNSxai7Tnyn+7wVSNh50D6CvzfUiAytXaA7XLiiu1+UeT2SqL0k56UCNZ0
VWLxhZiaULjILHYoBfHTZ0hsMMOy8U7aD6/bxA8/QBMrBICyC+ojmmMJySz6sB7mK2qbUv8c4Ha0
KHtt+7dPtyNbDMt9d/KXqg5LDzq80TxplIccxKaFvAQ6lI8WQzCEigPO1XAr6cv2bsAkxcftb3EI
MbTN4wWXew7BDsWvwjTfInN32Y0/jOv19q2gqOgJ32bSuo+UbWrsC8rDXr930W6Q1j1fkDpABlPY
gGT6hmNm1KNLlDIGV+a8e6DiNf52fv3ZEfdX1xS0JhSom9AOOeuq8iKNB3BGc5pqjCWcgqnvGKBb
4CmR9e3Ky5bPYBJLi2UIqrjKDzxyKXtDxj6Z+ZtQZjFFgGxUGVwh3U9lnvr4KEjqasKco5v0HADH
6vdgwkBh/F6jmEsOaj4zqbwG1LBIE4oVD7gIj7q88ej9CaakKYeeUMyY+VTGS7kH4T903ZK8DPW5
7H1p5bMIfwUwZJlQ2nFaAKr1Iy+2NjzX/EPlRsbcX+9Ef+ZLhqgg7ONEOunY1xM3TsNfMIJLmA6X
71yD1blTEYwAMrfXRoWeE7HgugWFBfNQ3rk6QXuo0fCioIbitGe+MEku0P1zvuS8B3GP9KB9YFFZ
lNEtMkbHaEkK6eu7avxgZHNGHTcSWFhvLomrQActsno2SAD5e6Rs/NpUFWz/+eOYlweJi6g6+zIR
M5CddC6sfJ7BsG4JRyf1ptHllVBvSfkVSuVGrx94s8vg6aY6dxZqU/PSms8mwMHJTEprbwPz2Jgy
unGV1YhcQAmPTfVHsuGyQlSnUhigEuy9Ya2FAi22fy5ILy/5+G0Gh6BJ/WouAanIESYKyrNIf0XJ
psnOZXnwsB4EkIm1ML3HWP9tzHeF4kjuOUb/qCXLgALchrEzENUdqwZzpUnezKhFPHrw6sRczjuA
cuTdL/xanQm4Kk1LDKJTsHeTSYtFR9pCQsIS5ozu30C2mv9tQ4NjVcjGttrXhGrF1S0hXsLjVLR0
p/eckJktMOBZx7oRxwO8JCJ00K9Y7KHH0GCPxWII419HHC5QT/qHNZFSm3YkocpdWgQpFEwwwpoz
jB4Hb9NcdOgoGLNoZGHZRbQaxDswDMoOFf0LusXBKQdWJcaI84WJywJnZcqWTwwBqkUc/linGKH2
MBQMPLA21Y8KiRTwOo/QARvZMkTelfafhMasx/DaB+xVuTgi9D8YDBBXYx1T9bmqYMsnD02YzQds
0BMys63QbASYMfrW6kdx4R2UVTRjXRGGm4QAlMF2qsmUf/eG38a6YLDCXXlxS85BNrewyUR6saWn
5H4n1h7O4rwf7q17iZWnKJ4l0Dy6g/GYpkc/fKnqJSe90uOFK7n1hp4VJMsVyhEIBQN8LJ/zh5lh
oSZcuZ94pueh8iHHN1G/xvBLsQ8Va7TBesiodVh5hqy69cKdeyA+ZypzapXz0efeIjCS/SEjl3G0
jklfrHymXkF1mPz3uYyKq/yNQus2TCpZn1jGJPhn59SM8AlTumpoCbNSOcmEz1iXLm5mXTfdYGA9
wHNG9cm38h2Zo7b/FSKWVzV0hxLxTD6/A7VBm4TrmJlhi0+MPLh5wqBRRd1nYL/IdQ2wyPSFdg8Z
T7/dcs+o2bKXpCV7BRDdrKKNmgkmfUsh1gQ6cGEoyMX/tSUrsqr2OLG1fdYVLG6LvxrInMlTAaaM
ixqguhaAryqWRVOuIXgvA4SKfUtRE7hIM9d6eehCQWhbdFPKfyGxjjFpRGX5WdQeMUBXokL0et31
WzfNT4GI8OpYM5nlVKHRvLbDkiRqxjmvbPrRpw+japaDbXAXpOzCDRvF6tRWAW0JGGCo21zV+SJq
gLB1+5do4bHSlV8JNZPf/S9QmTfMLiXrQzNOZBeAouGCgReiazXC0x4fdbOIUSMwNTVsbHQO155f
475j8RECjVKDN84IoJrUTD769I3QdyqbAySprri45pfV7kXIcdutRBXvii+V2mZkkZxheq1Nfe5F
L7P936xFlrcEtudAZneBhLCtNCDGJLVEoRNQuXWSP3NpekbAAHaFKbG7JREXxDphmmZY7AtHIpAE
xR9rzX2lTL3hRRjnoLPZGQPGg6LXrWw0NG0yT8S/LHuPcoTzf4Q/6JRslqv8BzXjUQq/fNTn0tOi
pKM+Ky2nQeOL/jPwEBaxFN0oJY/ZLq/BAWlbuSY3ST3I3rfMvjpHpSLPGdKdc00/DXrySFnV0YiI
dNuAvo+R440KQaLRXvfFlIkwl9EEWth2zOyfmQ9O0/+BmIkwR5QI1BjHsNefIPPaURKrVt5ahraL
UhPDVUflrvFlT2QwoAHUZFYJrbK/KsY/ItpG5D3w7PG/VPWPhu6GZFtW9VugLRqjw767heqEYJ3V
GsM3nVDftcfizsf7s+AlIODH/2cOZwpkVfoMLYxEjEAsVDFxe88LSA/yPYtCQGPUWnByp3QnJgBu
sk+6D1uNMOZRmiNEURcZT1PFl6AEX4XFdULceZcilLUghTph/IP42WuubX4RBeA+/s7x3EIOgEVu
VptY4dFqCzbmzCMXmgJmf9HZX8gJwlRbaGxEV557tySAgepC5vyWrNaBsz0LGW7BUPFZVnBkRdYi
hULlbyJl4+sGyONH7yI+g9DJ1op1zFvwrBf4ETKzcnQskiR08icNAPyZ/PXRzTboPjs+rRvq15J/
Kty1kM/ysEvKbf+XgOuzBmleIBeZelm2bEp1Jr8S9QfRV/ssRYN+HkckHezVXCQ1R5qmsF0rGIZa
Bn99wNSgPkbdW+gFIGKMAztTJURa4af9l+XspSdmWUzF2jklQy2R9CDiFuAjMUOZujnzME/F8rg0
rXYVKdRT5AgnMAZRU1bLAbS+iz1gooi0+hr5W4I00JOzjaneA6T7fZwtpt8lYZiS1fiYwlsNIdBb
FfVhaLaSxTxpk9xT6bPxfiaPAf8rEHRpy9LdJvCyKrAw44cUOEg5PXY/Go/ABZ+OlV/NAO0kTPOS
SEdlWgGC1NKAXKlYOQbkSOTwXTB3HlzUKhn7j4FxdETHm3rFcYymhS4s02qQHdRQjo/lPsZ7QJzd
90ATULfNprZjXOrMmhSGsX684Z0im1NnUlmcvaxZIbqMeTQ84vV2THEHsZryCYDHkUrVAdA5YVry
NSclu0N2CPeyo03cL434HJOg6O1pIAh5mITIGMU9wj1b5u24GwlhtdBkMsPsFzqD+xqo5keTr+C9
6NEKWhO2kYEFTL4eVEfV0G08JFzuN7U4Zeo8x9uTkijjhhHMnhtXaDOiivjhz2mr8CmzffVkp2fR
wg4Y3wvKDJsI6Er7yXCR5vXJaDZleqvRBPS/FbV2WXAZVZ+Euc3oFokeiPUpPeNfy4S9L0duC1I7
6uwQs8ivOLBl83+06KA9R/lUVewp1JXq2Xu6aSZ0grNi9FdCBIuiHFfo1XE3aL2EQuah0gJF4ecQ
tk5WXryYLZK3ycnYitjOQupNZHfV61QOJ0/Fst9xlfRMdfC61leZtbMgs5gPUOUDE+R2shlPGBff
8/ZvBG9bwQfH8U5EzrHtl7V+KxD519bDkkvK73Pk7evgYFIHqpJNgb33tZNdn3WT9Yq8s9NHb8aL
gU7ayJ+aAmFVJnEbcytOyCIDrRh7zgRd6eNDol1K7c9nLSEpj3xC2XdbG8ujnnyLJmEGlyLgPpDZ
TP51qNGJ8SsqUrDy7yQntA0mA+XS0ZIvMQlt2LeDzyxak2TEFAYh73oI8y1TOsU9Z+ghYuxUkvm2
OSQGmsmyupWNo4EVxgECyBzFDVQx8I0foek0lbdI/eiWkeOmnPvg4I9PRAOBPU3Ua70km0wsPJPU
UvurGS6efiyowmHIO2O6hsWCmUnTceghVZ0Uei6+9YRg+c+RGUfDi8dMHS+1R7ZqtJSM2kG92UIi
CJiCuynFMd4tVGaKiuQDjrX6p4CmCTsL9+ZKyTeBz3be87ZycPa7fxGqfzVXKSnClaWzQZA+aw5y
BUur4U1eTqQAE3+azUcTnuSYwtfBabZpg+PoXq3yZhIHYaSofsCCZicGZlCTUXjSztasuH88Mc2R
YKYj8fgN1EVMTJL7aXSHNkU6hCBItwGKoVQPxVX6sm1jYXvPkBjPgndFSHN0WsSzGQLb5rxg4Zey
pfDXibk1oe5mirrzJBbYOo0F73Z4sZSPCGQDFB2nlkaCnmsnroB2lQozZACTCPBMBrOKVq6KsGTF
9rZohHDpz0xEC3zXUY0HlQ+8xFWCmYE7Cc3tEtCOgUbVeArwPUG/cY1t4X72/U4U0i/781tapayi
DXz2XCLEPsjkonocBYSrrQ3L5XyB/pUhg5f4S6v4teWNH72V4NmwQuvNYdN027TsaEJbh7DNVauy
l6CWD/BddAwGcxInsgQid5NUr1AKMD/Zizg457YFbVA3kaYzoVKMdm2p9mZ6evNXxWyA2HK0yjnT
sfEuWzTecktkdfI5shtWo+8GYU2OhSdBBSNS6g2kGLGL4i23f632EPYNW0JMbIrPCsdeIu78DhjD
uYq/rzV0ZR4DPhfyb9kexnpAWQKQn4l4g7HC08kvA0zj2txUWl/tOuP/bpUsQHoxzzUWJv1gQ6aW
lJaI6/HRVH21KtCfGCo+dW7elj0vZVckqq8UZhL+gH5jEYumKgIsAY6Onh9jNGaxKFf5+DCY81Iu
ex8jshibdCBFhXNNiYi8MWSOr6m44HjSYq3aIoBZmJWxDkZ4SJDtitpELz3NRu7BCKbbN5eeTpwo
/m+1XZTyTe/9JQGFtPKPnsdfZTrYEhNHGFpt/EJgANYRHNKIQPSQbU2Sdn+Y4BinVe7Nd5NF3hvO
kMXYT8zB8QztpeNojdlEWTcpYyYbrzqspgmHR4Ti3vVgY+L0qXvmj+CNNQT/gcWrbW5ox6jOWbti
XHH5mDHDzc2ao6gqvyQ0aSXW8Mbdms0P95aH+CXDwBCnpLeZ8iNg/wUUDVeFuRxJgUdr7pJjK4n8
ko4awdLFJ87aZKj/FQZk/z6DZpBhTyJjEFFkFLgLqf4eZEAbQtt7vJ2pNamHvU3MQZPpCZ0hpgce
2aLoHL9mPs+uIuQ6b3loshKPuLepmaF39XfSnAkOOpEqPicSe2Zi+raRWenlcEyNxwRZkP/j6DyW
azWiKPpFVDUZpro56waFpwmlSKbJDXy9F565yvYLCLpP2Htt/5ihI1BTgGm3W3gZQrc2hfXkEy5h
IfUI/ejssN1wq2/+w2snzZ2YPnqJoZP5VJ2vW5LpfDm+YDRgrVPMJONVjNAo0BlZ4kROa//g5QcB
vsyp/E2XxZeqZ9aWax9ePRpPPcBa9zNiPRrixcwZYCXmwgRZqyWI6gu5TjGl+/3WKY49iooh35lJ
t/T4lMW0DdFtj/KkIR3xGd4ZYJwL9V3SuY9obPQepzdwcC5z/u7WqjMusPfWU43BlxQGF9pznYG+
lvcWznswP96B3yJFmW6PCDjGDvn4uUSQToz5U+KLfSJyUmSSRWHk+2xiuoJWFP2U7F54DDuy7mBc
cZmgLjD1cKPlR0JvGK/BMS+rCUvMTOTslnGmH6s6utQj7h9sMh2UTsdpt7pi+msXlLz1MwGRW2O2
8xrZLXeHbYlBxELUKFncGu3N4Xr0dZrdnu6+ikrixjRS6v/yMRuf6q6/xBFpmDDkfOHTwm1gFi39
Jl/SWWw0kyqJTjRgX0Rt1XesxyIqSfslwFoYNJyisdcv9co80v8/0ohpvQfZ4dRBpqaIWvqIH4qu
XJi0qRqWgpzsm7GDXAvTzTFBwrbeUjNhtmO4ArrUwbc2TW2n0fl2HCCvptp0hv+laFID3uXE0v8m
dmPcHWxbrYVn2Et25phvFgILtzRpD8z0PbHL14gmU2ex2+YGM4t+3WLFQXn51Pe/Lvy+qaJwjipo
Ecz1Q+eiq2Q5IPvOEOpAcF7PzmzmeGszVOw+qR/0TZvvO+ms7OThMtbXSGDMxh87hsxrfo8Vuo9P
2wNH00G8NpOTj6pZc7OXwRn+jdoJYd9goH30MpLdIEj2m0KUrySKIGtXCiejFX7LMT30oT/rY5dF
WT4c99FKGzJOAxhbhpAwYPy0V79+cb2Ta0rkWx9+TRzWgOcwhNPdeteyVVcbsXfAld1wD5to7brX
Bo0VYSgprOv8RbnuIQ79bW42yAI41fLxEmn+z1jFkPOQJg9IYuoI5+K98zFrSupe4E4EAxs2cklj
tlLdZa8x27b3cetuVRKwSUfZUIGOI+UB8y7K/BanXkzbY/3Aal3IhNZ1FjVwPcKhtuyEDvfdMN9T
plNG+tW5jNoT+5dsWbonHbANy84QU1/cbNORLL02Io41oX+46Lz3XQd8AXeHDD8nxLxB2I1saGr8
5aCRovJmFFhuNHuJYgQ/f1F8MysfKrIi85/a9779eJZwEdiiq6XFMpFVAftafyUZro1Y2FSDohoH
mtNphIxcOrfmZ73VUPuafDwmYwqpils2Z30GlGvk7PXqteSorHrO4AtrTMH6LTLvIOUr/1jaVC71
i487KKF7iQ5mhzCGMABpMX/+l2APN8OA+BH6YLbfcReyDjv57rzVnvVFCtXz71h91RZI1fA5TxED
K6zAnNdzLIYcwVR34EEIAtKZ1A3uGs497X5C5wtEo4q9lTLMuwYfY0JABaN72bOtzfGrOdzLQQ7S
M4i3E9vsaF7+8mI0/MxqkH4iFi8BpoDOEFDVFcJea5sQO6ZV7nGKkz28QkLF5o+bbG+wr5e8Ifgj
4KhM0NRbOPZCH8QZV4kf9mt9ltgiymHPbv42ZveEY7Ty69UkvX99OuSMs9wNlR9BcClLVsidRKA5
cKbRqPr2dYgYFjD4nVxUQbyMBkbZIbo1bNf5H3kvv0ie2sUtHHDeayayGOb3HgSiugVwLt4t+sLG
WCrU3nZFdnYBO+dek0PSYDUsMSJVbQ/30n0qi6/JxtXKeLcxfdxupKKVzdrBu+Dm0PW9fYIDUWc9
NOTVusYTLfJ6N9oJLWu80lhsl8YhG69B2B4a4pTzWpxM7BmWzBa5fQqyfBsTkQ6Z78Ps233umUAw
OqJR9+mcQ2ffSmGwCkSXyoDG6PM/ja1iKjRuHmjo+ZwsfGj4ziobkRdyJANHjGLsGKfWVoXFru7R
z5vjJkcySWbMKqXec5A0Gl68KRvIWnX1MfbuW+aMiLS+JRNIHXCtGxiLpP2XS/OU2KyfOawyv70R
V7402Xp3tcHaczoDdHuKGVBUAhaCkudZFZ8C2JMMHMDV3SB+EILz8Gya5JZtYqsvuUwJDTYPhtet
wQrU8nkwujlz5GfOTh6oZ2txG5LuWafmKSaXoq7d1L6zI437ycqqlzZS9BVvePdAr2Yrl6pFVtVK
t/rdSHHitwHktNdZaqZRFXrELRpUdz22tbQMd8oZD5bwNmVfbKq564FZRzlPQgz5AR5fBzty0okT
EOtFKt7ptlCliHWCsFCo+BGHr2GuX2wfGTAzvXYkYemaoQWoqA/z8RYIYnLwUOFz3fkauDPOrpED
LcH1VwTGq4HNlv1E3JH9yb7MIAqWcL91kcp18D8v1F5R9PKh9xurRGEREJ87yUvCYMuqVx6fWKl9
dvmz5SRAo9lSkW+qYsAgOANHca4axoF1/jek07qkWWr14OBH8cbLiouqi30FnMHjcYccECWYo6J+
R3FKN9DeePgJGikL0VzfTTdLHnuLEsSL2V1TVGlQyLyGWrHwz20YnAI3vbidt8wG+jYSESvMrmx7
krTeDJW5TkgszIxkbSFa9VOxNnR3H8Zg1GiDBQMBnZsEE7wrjBOwWdk8LAoJ/yWJsY8GDhIichxK
mp6aP+YPyxzPiBcKH36DbIsV4mKo5EXh1AwB8hQBaQ1sDQOL1QBFsct2Y+ewPCjLAa0g/n3adeEK
4krkpmj2HnrWDJNVCTPLxu0O5APK8SaAS+O48FiKt4gGNa5TrnpGRdxPRZkePFKp3Do8UUiiqAvO
MWYXqy9WUcy+Sgu3+uhum7ZcldTlgPaR6za3NtBeaty3LVuBAQP0xKhkzDmLg27Fol/1zEJEBGdO
XwXwU0Sh+IbZyq5M/g2RYAvXzLaRxVxFBfuSrCPHgdTEH8qxsJK9Oi35DUg/eQapzjeC765ER+5h
RrW+g+qD/MAgedOZOBShWPqgGArgUr7cUhlt4mB68x2yrSLF3ZkvQ6zetvlVAwqL2OYr8ciLZSrQ
+cEn7K1qoSaKw8B5nmyNEQGxNDbwHxQcs1bEHRlyFeC4TEDEvlp3DF6DPvzXkrSZ5uga85pPAakz
bIgA+EeNsAK5wdaaELJnlGL4dawkO9iO/2NaX6mkqg61u286J6UPG2UOmNP11UjpP0TaQ/MJpWjb
Uxv8deNPHi9bLscknOsj/eD6Ggy0j8Z+SSZ/FYpf5fxqdnAT9BfzvL6p/kxHLUJkEkMmmMea+8qj
z8nqFQi+pYnTRDAnyPmrGubVgEs+5GyOaSdTjghsvBo7XKhuQPY6dHEN9GH2fVh/rAqoJtKketrS
DD2cyMcQhnWXKXHjZ3TywTJtgFZ4anp3kTv1mEY7PT6NOGHKaNhEGoPNytrrZrsrs+hgs1cd6her
OXcDmx/BGDAILBzZrFGxOziQhvBYnXHgbXWhId3wr7ACYWxjrqQUR9Gwza3+GLI79lI8CzHGWcPD
TFSQjxLsXLQeukAy2hX8T1mzqrP6cxqHnctkxeurjTOhSXM7rgue9kiuAiAEYOjHsa9eXS/bJ950
DQ1maG68s7CBSwjMvWBeOcWHHt20GIladUAyOOkGDvNmGN5Cb3xQ9DEhFavUh1ZrIoWwJByI2C7Q
L2Q40L29D2tGYH4PsWB2AdkZsgazODAIClGlspxFkGykOtD75jY6546eOSOlVwTFXwM1/Ukm5jVk
ydcRXNIw6cymalOU4jlF4tD5BpGo33H4wpZ842rYJSA7NlWN+nfePcCa6R1ocuah5r/WGqyj4MRY
cx5aVi4WZ4RC5KsGKCuRjqQ8PTdl/OCjP49T9ObZKfeE4RSLQX/Vmcob1SvDpq0rAa8iiCrZUeWI
tbTqRxL4Q5jzFnDv71hu4G+vI0R+UfuPTpDqNXyi0MdYhMz0oiJKbdNBEVOAMsJTi8sog3afuAep
f1fhruZu5J072KP30Eljr4FD5wNPYI4ypEsIpunQ+8NPmzKwx96Wks0SkUmph5yS4HtH6hbP/mjL
eCPZDI8SZ+vAYkl/muNwGpfbCD1flFQ/xUB2p0PTlTXZesR3IBhS9xH1CMePB0xOd/4U4yNtDE8B
XIQa0kEZ63ehzxRPWmqgcbZ1R5aLpzRdGGDm247uFC2BjT44ET82gq9QCKyWFdYO+KuW+TyIejNP
YQvD6Tbk3c5uLLB1IeyLx9C+Cby1MTygYNzrFfWu4LIvYbew2TxGfKlVZb+SDPKCiPMatHhznHw+
tGNoevGRRufZTWDhsfhrzaVLoaoR2sOK7EkXzK0MRgYFw80gMjdC008D53E8golU7l9czCtcfjEb
C4TF2hlYxr+QmcCAsK+20bdD3hm19ZDLW+UzX4rGXcL61cfEmyfFPrTYzLU1u+Z80RIN1uA40Jxq
l+sk8+ExHRW9deR+G4V6rTlucs2g4LLQv5nua1YhcKS+lmk4s15YgFUHM7wVcE6KsH/OJmvlNdF7
CNTRk9lhyJtbz8ZAjNlOq3nb5vyHCr2Mmb7wy9wb97OahlNUuwyEygWA/ZVUfKotkVPw+IxhXCm2
/8ZsEHK9NyuicR3KfQEoosqQp5j+b5vZMZrVDtiOeyOCMMbTpgf5a81xQxQBgvJ4OlopWD+eoQwF
wV/FqlT+qcMrJqb+EVF4TyO+qRT8TwkkT675ZHbuEOJbaKcN0fUU7Ey/dUeshfnaWlRweoj/IOOF
cBr0ckYt3pL6itHMT51dqSR6dUrCTM8upDg8W+qrzF5VPx0qi/Oxso++Kbh7vuYwFxsoX2kt9QHL
H1hn0fqHaRh3blkBk/P1lWoZK0VY9sPeJysAnaJooRLl5xbKgp/52B4om6vqbhQIWop4I4jYa1Kk
ER7z07Y7mK7DFRKSZNJRqNE02ChWg754lKOzdQSCXwcAUWXvo/xVBEhR5hQRohA6179LcEmVGvEQ
zIu+GgsiEykUXKFpr1PjpCbnNazbbWOa5z72NiY7R7uIFroo95U7rK26PeStRAaExIyR5V8V5AdV
8R7Ol6Bq8A5na4tQK3NkIeI6a1XWryr9DPOvqQVuUsk1gG+OIbZMRb82p3CfC7WL0+k5KMuVj+6Z
LRCT73RhTdi+cDab09FkBhZ07oqLGX1TDtuImEv9o/XJVveXHnTSSrhno2FPkopth1wlz05xwGUS
9uT3/vBSYOghPQ+K8TDRQkFnJN2dO9g+hwmYSkjufWjvlA9LkSWMhBhS6S7aHMaGY2pwxqqbx85f
kc0SxfHGIGsJs4Tlzl3D7HKFNV1c8qhkJcICMCLNVkiFu8w/gaRpe3kNEA9y197HpluqAjuBHbIb
ofStAQZN2ldOV2ogw7TC6phF3iZJnO9QodkQzVa3Jg7ElZfc5x4kEc07/RZrhIxlW4eS5KNEGTcg
9p6E2pdxjcT4N2xR5Lt4NWcpQov2RS/7Sy6wp+jiYrrexq5LnFzDfrBB7qcRSRBsvzVXP9V+sAtM
d2X3zU3THYxzkDuYqLpjiCHt7JAMPnmbTgdr96/Q+1VWcpiiVMyYGPY6llq5DRuUsJTcdlV/5eqj
RiJd+J82o+1OTg9/Yr3tyg3hcaQ4Z9lHyo0cxSOmnCE6RIoBbdJ+OU50L1m/LzOnw+ITsIC3dDXb
kFIM0MJ+dfuLVxan0E8XQ353Z0s9pkQvPooq2+c4hHs2QEAQmLDxrSnF+ejcZ9JJAecvTbayes+m
5OC2VwuCTJyOJ8wemwpPg+8MlyyZsHTiBEA0bloK03ezSAbKvxksoLx/JZIBs1OPccwPrjLuBjFb
IixfrYgZ2eCsWvRAT6OAJwjU1VGoISksAzufHf/TLYomYBr5TXcrtIzlr1YFLPsUc6LkW28k5Z/i
pes6G2xOMryjsiMNKWQu1MQeww6rDoihCjZJTJASaZYu8ApZphuBFmWqztVYXE2djCvUJ0WSP/sG
HAL3lIYx+KomJ/4u1ShGrGMZ/4SFSzeLqC9iS1PZ2ZoJ3n7AIdlLQC6V/hblTDHHZlYbA8GAeGul
OSEYSPmHn85img6tbiWCbi9Gh+lPuUnHEEM8IPDWOFUNfiFfLgMVGuhoqNIm/xQV/c1CApxwtGmi
PYeecy3T+OyKcW2k9lYVHfdnh8PCJb7mYsuXKXjWRsqZwb20no71HxdBXl4TaR7GqNl5uLcmNMaN
oT1rnotVksEwUZdm311SiNN1BJPfn/zdGCJrNAFbzzNnshdSDQsm3ZRWd6cQsnI80wKB5EGM5qLO
D+kgFnX/7mftJrS5IqHHKbdetKQixhxD/H4smRBxR9lhNqJXpYDsa2yoz2fEt87RFW7SLt/Zmn3W
uKxVGPLWE3UORirOAUqSEWQPdIazXp1LPjHR8woGk2glhokCL7IXTT5rydHOmQnjxRYzOwe4Hu4q
8TMSGmGwV8sSsfOhoKQAi+HPkN5t7jpj3FYav2RuYLJAf2bDvwhcgL1jBPpLXSPXC6+y6f4Q4W2b
2H6JqrhhukAvhikXfapC4Qi1tzPkqzfHeieINTtkVMncB+Nean11ofJDa4G5zPY5u3isnxl9WjO7
XTT2GplufRhae+yD4KHJ5pej5DLW9nlM5J/logoq0GYKekVngiCVsjeVZMT3nm8w6DEYVnb0jTk3
BChV0LbuxL3txSYfdPclZwF2k2N/NALn0KUlgF0P52JURS8MkpehDPFmAQt+4k576kqMQ/FHr7/X
470qp00fpOzpCEpVcjdHN9FTPplmtHbd8bcNa049StWqroj0hIquF1TH3Cc9JHRI5GhgGnrAKSZs
Jsl3epk9avfNMHljaooH03IBKsNHCqAyuUhEhoaEWkXnqnlsw+Pau6UaoDwj2fecVSNsB1eFBysz
zzmBO2CaLNTs/MljQHx9WP0bS+PV8onDpt3XcneXtRYIEtiVgW5vck/bMsBcUGNvbahUiSc2GoUw
4721MtQjKYx5vYeDAUMXJ66WNfs4GVlgOAybimUbss/M2nvDgm8d8eUXSq1HjtIQ6cHYWOcGIH7r
ys+uVXvdodXO7eWUlaccbp7J8rfQ/gL5SInCYzyLTxuTjlEQ8zsh8CH2iOaLgSFufgu1p9aCbcTN
WSQ4Osvk0ZHjY0tJWGuxTyO19aovRZ3fNdOi7+8OtQ3dCs5yhG9teivxb+FJBUTz6snhXU5ogRSR
5/adrvefxNMX68bGxJqsZSXTngbuMe6eEK4k97U2AxXosPr4GLZIyZJZ+LFUgDoDizwwpz02YXlL
E3V3Cv2mFVCHJxMoCbhH4TyGTH3aYbctx62HPbKqtWXZUQPapG9owb+ycRYTu1mPgYNQmD0ZUyWj
jixh5Cfd6kwbsp9Y84hFmn0CIv4hiPzWj/jPO917UWX/0cAte4qaGZCuH2Bx0iqFcI2mwrwhnL25
CZJ4bcDRZ1Oi6OjVStMBX+Xh3hIfFQ7pjAeY44eV+gDzbcKDU5XPjZPuddKNDDf4hgB/ZBEP9ze8
+ZhDOoufZqGulek+VyZxK2QaGYiqUYhcuRgGJllMtDSUr3F+yW1505nrJWOjMSkPNlYtD3ZB2mdJ
eyiRRiMzsTX/ozbRVgvx0Fr95Jk42FTYEnAUb0w0MZNpna3C24RRsml8pETIdWxFpZUYDyD+kIxg
kzGxOQ+CyWbhcDh0EbsPEVNDwLwxmvqeVNZaF96LrGhs2nRY111IjWihKiNrJbc/fBQBeLt+Y8oT
4keuThc5mGhH3M8w1/NEt6kVkLCEGmHvAYDqcM4d6mIxJ29DG6E2ov2T7YvehM+W398VTSgDTdCL
BmC4QSJjh5zGs980QJpaBnf0wpccIYhII6aYzdHnR11q+fQ0+ATieaGkO8w2etuuHGraJtGuTC2I
COxhC2MFHNWbbOiZMYb3NPix0QNZouxLbQ7FNonoWdQbveYvHSo+IRRmVclwrIKYj0KeySMzetd6
rVhXZPgus6H5MXp2nwY5KtW0GDKU5OFwNNh1avCLeTg0y/lujIa1U/grYdl4DN1V5HsEUwOrgDKr
064gkl5OEAC0zlg6eH9cKK8WUhWHcVcXu3fVZ/0y9+ZYMLQqpf8uTXCBlB1O07B/qj+5YZ1FHnm7
Tq/oL3CKx4Of4F+fkdS0xTNIuwnFvc/Q7JbOGSce4bcBfjIJGOOv6WBkFe9FW1KymcfaGg9N6RzK
ZjqXeXbN+3QT5HDHjNraxeYjggVktghhHQYXSNAttrGLsTYQKLiGs2Uy8txE5kLOc0a/PLHw/s1K
MLgu2C0ZkwyXT90JJSca+zw5VxEI9YIAgEzz2FMhfJWcnaupse4u52wUSGSVJZ5RLMkY7vIEQpVE
DZ249UGr22svmzNBd+uSUgJolPleZsglyqRjQ6+lC1l7+HEd+BrGSvYVfapZ3B3FtFWVF6ZiZ/wu
GAX019roBJosjnW3o3eSiUMvmX+2plOSceGxrxXV3tb6NzkWX36illPhHFozvjHiZqYEnoWESeC+
4Rr3+3fvs7ZvK8IYGz5DzNr8gwsRwXblu1FO+7BLf4swJ8xMO6Ro0+3S4VWIr1aP9J9/yfKCiVTb
BGvdZVSUhwebkijxkCVWGguIiOF7gy+RA5KYEQOq20RWcJOycBJY0sKIktajFJO4svUq+Ory4oi+
f1uTYxCayGGN6Fek6rk0AP9KbdroKQpmf7QekWd89jb4zAQ510iZFvUuKkUqaVDjY808hhwpd3L8
p6Fj0lnAiinsLll6YtopUxFBjanMblg0+PCJ8fMEWNWqtjgbQXlyhvwvdXuyvsHHyrBcpUZLsJ9d
rQtFvJiW7HNiiblu5J46FVcD0g/d2xX0NE79L0Mb2EzhpRbwrV1IWMy39IzU+sxfWG7yqFKxIeiX
Ah/as0Vad9XUD1aHKwOGN+FKuJIi8ZyzS5ysbqnpyIN052wI6ks5Yikxqh0PDxGZtlKzMyrtmjXj
pYOajHMQI5ehYK2L/mQI8y5jDvy8OEWpv84L8Zdq6Hoq1ECeQ8i60YS4wsu1D80QyQ1eUZ3dGjWK
8tARuWhUmWYZiNiyq42w7GlkH5q7LNqY5iFAxHs/TY/BhRzYhBpGfOGtJ6rrAaGUnsQH12UdlbL5
E3qFoHi4x3V7Tvy7bmS7UPSHOLa+yQtbSSc5lIILuRIno2X1bRJk5aKPA04ZlsFi8Mp/kR89qnBE
lWYfU589/chCndhbNCcAChCHW8V77k6P+VFJBfxNyDWfAfZYrD2srVJGl2E4YLQN/+oA0EKpyUun
9ZcIk6Xmc0Uk5smG4pz00yaJfDoYA9NL9NdLcNuGZZoY/AZqNrQ4kTwPmv1o2GNpHcsSA2fh4EEe
QUPxJLOMWbdHn9Qb6BEotECvGYdRFxuzQzE0EgBncZNErX3txpRrCljKIG6E9D4Vvb1kb751MlLa
qJOfCqI6C70DmE4Vg4K87/S3wEegzz6ZiGofrx1uJUjDuVOfhc1gQ2J2C2z624E6HdM1UYqtvYxK
zChjnB8bgRG6tVHntT1GyGIWwDbRfvLclzwh0A6L5uxxQqSya3D41EJ/r/Th0TmzckUGG+FPq171
H66j8XtHG9eNzhm8XXSL+rLG1QWv56Z1LN8bx7oXQbVtJ/hberh3uuY68dyljSolBwYdWRESjW/P
Bn0Vj3fb9Ki7jILFXvbSlYxcHZ+STV0yv+EELK4dvZoDGM4MinsXJg/hRPuxm17ySWMRhf+mTO85
2ARpAb9gdc0WhpEy2DoB8J64OeycABiwjqhwRzAhDS4sGfRZ/c3G7k/XtfbCmeout15ir0yVnWxC
ow0faJ7o/A+PHkTjkI8624cAh0pzUN+N98aZ8a4H3V33GBATEGLrd2tyFrGkC1farQOKNFKa2k59
9XAwOYXx7oz+c8TILScUvKJLQQGwM+ormFnsE/XKtF5S8ClcPXCqWBehDTRG7TwNiCl63pgyd19i
lkcO1hTHqn6RaL1FboJv88VWxhWXzq/JSSzjO9vqc5XYO3uA6x//szO+T+Qg0ubmrSAHW+qo5+hf
4qI56OZwIsQQd+mLpWdsOGP0ZanTHRN3jnlBJR7G5AmQXuYLhu0WIlA5flUBGyC8rSa0Fg1TIBvg
52HkpXKdxSBfNbvBdZfRS4OLq4xdbwS7UPuR8AHbVm5HByi60TUUq1AgpoafbgurrfdeKvk+pDyi
cHyNe9TRTEl1QCwyI0EZc+lgMdiSETkjBDeN3OLdhKPOz6ETwQtJC0AYoKLnXcP0L06QewTOr61z
VhYArFJQgQQKAkb3LNxg4rOmG1Z43FM1EjvdHWUKarz1Txgez4FyPkyuhVIZ715VPNVwHJSXvIy6
RVr7t6rlixsCuFYtrEzkwOyK9KLfaPic3PioTz0OJKxkpo8CIs0kM9NsL3WNEZU/08VWJcFYXkYg
iEM4zJCcEgEyQqvFVnM6UIusMmKCQocAEtREpQqX+pLUqNFsL76qsDnbIRJSvbNJR+6I5mQHzw4G
VcvGiJtDjLvWtb6nedniOBd8G9RnX9Xg/KRee5nkPKZGYZBFtk9HhNepYp6i1PeIuHlyiTiPNeta
ejXb9HEZQIYwWZPAmG7YvZp4g9oq/mnKAqkkP3K/G8+kbqwH5GpM+3cj0us2JjmBV0S03huo+Het
JhcLX5hE3pnb/sLvQaoWDfdFPjrHqUdr2xbs6dtig3pKLOuR1UnCJrpAxP1Um7LAvwFmOs1jzsMC
5A3sdk37ysIR6aEfbN2x24q4PfiCg9nQSI/Op+GiDRm4o4ZKLf/WPEcci5KNmaMwA8sCvWgakh/Y
+w2ZgyXWDdFM760wb3XW7MoOB61BgVs3f5g2blHJmpWZO0FPPlqerO6JYZA+cpZ+gyUUz1Rm/Foj
hrXR1T5qFPGUgE7+NL8cHn0OigdkCwMwkaJnuKmbzA84Jm9T0RAb6B4RleA/iOJLPSPF9IoNmFBn
qy9vZseonbEAaIf2oAbIISo39tw29CkjImrlsGdQRnoGOuYCkADdPuXTlybLi1F4tzJhMF9V/JlR
/12TvDwaYbG1SsKt3eZq2dFeI0vdbtPXBiSDwkqUE7WGNMD/ZzMNqynZG6UB/Irpkz0LMnDmOFjN
cN6T7TdHNegw38yW555U0AFGUe6mDBG65kpk+eYpFvndD6tPH5W8cgWmCBNPHRguB4AXcVqOSXZw
FtNk6NkPGOLllP55DT9SzdsDKLsNqvhkevBMEMQ2ybic++QbJpK57lwLuRlgP3ZIjLa5T3wWFXFm
7xIu7yflf1pAmm1IBTUmLdcufxxLf+/Sac8k8moP5SZso0fpTWvfGEhU1Zh3hb2HPS3cp5mgItJw
qoOoIkxkESTtw66au2nnl0oCoaRaRZVCaDHKsWQiih1TwIDew+f6TA3rI+nDZZXZ96RG+TxSKYxg
oZJUoaxDmTroZOd5ZB/qWEQ9o3oYsf+SGdCpvdJ/WMJ8IeLhVzHqGBoPciq0CDfaAfE4OmMPx8zr
9rUtdgMff5jlx7CsT6ymVp7A5+pqZxV4C0/HfS7abRDDvUs4vymssaTSRjvWe2YBO2lHwtE45Msg
ZwBtY+RGc6c7MUS8BNu0CQExKMlj14JtKqODIdLLaOhvaUE8XKOviT+ASDXjEMG4mi5TYAeZQdnX
Z7/DqAo+MNaTpXIvOjzEgfmPbcxBDKK+dr7ccOWvo8HZ1eZe2bYOaCSzTo4Osa2InomOHhc9WVVt
0a2NISNTi6kmylR9RINmo8BVQ02mxJisR9MmgKZZDVl1NFPW3vw1SWiNnrsMlmVgihXmz5QILxiX
xkDnECoQ2lM3Y7sIQcuZMU8KDEwlGHxSr4wIzkepPUwUPqOeHOsGbHERIrbQqAVLspFtOsClMULv
S7Vp39f6zU6mXaGTvDPqqG2atCYm0/7uO+/c1t1j0EGwNoX4ZzTmu5fTB1YzJFyhLHUkni+/STlS
SxTfQyy3TTGta8nC1ojzbYCZcMhDa61qZ1rmUfTSegaON455A05DMLwkY/ZiNuSJsKvnEPK0mTbD
KdXIbmdH5odK6MlA/l5iqvK1rvz1xEHkaBZVAEQn5hJyJfEXPDV6+iVD5/v/Kb8xvccmmbHhpP2F
vvMohd+spIa1lBjMnZcNB2L6Tmk8fXoiQOQyeS9ejle9raM9+aqbATIpNx8mqAHKmYzct84bP8op
vDLj22SkRlaq20b0aggruzukowCMabDsimKARQ/zSGBalmZ5s5z8Rct7bvRx+NBbN9vOSfN9rQSq
K7ULaw5T5c29dYK0ox2YaUEuZvPCKDdPc0yKokQzN9PrimlRGsGqtdRD5gnm8QRWRN+yd7IKDIVR
bt6oieecufKeOzZ7W+RMjXmIlffWj1gcgzRVc7QaZ1ur3+um5QcYwRIrw+LkpN7ZypS9oKAgqmNQ
LCtGfDKgNYVgQ+v2dBHJbIKtTP0W+UV9VB6QcX7nb2Wy260859Xp2U/qivq1pdN/0nz5msOg8BVE
gWbgIQhNq9c66ax+mhGGrNofLceOrXDAAOgBZON11RcqkUcsRmupVQMUR+Om9eqjSMr/KDuz3ryV
s8v+lQ+5bqLJqiKL1eivL/TOmgdbsn1DSB44zzN/fS+mL/pIMiQkCALEyTFfksUanmfvtdGAOZy3
VRgdwzGlmFRcNBGyixiV+0JGYX7TB/VPpdjCpALntynHq9ZxvzNQX9jltjR+atBI/DSOFLzWyZ9x
ILhABquY6h8khC+x6vW1ixQe/1Rmsfxn4NB0EqAqi4E6iUxDcO7twR5vcidi7z4FEb1DyuhxDi6l
KA4F1d44Tv8MoOYs8rzyvieLgdwgQJl2RYNJQ3z2yeK+CstHkh93rm/O2+GloXoRULjFThsHjJbk
BxB7uk0JTcofIGbuQnK5TcH5dWHqtTi9931LE6dgmIThvqiwMGflld3Pz5oEtFRXAOZ7+nQ3xrGv
p3bc2315YyW4V9Afhbww/p4H03a3du2eQcqv2nnTDs7dPA8Xnh6hTD9Dztraq3SDJvYi9LMK80vi
gw8VpviBbIER4e3WJW3ivI2c/FCjpSN1tHtp2vo3m2IcfpJMlgE/2a6PYVW2UVucT7VHexQgk2/6
+mLCzXk7OAhMVAuejJoSAgjg4k3lzee6y5L72qsrDMQlmqyM/NLwNl3A44Lz7yqqtYQSeITH9iu8
Y2KC6XCteBw4I9vc20WAB7gUf/KFnlcK26OBjALkCs/RfC+RnKHUorXKI72cOM3419Uquf/B7GPn
hxzgTPPNG7d9fd0t1063yk84RLjHhODzFJXSBqzekBx0Zu0gmW6S4QGkf0QnXdBNqb8u+uS236R/
qktiF/Jy5zfFNiifyxD+qLUXALQnkqB0eAQ2uXXSfBe08AHMFuHwiBWYhJ9e3/rjXY9Kof2BK5Ne
CV2fs2p8xJRKATLu9vDRqv4KpJUsQbwfF9pxa3TGyv5nDCF4PQo8ArROo+JBzjRQUamuKQnX+XDg
0I7nN0UVUoRPITTswEOPfT+1O7+Hgwa7ZwG0AM+nzPDMIuOMr9kwZpz3pXs1V88x3qooMBw3/1jA
JwkUoBz0O8RLNAz5JkFf58n4htImnyynfmZTTZ/PMHxlmGyShja5xTLR8e1a3XWG7M/DcRhzzRib
AEgU1GwUfcFuPg/0tkgn7C5lA624PNWG5wF9+kckzzvriU49kWBWcCHvMI5u6V5Tfyd7ldb9RuhD
DvFURVCBMQWGpxKkOQyc+Gn2vOPUIEQ7Ez94PU5NALK/KxFccoRDC38xURlXLKK0+DhplfHN2vyv
68eK5ICIzjRdxpLI3pL9IWEZgN7ptZ2yYhcr1EnsVzh4425h0RnWwvOmQOVr548wnR2+BSLL/OZ7
FJ0zjPvuQOWE5DN3OJ+GPZqfs4YOWnRmsVcqqt/rs20vquLSdVaYVll9L5KT7G5bKCE99o2YCtem
nmiPVBtdXA3ZbeRMGzRYzu+Ggi7oAyFvCLmw+5dpQfNx3Y53qdwrcXBDm4SyA4eMM+eX5hDvURR2
9LFs9gM6nmTt8iBRTq91cY/PzQAU5EgbwX0tCLxo+aufUvQMXXy+9ukxryKfLdzHuruf699Viplk
+l2ReuBzsDDUe4gWa3iFaXXqkmtOZg22hMAgPAClD/qyKM4U9RfOO8hO8otkHu8dOIxlbJ17HApw
yLAMYk648PlFy0OdXRQGKSlHBuBBNfcBn0DjF/aeMNMv6r7xYRw8ttggrV1lTlZ/arqffXaztPeL
vMD+gTyUryJk93YP7Ik4hZyam1VvnZk5OIA9usBMzL4IAihAfdBApHqE8UcDt3jG3NBGj+yI1zr4
chzVLg63U4ng+7h0hylkJzOgzj4bK/sMkwqnVPTuh1WYRdcj81gbGH1FTF0Z+aLYipZa/j0MCAm9
fHgOkgdPX+SOwK+ojsWKzFAFLph+59O5bK+H5LuVZYdlhfI7/RlBHWhlRPtvW+say8vpO7euKjhQ
tblq1uFHPcXbOuUfad/F5b09fccjmeNYRYkAjO3ApE7IRxo9p/Wxll+pC7pMJJNiLIEISG/5b1tP
438pETpygMPakV7ZMYTY5jIPyF/f2rSVKk7K3uDvTYsaZeegMLWe3SF4yMWhd/kLsPjNCsA1uw5c
dzSezuL5eqYpxTFs10aI6AZw6dUDftttbePAUDSRYrKmNBmOB3f6DolkDzBg4+N+C102MB5nydvG
vSvjXWgOCRCGRdzJ6TRQ9VjWpLb2a4BKtlsa1s+jZ61Nj+8svFH6HPn7eoIvWD226rFE4GV9ydOV
JoHHYZP71VkdehyDX6ChxcM+AfzpdRcea8xKNCNWFr2DPEL4IL9GWDsBH0wAieDsOMdgVuDz+8eu
vI7FU0w9QcCWSbNr2mIoTM6tBZapfdOzIE89SVdqO3Q/wYWq7mKKrmhgpyUqpV0/IoCPac5sOkZo
fhehu2Z5FOZXM11G869WPoNMrdHmllRa0ukyK+/HUaCsPSarE3Y6r2dge9H11Dd3YXVZjcuGRLdD
mgDTh8UYXHXxUxj9MngapuR7yGfFtDUAm7Cry14cgA0M0Vf0POomcW9JuTHcORAgU+4d/IUhz6eR
T9L5Y7OTWbZGfuMIq6Bmiwt7uoEsieYgn/ZzhkfmdkQRODId8YkRbTmnTyKkXEjy23SrC/a0PJH0
VHOsIlUkayHYPDXrgkHll9roWcr4LoM9e7yTS9RQdKyQ6MzX9fjVoRzvvlgYtKKe3NIHCPhnslnh
BRnAhsrche1tMe9dduwB4Dr4wfJbS3wTDfJGoPRERO6e43LJm8sGBaAFABAYad8dM6zJ+WKY1s8j
56JzfzbWD22dBuIwEvLtXEXnZef8aHHG2Kgb25MT/3LAyPT5ndU+akty4gVc47J44Hah91rwVSiC
M6Pu1JIPa1nmKZ0J2wCWmSxH7YGNpkjL1jkKt456TEo4BOeN3+5G+ZhZAnHZqfC+de1tRVaJ/a1A
YhNwPG8IX0OTNhClM688iMsJESRu+UKQ4HLvxulWQrf0gnOLjxdWEAe1rWSByfrrQKCJotjF1JLv
hWkObQHInhEX36/SCoanCCXGhOPKkurhOFIGxJ5ejUia8ToAOs7Pa87kIvpOvFqZnWuAnElyn5iv
lYOKy/4qhrVkRfU2MkSu3NkgHmijwy840kdi4v3h2hkwLYmK/6qJv0z5N20e+4a20FHSlPOZyNyR
dXf84VJJz0HvY+3gtFOxqbzysgoBUr8lFG7f+c0GMSIzA1TL+bKfB7ox1aFL6YbubROeWjnvZyq3
nEo56n8rGYfNdATZflja/DAW10phHpbXfuEeWwsIuDx2CuEOsPnkqPS3lbefQK9DP9bob04a75Av
blrUsLhxF8IU/ZKeZf/T8a9dLDDI0yk4oZrH4sv6h0OqAXoABq33H6zwuRM4tjBimhgCx4QDuAFQ
iPN6FUN546OG4zRG+ijK+r50oh8BiTl+LRg8q9EMbRM6AgfJuO8TgkQvOChL/PHirO3NFV1O4i2m
c6u2HrqBQrnBzZGtfo3Yi09wLw4RyXNOjLIYSApE3u8odjn65fBB7QK8bRm4zN3u1qW3YRMDH7H0
ZGO2a7zVlEb01eTZ1VXZlAI6ZYCexaRf0IcA4gUGldtiE2tz7FZ5URFFD2iW6Zui9ZAxDlijDzOc
Bnzn7YXtAqWbVu6BRcN4Uwfy4Ab6kPkBgWZB8ht9131VMoD8LgtPvVt/mWukboaq8G3vtsFJRHCB
59AQaF9N+daK++op6WoMWzN0dsStM3st08cvk/l3BQT6SD2by9Ho0ySrlX+4YLB2+QKk4ouuyI9o
3SWCBt+7p7CwbrUO02OQ9/V5rxGtzW2BkNS1r8rae/IdZwJZxJAb84oSW+g5zOLwyyEOtNc+P/cs
Hb0nopJpMupR7b3JDR6ROdBYkB0I1YmeLARE6jf6fMmh+qOTZD+3TNfGwrCTV1KvT/N2LFV/YVth
vdGK+Ck9YqP3hHNNkZfz1HKV4XUwsmG3Mc4XMRu9LBeYZfwbaSgkRmytNqLBT01j8VhhJe4S+1lK
XJQ96wfCAU6o1cZuhLfNaxo1Jd2PXPHJirgfKeRDF+mB/nmEp4AZSMv5vPDBdM7uT99Cpw4sk2W2
wyve1vIwCVcem7A5TvEaTZScu64GRGQmrBWK+6nz4XqS6VNM8QSvr39aOOzMCPRnp6aHhzNsXqmH
LLUtHfLSBzzZ9GuWQUqTqoLSaHseORbkEmCQ8jGtzEDjgyj5gxqXVGBSXHv3XpDEaSWQmOMOhFlB
ytqMoNztKZ6U32Pl3w9o/yIsCNt2GA5dpX8XS/ozrOmP8Nvo6EzQT1rreYqw9ymaBEVnP3fdag+3
fokk/B1J62vpgkMxbO2ldZWR+9WjFWhFA/CuvEpUfOoi3riVX+d+BFojIo2SOW6Rp46Nfab8R8Q7
SB9NcUV/S9Bhx9HT5Scch/tBcyz3w2MCHjhO8FOTzKa8FlNney51e5C2/ZiPaCWR/yA+i7dJA9ix
w0CxeHhLvOKawzFEOC+5yxsSzNPuS9xyXmoNjBWIg1bLAUb8yAKrA43i4EbvAi1JDHY0tAJxGPx5
tH/DpJkwaLht4Y4vtoyV9xymyFJ/OUNf9/TWQP9Lm2SszCb4ccTQAMlTWllKK6Ioh4JNV+mVRSr2
YaNKVpLOqhcwSyzPtGYjWWU0uFoDSoliBkEr5CVqto94/cKossRNVPouUOAuD0AXbmRRGEW+ZAtZ
g/VUNxVaWPLmG8pZLGllRvFryVcRdiN4bWcA7xoij7HLNoqW5kJv+mWOOej8sVFeEuKgl1YQIKWs
IRi+Bfyza2nAOGGv7+tB57C68iSjZ4X2N+jZNFj5XPnfo8BDyEARTEf1DWfdAY5o6bcpc4MGQrU2
eXpeldqmyuo48AMX5dDQ0ZOgJrIsDuUgqkqCdaUcaFBejGk+FNm21rk7svUI2ehftZLob1BtepDV
pvVCUirGyKhzNx2TnFVopEexbX2Zw6LDQReRWYy4tuBImiJnzH60hhLzvCnsqKQ8liJfCl4Cl35E
vsNMp6jlx2QNszLlfZz1ehtmU9ASRuQGyHOBfYSEBZRRsLg1QsFhlEewkyXnAR1U5GtstE9XMGfg
Ie+EqdAZQLDVPJV/llo44kcpoXygl7OTKJ1RUzYDlG6VLUY7lwjMpvi7Dz6M6ERrKiOMgIWJwtAC
YBwqWoJ2EE3Z76avPZj9rZ2E05WdDqm4UXMfrIfupPbZeGb8TYiX08VdQ0rCyWuqH2mCkA91ihci
rS5mjaS/XKyRtjcZD1RMz5RwfJee25gnq6Q91slDKnHS4Z3wwUT0O/xtZuYUH8/5DE/F8RUQwVDU
CbBcNjnRtTZVADJ6MHZKC3Ri8qD658fNn8lLMnJQraacgctFoTMjUnW7WRKX4afMfuMO4rzvfdFS
4EKiN+DHimBYOftGbrqhy9ksFCZT1oLSIK+mG63ZXyI7cBwXcz361yzbZ9G88Pbwwetg+qKKKlvr
vu7kB9+6IYkx3EFwm+NfsfYTrKgtK2v/00NRidGMuaM7zYM1r17W1jQODbU2ZG+40xF2jmgk7J7m
pMYvSY1QDEPaItegWxqLY1dgJx/PtbBKUrTmKNF0k3vLiwEw5tBYUgE9XhpJLozdCsfa96Yqp0cX
OwdW2kQlqYcOSVZas7WZUJ5aKMANMWxogWJmebE0wRSFx7rIggH8UNgNqKdbmjToE73KiXb8xMY/
inqpabd0nrVqeXJMqOEA0mTF8YcIrADz9EXDoRTjT8m2seuaAbJegxafvpAWZn7M/TZsrYui7ZNi
2rXWGPrtlS3dLPe2fRQ2LXadTK5Y0GDOVPU8+H24xACf2lp9F+nQInV1bDu3qRCDGEzVli8upBCC
uKAb/J2Im1g8tCIIsn5XB21py7sMsjgaTgt7QP/Hobrf5w+FR8ex+K1aK0RvmzBCFqD6dlxQU+ii
2M+eVaBS5ypMI1VT5y3dAn3YWOOChoHjlAqr/2zp3KyJvq3XPwbpmIr5kDajMBNykTpCfcy2YaBm
VmH6U8zMVuXdBKZR4tzO64IkRcGr/DLJoeRIi/eMm9ZIb+klhm3IYMjjJKy/oRJipG1qBILDVYD6
Bf1Zl+5Bvegvoe0SkTQp+qB3kR0RZDEvuqAjNwgoycyhKJfMbNYtZtRT/0M9ll8UvY/qHZmdP/wW
KnPJ+tSkzU5PcztVJPWabhYckvqlbpw/tNPD5Yp7YygkS5jGd1AeS3UpXWetGkAfYQFP7GRJD1EW
O/LSnRqW9ZppHJ9h4nEeqjvOWDvqi35yZSl/rQQ2jbEuB7qyywnEcQfNkH94fli6OLvnFcfJRWwa
d3jRjpiWk13GGYSuyMGwBOncC+5mCgsaPUTnFEe59LkBLNIVpj+oMLOhpmUWB1y95DHExaqLPOqt
U+LX95jJLCiHflnYMcWwpamHI8JI08GmTTAOYZWn0fHYdkWLr9RC92h2FExVtFVds/g2Cwn2uB9m
qaieMoQlNQYhUXtTkZiX5I9283zEARWHcfOALjinkjgHFulRoUj9+tvYqpjdNO/IohbShMuIXzIL
AlQsYRGOMX0jdArHfCLfHAt5uTB2qGOu+jrdlWxoiHNzs4QrBEuZDecpdJrAIdN1oEIG3DlsA3r0
me1NV9pQyz7no6g8ehdDg4uXLTa6PnZXszv/tOqBFPjQWI8Nyj1EeknSL/rCUkWq6D6kRZaATjJT
iKZ5mmZA9zAZ4Lftwjio6ZBWMIAY0vNO0cGDZhmC+POzhVNjaeYqjlCN+KEBNlITS1FOWgUtyerK
AtqaN3EfIxIphwwcUeZF6WFyfPrfuctktpckcemDj53Depn6NKQKN9I6P3QFKYGXVlRixZf5TPQI
KxEKTr+oAFlqIBbBpWUUfXPb9vvop8El3tN+iYbgUFuhmC8QZQ3tV6JEUsxdTVpA1sPKOKGTkiJg
8rBYnm/nNFeglxyCQClelWnBLFeJlLDrqPslGdBXoq1L51dUtA07rcYVOcUb6fZ2D7TJL/N9rWzM
YFaCyoS2HMewq8WAHbhth9Z3LqrRGpkvGLP1qZB1rS7qcAkqqhyh082/g6ChSRnLZaYkU7A4boVv
8UU1QdeiMkw71RAT0rGXtdRSJF+jJi+6r3yqZbIZW4vENj92+vGaGXtOzhFSBMzVkzstl13HN+5M
ugq3baexvWJT6b8UjYLsk/rpJAjk8QGSTb4XE0BIB4hc3D4qGXsWcFe3Oh+nkfDXnH5UdElztO8w
DJbQy1EtIs7xUjcez6XLTvFscpWOruyipk0zUrIcds1AV3+vAtv+5ShvWde2wVe3ThCkaOurAS0P
PDUv5LBXOQQUjQUVzc7OG/28xCLF9VHocbijCJuZQ660Rsmqdcfc1KQ+qrbSMmN2guDWq53Lx6I2
qVsxLY6TLF2GYQk4sRaNgHs/pykbN9OJn5HXDL8GU3b8nEiSCeDMg4HpUozONTeT3Cihopo4KCb5
rdWN9E1mjdaOCLbGStBnjCnF9BT2EPXCxaI8pzoYxDPCfeKCIkN6r0C1dabHBYtsZmvEgDMl0vnM
eKWLfKOTNRazshr9tUDqJddK55O7qYBCE+XZed1L2ipFqw9A1JrN4ecZxSAnMQe/7tGkWfTGnXsR
iwmdgpcadb/EC11Wx0E6dZMCYbkRVZB8xy8CXEV2SQiZvs5nFB2CGBkX7fiP2mvmOx34mK6cNg3P
daCpdodMKEjW0OZT55V1SapSqEldr0tw3AHe2peyFWm2mURZ8J/zMP9CGs8Go0V6n+4TjHnfbRG4
z8aZMO7TWCZvN63HGGtJyEQFlkD0L0DJfEAaeYSgdKaQ9G2mrXoPHbH+GWcVITtuVUR46pq4RGbG
1hLAvkp6uDooPgnsVV5E0iZi2fgoHQWX0zJawJqEpPDQwOUkuq7DVQcVCeLcumdnFFiuVBnVSR8g
o9WM1rydmWX4i9sxB5Uj0y4/Fq0pKTQyj8+7qXeIJ+kwsxcYfTR5wmFjCxYky8fByMWLcFc4DhyD
WBgX0DxmCnuHvxPG6hzF9GXaMSGQ3oMIgdNR28VAHa/pvkwWkqldnmu41Lh8XGvPbO75lwn723GT
uGFhTlHodr8A9g8Fsd94zbAdzi5HI8aVxUqt0KNaEaoFQFXFeZX7Gkg0cF24cWPqRfdsXhQsm2yQ
8IFLQeRyqFxALSieNFGVaQSHEGciexvXpka6n4fMrr/CVyq6fccxLP3GgCzaGzxGRbw1yrJR/0ZT
3hx9a7SaZ68cyVD153aMfjR9j3HWASQe/8pCgH/7snfQ7cA7m0VBXga4rvTWAE5jzC/odpXPdmXA
yeKkXu0fYa7O2aNBhJWyblXecNnRuhpPU2CXyU+Wz4xBssxgapC+DRENU3YEVnA5xB5KAg48uhzY
Fjag06jqoPsbqJKtaG5nXm4nRQAvOYXLPIHCbZNyP3iuqO78RmtJzICZOAnB69Iph+AYp9tQa++P
WKpkYYutIUozzqP2GMDriX9VTluwP6hji+yAqCLsy6gY+Xya+yj/u2LhVJoMVnY/DpWFrmwuHXRr
wp/cGwIm9HSAfpbfp4Mn9L2SHQJZkNfhM/vBpdkNdDbUMRuUF34NoYWSa9PZdkVvJ6oLpoVpCpIA
sJgqx/gwIK6DDNk3HsQGk41Xbjn08U5VUZlfo2ylMBpjkjw12eRUfOWaornbuzB1hzpP04t6bHR3
iBGljEd7KtII0W+YY0sL13lr6csCpNmi17CEbEpLs8kaOQa7ijUuetLoAg02PpXTn00tU/Vf0aK0
bNtD/B20YaZm7lCUKg34GJ4MuFwlaXD+jyCOMVxWzPm4t7ZMoHR3f9b6QbUrQbLfDPhbQiiMqsKP
lWKvatYtvos4I8rQKnQd1fym1mcNbXG7nCBCU7hZ0seaz7hHw5VFaOZQPBg1bf71X//z//zvn9P/
Cn+Xt2U2h2XxX0Wf32LV6dr//pf6139V/+9PT7/++1+e9l3h+0JLTyhpO66W/O8/n+/jIuT/7PwP
SBh9VkX4ojOwmFBaXCeKt3kadPLs4wvpTy60/pB/XChxojlEalaiikzZq3ZORvRPa0+U4sq0bEhv
5WTCapK3ZXL58aU992/XVtro9U4drc3ra/tskMLGsKg63thS/rOsfWUFsBoKn2zaiMQSjgMr5CMl
yImSHwV7sdGTkadMDek+0hXJkgwN6inq0edTuWUEsRMf8Robx03Oe8R0YVHq3cwxErUvMYFeD2jQ
0vqGXfMFTZqvdacerIpTJaRLJKkAmy0d/pkLol0ijbKnSC32+Omwcvoe89iDcM7h3UkLh/My3rYl
DofzStF/p6TOXDelL0lfPSTl+OJoQJrsxVHPwyKXuCWzSZI9HqG+8rCkdrexzH+3mdmnRYoMpCaH
z8VKHSf2XR81t2nrPjE3kbUm2/uPn71jf/zsfef1s6fOYHnz+qsTvzRgHYNwJG0yQuDDiC5AIyB+
+hOxY3ToUqSJQrMDyPxAUZUP7uPf4r37KQxxaTg6K+n67Mpe/5S8m+AnZVRVKzsODn0XOVeNtJMD
OSLFBSjC4fTx9d4PO+navhLa1r5nPLN+Ev8Y8oauAwUA2i9ODa+NtIQv1kTMxJhod//xlf5yZ1xJ
a9vDZOTb//4A/nGlYQq1bbGzR0wxNL+pGkHkaDmzFENgUwyvwy8fX88R7x+ldj1QMNoIKW2x3vo/
Llg3cd1a8KvPpnqY5zMs8y9Ip0HaND0GmZA/cRXODA4rZ8Q7T1+w/zGTwTXbhM5Sf/Zr1jH0ehKT
rGpSUap3XAdS1Otf45ctn6kkyE30KTrdoPtTygwPQYUJmwXuZ4PJ4k9gQ2stQsc+Ji34p8xX/Sdz
6V/egvbB63kAd7UQ7pv3Pcy1y+kE06yyWv971k44eTulJcdbqIHEYFjSBJ+8+b+MMfY2qxlTu452
9fr5/eNFNOFUJZQs5Saw59j6Ek8aS3zDcbF6GUk4mX9//OLXmfLtk6ZfrI3HRCqNeDOLm6ZNsJ/S
eI/7qL2QeYRCMQorhIsllp8e4L+JsBQM8BDu8M+L248v/5dxp2xbkBijHenTMXwzm3Sh1yLgYRWh
YD9D6C/5LK5cR0ABIRieoOXGqqsBLppum0NaLXTlB4+6KsKymFyaKqnRUylQQC+f/LD305yke4AO
26ZXqI39ZghavfDzrsPUiUPO+e1rv0SVxvpeDa69c3EPHNpwSrcTkva1PCWKU4oEcvfxr/jLAORH
KGE8xbfAWvd6MJBcKxz2wQhgkd/SL/UoqzvltAzghksqdjHGrv/8ip7NFtYY5lSE1G+uKOjzFugQ
QCM380GqSZCbDj7YCvr+BgKT+eQO/zLcfTYtgssJYG/izUo+IA5F/MtEJ3K6XuWQVBcGX8mTzR//
+PjW3m9YqNIzl3quw/rJwvH61qK08KpEsj1pG6f/mYyN84XzqzyAQUaEp8pfhsbM08fXdPz33xcP
E0mp8Bz6Hm+HEc0ttqmSnQqN2+4iSsCvSUj/+2zl7Jo4nQ5IlDFELfM3HdEgN43pDu6qq7NdZAEL
zSlUoGDtIR9656Oa/8RRCO/IVN4nm6r3b4I+q8cMrll3WOfeDHghx77hFLZW9TLUsFOX3DmBnyA5
CJL/eI5Deq88IYxgxXHfvokimKYMkzWgAXuUN92SO089tfizSHvTJ0vJOn+9nt/QczN/C1Zt5Wjv
zfxi+oTjeMf4YnaZ222UJQgfxdz17Sd7g/cv2vUUhChXKDw+rNyvR1djBlhQ6P/oSLd0zuoatf+c
UyRN2AwC1Zn7fc7e4abpkWx/PMj+8uZeXfrNHB5bcRP5tcVhvhbxPmOdwuxD9THRVnX8+FLvvyGX
W5NM2K7LC1RvHieAI49VEL1xIUuNMWia7O8jbbCvtj/hDKEYC1Apb6LI/mSr95eFYr2yty7DAKq9
t2NGlp5AQ2GDwoBGbHxxF40cpp3Wu9ArM3MitjNdXpa6DnZuidacKnqNYuPj23f+fv///1e8edSL
2+RjES4V2L85PI/7ejlNugAHNTVAd13X7NysbQ/EOzZQnRTwMTtI7x2+NioDJiSSxsM4F7h0g5eh
AiYwY/D1wAh98oW9/51MN3xjgi6g7bKZej0a2Toy8qndnQ2tQwZGtajbfAI2T8zFdFHrlm1cFqHh
+eTxvN+3cVmX9YocDl9QEXp9WW+0SjvqkbRWXqWxrCHNk2dWHti3ihiHe7dxupeycpIEcAXOboTj
RQp/Aa8oUFOTmE8GzfvNjeewdUNQ4vOE341WOgVF0rmYwFrnC96O+oJdLoZQ/oWjpMAO4CMznXua
/HrED/fJw1jXk9dTz+urv3kYddX3S7A6wog9f3TrKblsK9HeNxd9NY+kzGwlO4aNTkWzQ83goMGy
IYJHcw4j49MN/l8GhKAcwGZFOyyC/rr//8e2skccHVM34FHEHbrUerIZpLgV5rA72HhT2m0ydTTM
P34G7ydFDxgDA924Hnht82ZS9HsTWfFKGe2WwL7wV4Fb0Fz7FnpTz7H7m6klCCeXOvvk2a+P9vWj
Z6l1JYs8ljuqpevv+sfdCj3TSCs4/47NAOytTzHyJX3hIs9i2H82Kfztaqwvvk/bRrqu/+ZqNFOq
kY0FXeZCnEsgDdtlQmZTDWRzQLZBE0gT96ITlr41lh4vFT1Yun4ucinLByBTVs1dv9qHOp+M+I/f
wLpqv3kSLltI3HJ8CeTTvnnvhBCA5mpiUjeaBhaklNl8NeOxvRR9B344HiAKfnzFdQp8c0VtcA57
VKKYfcybHV0logaaMc2HMOnsSzUbfRyM73zy0N+PLB4345mVliev5ZtnDtjCrUgsr2GN4v6ibm80
3JUIXVj/s6s18MqhCKJwQ6qZqn5g8MFH/fF9vnvrHhhEduZIVhhlUrxZCvshQGpIgAgC19rxLsyc
AvBOQh8cMp7Z0Lv4+HLvbpjLce6h/OByu9z56yFt9SMVqpAgvBTd2Y1A08HdIiYb69m+yAdh/kAG
Cy8t3ScvH1/53RB6c+X1QfzjY/JUibYHrMM2mii4kMY74GHuUBDUgMGzOT7mHV6MT57uu/mKi5r1
EKxtwWiy39xu5I2LVY/Eoat0FAc6ie1D78O60UFHrqxb0XZ0Bz1+Mqr+8k45gyr+bZi1cEu/vtVe
VTLrBsZu064RNXoe+3M8eBV8M+Q6Hz/W9Q5efSeeLWw+Eg7ftBz9tztTaobg4bouBwPbAmWtVX6N
IQ091seX+cstUb1m2LBnYmpyxetbMlErWIN8HqSjc+iqq6PLzbpzXRfzJ0P0L5di1sbVbQyP7125
JICYAAimh48f56R8Ok2A6DQSOGCD5dfHd/WXMfnqUm8mmd6OW7vTpuEsJxcU3cqmdJXMBAWdIfJi
7zctUXT98TU/ub23Lwz5BP5xOcNOjrW8puastmq2SbQPp+6TWft9kRUogFSGoa/X85F5c1Z1bEe0
fpGTLdB5EtTmYsF8ps+IoV/uygG5Iw5XWDqAyY/0ANRjPtnp4eP7/fdu7fUIlXwCTLOO4zs++7rX
QyfI/WWOS0TKY94kSJU9t7oC94N/QqXl5ehK69lDVPsNxcN0hWPUvldzW930Hr6hNEHwjAhNIV/J
zRUai+L+45/3fgjgMee4aoAF2J5R6+v6x7QUS7uXBhju1qd/PJxkKYvph835gaAcOOJSQD8S6Wcz
xN+uSmEOAe1aklFv61VV5w3g45iGM0wzZGzbiQ9jqczzlXiG5KV1CQsuMXl9fLPvJwvJpg1jLp8x
d/22PGvljmNkO8TbmtPyIyL2fk+brvxPSwAeVzEO9V/ujYf35pFmVWXVmMbpF4G1JGzFCnD4BfAO
0eVsPr6h98sZ7VM6NzRxXBJC5ZuZ1nLdcBYCSXjE2zujkwA1a+4QKC7BmN7lsKFOfZ2yXx27yNWf
XPxvL5EpwZMuwTo+5cfXQ2d0wjCl+x0BSZaivlJ2UkbfCexawuusj/Pk0AylFv/Z9MFxSDqCt6ek
L9ktvq1phyWZCyilSKMbqnr/f4k7s924tTRLv0oh73ma3JyBrroIxiyF5sm6IWRJ5uY8j8/Vb9Av
1h/tk5lSyJDKQAGdFwn4SPaO4LCH/1/rWzmd470eu+FKOHRwP7+42tHj8mssXo65gszkoR9NHz2+
aKFJjIQO2XOW9OlVWBBbNXNYqXZ9Yg/YhTVtCThNIN13l9AKgdk6AxlysjvRnD9tGv38QBRTNd1g
1bPN481STLJAGNQzrRky+SZBlX0pnJLIkQh0UJfUxcYOO2VbNLw/CEozEg2/vCpHF4WWjc50Idic
GhpGguNDwRSYCL7B0izTzsTxiWai32lYieMvVtyPWxed0y+P1dy5YfY+mjY7CrQDtOdg2UDrZCPa
D8gal1M9EVnoaWVGWLQX1pQfh6XSoWz44uYfDf/rUnP0ZuFAAew4R0ujoSf8946mmN+aLFEjjlCm
6XoyAYEWLiUH15qBu6rtW1+MrH04/s9lfEtltTCZkj+ct0nhYfIwYLqUWt0j2SclLawyPL8T6wCZ
n7NTEzSpX2vgaaaZ+wWVBdwPp98vPsrRRZjv9dv5UptngDeLQz7KPkfQy0zWd+RFzkARmUboXrvR
OgzSfBYT6VKfv3Uf9wfvxzy68KgyErulMYqIo5aXad5HvGyNta2kodx/PtTR1+MeGyzKgPdZ+DQ0
pkezp1Gih+BYRKdd58g56cODqPIrC/vXykWmbgvN33w+4tHLM48o5nacw47V4EB99OWUOlUw6Keo
WNIWZ30cu21Om1sHn/r5QEdz86/Hl7FoP/AdOba+v3OmMUABMyUNAQ2s2CKG7Ft7CV3CBu2bob2y
KaLh8vmYHy8nIgKV6qKhCwqb+vzzN09LShBOrthczqF0iuikUhM/3VQByUwecXcZEYQDSMopIzL+
84GPHpn5y1IUETQGhKA4rR5tzke+vo+7gYaynwGRL4ewXJHxNBB5HAfy+k8HM9S5akvj2rRo9h19
yxAhmdvXdLTaOI1PsgBc+mh3xS7ACfHFTfx4QRmK84bluOwjHPtoCrTYF2dZOtK/1XzjUY0Df1tR
H8eT5ozfRDSIy9iF1PXFbfx4NXludI5TdJR4co6b5oXuoAx2MBCJriEIayyaJdzn4VK2mEf/+FoK
g/9RW2Q/xhr7/okZjUkz4w5kjqqN2couVJNSWo4IFs315vOhfvfm2SwndORMld780W2behXNtEmz
RK3qbmfkaYsb1Yq+eDh+N4ojuHyu5dDz/Fn4fvMKtK4fRhaqMzytQGS8LkvD1DOQMrdfPBq/u0mO
SUeVht9vNBQKmwN2nvB4UcOaDwFp6MBqKlbErJdXn1+5j1MJc+CboY62ee7Evq5EMrmoLWfw0Cf7
K3dqJdmSbP261pCHz8f7zTW0XaZGjUlE13gO3z8UcdD5ZppjOrAzFyL8aLqZsnYmA/HQ5wP9FB68
OZnNs7FDn4k5HiIfPpijx08zCO/oRqBJckQeDjxxfKgb46EeAG0VInK9gFL8fZ2iz1GK9GqeTODG
DXQnQrBTyHhhmqWSjDTdGfZV2KF+a91uxYZhWLVO7qxzE05cYCaUeFrS50uKBUu7tB8xqOG7wXYA
3NpSsT33D1oXSrinwd4YNHNW31k0hwBCJ2pBTlWikXcmNc9U5UmstISm6K+F6xOl6xzayv1ROrG6
bJH0nRQidU4I3HoouniGOJQw9mHyBOpoeoMq0kPWNNAxjHjvjoCPhVoFnjqZmlfWCG0/v8BHpxOu
L4+mxQNqIzCynOP9s1lMUZhpdNTSJC92lTtEW7sZYLglWfWEnxHtdhV1QNp6/KOfD/2bqfPtrT0u
mYsE6tZU9hBRIqKDKEFm1xEukWWZCvccrzF+GUUVX3T9tfmB+fBAUV5kJcJvaBwrXSI3KantqXQv
uymMPZTilK1JVWpWBqrgldRFejb0ub20ZSS3cTsUM3K/vJm6rNkUOZs4FVMMsIEJS2kU6MlV7KYt
CAnkOuSKOvoFFzL96jb9Zi5xeNdUKlicK6iWvH/hHIJa28mCHkNlxt/Jnm057nf8MWUYAVz7/MZ8
nE1MlTISOy4XpQKr2/vBpqZP6HlSZurjSXWXqtviEbCJGQfCnYQohp3CnJwvnobjLTVP4vtRxftR
g5oFvaFvzBwmmZapQ0PpBFa25dAndmBIwy2xy5iaNb1B3St5FychpPRa+n9ffJiPl5tnQ6OzglLM
ZG0/ugLDqPVxPlv0qFREpxhHkN+Dalib8aCvP7/Yvx0KXZ81v39sdo8aR4VR1ZUsIK+1ttWAuyol
LH+N9IoIxI9lfXE0Z7f34flnU2TP8yY9HObTo6WCjEIk6RUvfG3ijwe6vRmVGgivx+mBPzs2JZ77
rHhIdYL2mhcfUO3QyaUSEERug/whK5F1bBrxnZ6jg10olQDysewc2DM9joMQK9JNBQtnmhpCcbwy
eESjzzuuem1AZkBy1U4XTq6uq4E8gixe4fZBfZqghS52OiRUoDFkOwA8LVFqaWtoFmq4xVDkpdZZ
ow3ww0ISbcxTp54pN6cKLH33qYMElEl6BBYBkdAP5rwTKIwAQp3Z0QaQtyKlpLAAsw4Q630nOe3b
qNyncvimoFkJlEcg9klYeZofsTA8Bni4cGKSAoznqDXvSS3qm7Utt2x92GNpPw+4pzE+Uu3caeE1
+cZyohprRcLLQdzAWzfGG98h/ONWQo3gfR3NO9xAYKFujQ7LPqFsKZaYm4QcYdo3hbhqW3wh9r4n
1bwv9UU5nROXhJ9nYWtnMQk7OU7T4ZagEszCsL6wOhB0Z9Plk7ACHP95Iudat34QFDnpZwSnTeQx
S2QuMZgTFpSpeDYpAcTNU9xyglq5BACk4L06E0SxWnp5dt+45d5w4UXF8Tknr4UGN2+KDx0Jjm26
zvBlIQg37BW1DXxF+5hUafdbbToLbi04KvinhEcrLadfsRW6v2+VjZGs41bzHF4j27Mg2vhn0q/P
hmTTQ/yIq8OcCRrxqmPLyINbiMAEn2mkW6rXfXkCbEN1v+fQ/OIN4FDYQ+1eEkfSdCc4BgKCMmGg
a/nVYIBY6y78bhO4zQojKSEeFwYc/lxCgcSnPBGzeycqEI7xddg/kehFyAu0FQ0mWv8aTLd5cyoQ
0CNWZ0Pd7K34ivQlM7kU8brLSPxm81GHxKuUjwPTUxV9rxBtlg0pMWG4MjGooAUgews7xoTawXYx
1k4Q9mfzwVlh7Owk9qQJdpc5PEssmG9gn5pHsz0jayIF4RNi8x3Gb5P7mnesg9cJSvw4zna0sDX/
3EkeTYjeRUaeJQZ801RusywHt4XwHlc389Ietuq2gBnbWAs/IiWpjdaFte/cSwnmghgUbKpYjkcD
2wpBnEm7heYLBMJcVa26TDjdNtZFTNhglzoHlJn8iH1JZqyjjrtkrVz/XORLnC4qFCChfBf+cAH6
YKVVW2TeMYZNC5Tf53Oj8cVcdbTq6WNH5GUIHCvtehhPWdgvNbdzvpgTfzcjUjBDW29qqvuxjGSN
ztQFRLlHiLSiJXaIdjnITu58+nb6GVExk3ZX9q55+/m3+zgu/ieDE5U9tz6c453I7GswqwmFTZVq
p5PE/YtbvpiWQwhjiDis7DRPmKs+H/R3lxQJFYst9l7OdPOHenP6YQ1ytalj+s8aqIzIq5Mt3kP/
/PNRfmqU3u+y2FaaSMRmZbOuH28hBjMK6qryOe4P5qkhE6w/umcY9SE3dEKi7SZeWbi6XxzfDE5l
XRP8QTjyhDN00cVl98UZ9rdfmuaQa+oIXbnH77+0UvkiSgJO4bkIx9NAiYGG0+b9s6bgz600PVy+
L4pLB9jQ+1FqPL2dmuOrCH2CuVtC37ZFilUr9euvjkUfd2icG+fuhWsiKKD8+X4oFRu07RN7ujBa
4llka/TXU6RbF8NQwHGhufDHLyKi5VknS2Xbnc8K78dzQr8ephzupxwqrMpyHNxTKM3uV3XVjzfK
ppCCsoS+j8HBct4svXk6TSoNfYdZlAq9zLaaX2F4rYJg9/nT+fEIMLfbqYDRu6WwcVyLiqbCwh8V
0PU201sQBAdigO5bFPDLCui2qdjfOJXYy8IwvngtPh62UJ+z10Oda6IKNY+eQyzfbls3+MgnjH63
MpHi0JlaTfcQjhwJ3P1amlKuCWj9qmD01chHMymMej2yAkbWTezbVQrAo/SJJcPsrG8jSQgoJlF7
69du+8WE85tHFV3arLSFrjurHN7f0kJMsWWFhK9p6BAeGz1ot4h0yBzUJj3KvHKc8bmf399jBSVv
InV5tu9IKqiQoQR7PybwLiXK7QYkekxzSw+BQ7taKffwv8nPwo+36s0kfNTTbvSokzpoZwxi4Ae7
XuZ9k60+/zgf53lHo9yHlJQiJ2CVox1+BVYWNZ7Kp3Fp0qp+mayaUqUlgueOAuFN0Frl8vMhj7vq
P6+ARYFm7tzyv+Mil5tQoBHkSC3csgEy62xS5S4+cehtt41TngWNy0SbC/26S33jq8s/f6F3k//P
UiGvMBVfNNbHsxOdD6W2CwtwLMxQw3P0/irOulsjmiQuTMu5CIoRnw3a7OSSKjyYSm1ouq8EvB/m
Ej4F8iHkINxCjd7r+4cAAaatUWABu89CBMxZlwr5wlHRln9UDHN4bDmB8koz61OMxTT3fiDXkpUJ
Aon9oYZdLW5U7caFbrD9/Jb+9uuwqLJ+0U9Wjyctuw1gP1R0nCoMoMGqTazoqk2yLtl8Ps7HR2e+
bm8GOnp5AtymjtVDYI9Uv17XY14RRdfFz7mlRyexBe2xNUOYoONIUqIF/LbPIBx+/iHevzI/LymK
OtZqzUJWyVbl/SWlsEcWt5bOBGtqK9CYLAhdcAQUGmoEZDJ7xOGXh/73M9WHQc2jL0500CCZCWeA
iBk9BXqoc57J1KldlpQZDpGf9PkXU8P7m/phyONtEqErtaJaJKm0alyZq3IsiucaQ/LwxSs5P4L/
fiM/PKLiaArKDaaCPChH0IBoWzYjE4G6twT5uXuTN6/59az+r3fW3PqnVfc5L8YqJOXt6I//dV68
ZtdN9fraHJ6K/z3/1X/96vu/+F+H8LnK6/xHc/xb7/4S//7f4y+fmqd3f1hlVH/Gy/a1Gq9e6zZp
/mkinn/zv/vD/3j9+a/cjMXrf/7j6SUNsyUxKFX43Pzj7x/NrmMUBuKnWuRfRuV5jL9/4ewp5e9e
5dnL//0/Wfj027/3+lQ3//kPxXT/YnrjzMEW3OVR13ky+tefP7KsvxyOAzYNdfpKbKD5UYaLWPLX
7L/YPwjHZTG12GY6Jus48Q8/f6bpf/EzfW6e0C+dxVT/+Od1uPj1LPy6Rb83V8/Kp3cPjcW5hK46
ExobZgxZmnH00DhNV2UTVbgl3Y3OMxI0/c0MzbXCot31oR6h2QpDulymlpwFsUvgrdBXBDw4C4uD
zf3Y6f0BonJyAlqieSb3b7yBmzCsgJCQ3ptVyenolNqCatQIW080vgfkx1pIq4BswIk6UJw1cI+R
4kFkbZiE6qs2tSsDpzquZK+gSHZJo1bdNYpiP9l9oK9qEYLeVFNzo1mxBmc8A9JhAsxMCVFek86D
VgGOiReyS0MYjNUTi4IYD4YDWLycTMgRqapqByeF74zP27wGS4Wlxm1N6pAJmdUpW2TPAuZ1E1CG
fSKys7YAw/YR8WIJRAs3ru+D3PL7BfmZGl780TG+V6FLxYzUTs7kFIo9Xzat4o1ytgMieBq3MoVG
arhB8H0SarHSh8Z6TvV+JgWalOfc3E/O7NrpziLdHG+LmbnjlUATx0XSADzMozqFht1n9kPkqzZ/
q6jK6y7I4HG2cPvsoW0beBdltyfhRTe/x4RPDaSIGWRWGpC5oBSaFhEBlB0p9fRlgPuOjvfaDqoJ
K/9YkikrIJG36rTp/Tb1KlcEZ5Pd5jvQPtWhDvVsByuMjLmEQDNQiFDdzu0wGw8wGYhQRycBbAQf
o26MxIkGgQsM2ig8ty6owKAzXKpkVy5caTeHEKYTJvHa3mgJmuq6BDTKlq70srFpdkNs5ES52x2u
MkHHxOIOXVmM/dCWmGbMoDW22GrK/RRp1OEG5NCxVbS3TV2YYMAsY1NpiSQJGWAt11pbqVZF0peM
IZZLp/GavlK8QK0InqoKqWxQukk+ThJoGzudyDeyiebGRK8RkiOa8kc2xmCpJWEwXqj3+knSkxCu
asl4mimFua2iMLofUz0kSF3wf8KFiGxqyk6qA1k2MLuwPveDg5SEQvshJAH0oIsuB0buTsZ9bcK0
9EGYeX7lgC9JguHcCCpijUbTuAkIS/WcrBsg2Pr9IfQ71mRQeLjpAZUtWng6azucJk/WTQCGX3PL
jZs4Eos1FbNFjqf0qUoKa6uWevVj6uvyntayfwiVCjIf1MPhxFAEtaC8628wgNOHc4qsXjmpyG4A
4rkrezT0k5iT975tNRfAmFPf2no/XWpDh4aZ3vFJpRmyLan3RgTdrglpzZYULomqcIq59YIzZtlr
ClGHOHdtzkI8mYtaJ7Q6R6SwUs2mX9fEbp0YBIvt+75yZu6V7kUNPyDFw51jqvk98ldJ7635J9nC
OBgOWMRVH2U86Zpmea1WXU9i7SAv67JzT53OrR5A3/HrcT9/DjI43NO4gN20CKJC/xbD3VrWSQOk
mB3efT1Di/rGSTZBpfPZjYFfxCXP34n4xTyqwKUlMlsGcQlrpFf1X3/ZGiP4WuzW0HnImIRl7H/P
7EjVdZ77/SYTLtNoWQV46xtES+tAN6fT0HVrslIKw0zWgKGGbS2b4gbM6bBF7OPc5yD9bhoIV+oi
ggtxYrZKD9E9ck+kDf0eaPXExIte2KNshWBd6pWyoeOZXgdFKs9DKmkTiD1fv1bHPkTa6UNtQzil
3o6daRIsaIn9wCRwryUqwHN9KLeRoliPComXj0loVObShw+3ijUo0akB6HTJHbYvFDM393CBW5L/
kuQcCox76TgKcEfinS76weQ6gqt4itPU2Th+0ux+XdG8oYuWmlzRKJghJ2rFZecxHu4rJzIuazee
sdW5k5fnsUvAyKp3EhKVa4ojZ4EwWrrAcw0LjElPBGMpMSj3/GM/7wcWFHmfGxImmuGGoCJ9II0e
t0/e9yBxzvteF98g6FQPxqRMW8XhgYpbPTyJ+5EUx9LFCR1nBlGog2Hc2pEoaHSEo+URH1bum1xy
pklGfelMRXnNiQzoeyzNmSE84lkw+s4/N7pJ3ht1TwpkUJbyngTO6qFXU1gRPx9sJJoUVYx6zPZB
rPNtVAQ4S2w26laN/IIv144T+Qt8vJqtQ7FiS1A9ELXc7CK3Cl5mubLnjNXAYjOE+koNdC5iLfSa
CSNXjVsHYuRmLNhTADJsnacch9AcVIOZMayIdwhiQWxQn6askXEFwrwv6uH7jFj0AsOC/0lzlo+B
o+4GrRf9mnjiPxpV4fB/crhxyOLW/n6PYiHnt7qEcaWyblyrHZzYdWBGJK/ldqecBDGvcWDyb/W1
79Bi92eveVrDZl5qxBLS/hFml07LGIORs3QzAP1lM0ZQunV1qLeY1TP6I6kuPMo1pIqg4GCaq5DT
AgZKCbRvMGs+p0KpSMlodXGqubmxsTMYHguwJ/ZmUDr93inbllwR9kXz3K2shmoopaeHlU/kKoU3
T2+V6cCHm65Neo/QUiy9PUMOQbNE6jPCXibNOiUx95Eqaru31KkgTF23MYcWfmxfKgCRiYiSGl+P
NjvAdE1xJthppX0L4al/sNReuQsDAJKgv1zSHwgbLXfJZNskqSkhgQhqboH30ZtvNYZuY07hMK+5
qD7hKX3EwatjAb4KQ3sYV5mStZfpBIqtVHMCA4a+vspKN71Sct19tfWx/57xDV4GWU0XOrvNb001
qtdBx0OZcDPuw6FqtvC2o20vBUEnyKNB5fJ2ofcJVZ2M+cS+ZbYNiuXYOynrrk9btjODiKwgkmso
CmrmLaWX4BqYTUQORuOeGUytj30plF3QOMjGKatzfmvb5K62gP0Sw0WgciADn/qEGq1nbTltzwK3
E/z0tD8QG2afZ9gObrWogJ/E1bUXuWrbp6SdT6rXxIg56OSXUqxTX6v3Wl/15+NAnl7q86t+K4q7
jrgnYkMFml/kDQ3FHmaZJWJ96eXERt+0dZVDh1N7NjRoNff5ZEx72en1Oq7JY4x8NjHkkxRrK00b
HqHWT7oFZY+086JazfdBGKp3bV6anBwBTOzZbUz05UjWBJ5U+ZcGMMdd0HXBJmLiDljbdCBCySB+
YBkrXyxjKA4csJ213eoFMLYhhGFrKQN5GwAFk2WroKFdisBE7s+fg2fXSfQHi3NZvWSltV8cqzbk
om4E/N8iVvODW0TWwUoL/zxRkuKCXYx9mca0O3tEXLiL3FFw4kQQRyhjcS8ghp6adkKygAAq4PD4
Wo6yBkrafhvkCJsuiyoLwKiWlRhB2C/c4H12rmSsinJNQZGgKidMrUWo1fV3H3LV6ZhoNtguhQ5V
W+ffWzkp35LB7J01gMVS/z6WTrUXesjNL2zmACDbJKnk8W4oFSbFSR1OuyqOvyuqwmpQEvPhBlZ+
BULIedFjLnzZ+fmFbxrmlt2Pe+bryuB1Y0VmRslMlQOvXzRObiOiqdIzURC9tugRTVyUVjCjosqi
2nQt+zijt9hY07gUVuolw2QsQ3SR11GWVSfFKEiqCRt3o+to2mEmjcm2FLHKxgiEYNRFzbaM69qj
Ghme5AqmY1PVlIvaTOVKkaa5J8Zb96YC53+asC4z9YbrUe2d3Qw+3sYTNqXayUFWD6l2MhFI/o0X
SWzojjf7PgBxFjb01pw8+c7jHlwWcEcXA7mEuz5l+euHMbui8Y3lP9GxYoOzbuD1dcolHs3pjqWj
XKkj20KiH+QN8BH47NDoLypTCrrs/XTl+zCsRTgIz8knMhKpUi7zdPQv/cYhRE2Q+5hVsIzsSI/P
9CIXGzEZwY2cpLqyOZkdeH4CMMGEpL1ovZWRnw3Nn6COJDiPXKEswXSTrTnBrOxihRARP23OzD5M
l2BXp5eyqgTfTrHWVT/eI+gUa78aOIcFnX0Iaw0+eSamVyUa410Bc/K+7EnntKC/g7eIFqUxkFrg
dPUzbObgiXyJhPc0sklnAn1qossEyR0TTQT2dTgtFFnurMkhtKXlvb7sJjckNlTo8ofGBBCvc9dw
H5PaTlLPFnZILxSEJ04rlxJiUyvyexQ7IZvQKGmRGnSsyHrRs7gT6g29P0m616mZ5HlsTNF1M6bW
VexHpD6pk2EM+zFT9O0wDMaVK6L80fex8S+MyiKAKwncG6XL+mclb8hYd4f8NFADHP9+F5YXMOfg
fDaiLOTC1xvjJgqn5DxLJkNfxR2MdWcaWPEVgnMTwLM6YWidMawrCDSg5HOm2UVqFNB84iIFypy4
peYuqtaNL1iTmnolU/iRCy0cY3YYVVncaAT7HrrSFPs6EqD8DTa13zWd/NIlAVqcNEZOoCTgFP4l
B+Do8DdeeByUYKMEQXE69sngBfmYXsMBlvTTUxVqtNTK2zbM7A1sze7BEdC7F1gS9LPcn2ivz1Ik
jcYZxNCWPjLC9ZZEN5DTkBwNRYGSiA1znSp5susVsyB4zuzN5YhTKFoHaqzserLSf1jWCCgwdvTY
0+EVgc90xQWbIZXkhaze5klp7lJ2EY+E6AXERhXhFvR0vdaSxMcVErgS0kzTGo8t5ZV9VZS9XLpT
6J6SPepS8qw1Z0ksDgWBuMqKczL9hstIwQyyoFLiPwmHGcwfm+5lAHmU4oYfIqaN0eXopeVzNm8E
XOaZ7Z7N/AsjgVTO2icpTCkm51ufNIhSJyuWB0j2mkoMbUBGZSXEmtYigkML2EvnxXXQyCXE4ea1
sVr75BdsuRs5SC7g9DSXaV9wNKb7yyJrV/LQ+H64tO1QO9HcglBqF7PbIm0qomZFkX8TgxH8UJPG
OSMkUeyKqgkuwER3bKs0EtVEnQH/M7VA7EsggYSL+J10PHh39pVh5+QZaVX+LVOm+rZIJhSodK/b
OUSrrx+gSNrToiPE+yyMWpqgbWcg168Apdpe1qTWTlNqZYcfL9iULYhOLnVxE7DgEnY16vlZZzTZ
FeqhsllzFsqgbrQjQSZtlt8j3A82YyvDLVUbskwDDRFvRbQaT2a4jUSkHmLRRTMoTpGnYzS5hAkW
7qM6WPK81+p+m3JOv+lFbt64rA6KkJdYp9cuOXO3ik7LasGcnzwjSxM7nb3eCxjcpodao7QA+LXq
lBZUeN4QnLYh2w8uB2L+a8jV1q2vqdVZBR9yaxAwsGzTJHAIBo5QWgnOKXOGOCDXFMT9KakWzQrn
mH/XSmO87Ni/HhrH7FyENKGC7sFI7VPOdCop1WN9Gkot2JI4FkHETUlKSKwWHkdrB6jz+m4VlQAu
NWpLB6MJw11fh/BUo2RYRy3xygWEgH3TA+7Q+zq6A51Q7geFtufKiYV1XUZq9sQmbzoxZtE8SqVg
k6M6XsfjOCu8HP0kNcvy3FSifu3Y2jAsFBmmtzoRQqfGkFW4Q4W2yrV6OkiQRoTE57gGpQmPd8pD
wjxS+9BKq74nS8LaFrnhX6oNkQsAR0vqJeMLOyZJQmQdXRHeM611GdWHXrRodLTQeVCKgTz6aioO
ZKiNF6WWIFcVUt2No9Xcsm72K9kW5V1VNDHRZwmg2wyqd7ygIDf+wC3sEutlNeFpypuybpsxOQUt
7Bz6Pq9fWi2btj6CjOtKc+TWH5j5MU7TcZBRPqx0ta7XI8fHC6vWzE1BsNAddlBjyxSpbKYRhfSi
Rrd2nfs1ptVeuGDRneCCEkWzBgaobPEtt+sodHpzkWekLGUKee/p0MtXHUr70hoakmZJQLgaDQoW
WqlCkigo8YMGG83HirAQ1ng32ydjJ7Y+xSWi6LR8Wc0FqQ75BCBRZllVq9oTaxx9qhd1/MwO3PWM
dA5/V93qPAGqnbJoAbEA8K9KWpE54uVk9FEaMe5dIePwSjcr9zYMyajpOxe3LW4O1odRWN9p4pbn
WFDtMy32EXblY7zO0OOs2F5FK2FlbAqstj8Zp6DftQWJlZmq50t1IMjNJhPqkrMDGa2cc4dn1F7V
riES4s5UUmVrukWzsiiiPih1ob/IMuRUTfjrFaF8ZNUpXXRZ1sIhS6afQxLNdh10un4vGrd5yYNU
W/taIA8Gi7LvoXpUrhRSCigolbHLHleLb9FeSyKayV4F4pnKgz/G7nXri/DqZ+Pqf67z8f+vp5Hk
z08JfZK3bQkkOrNDBt03/XKkK3Qy3zTqPrQ27sLk6T/uXhP5rrfx23/k7z6Hof6FwQkV6qwroh09
N9X+7nPwIxYhhKjuDFnCHkT/4Z99DqH+pUPxoHmPbxUHhfWmz8HPTJ0WJeYN3QR54v5Rn+N9B+7j
Rz8SRpR1Ezn2QGWVeINFrEtiQ76QBX0xwnEbhaJKDbnDDD053gXiQqS/mm3vem1vMbjv25YfvsEx
jiuO6TvEKt9gzF6GfK8N16LdgTP7oxbix2GO1E1GFdaRRjHaM8ZtilDCDy6mr7h179uUH8cQ79u+
kyF9Th6M0ZPpyq6lVkhF0r+SwP12FJzttNhQQdvHipSe4HnSFMjNrJtTw7gu6NmD6n7zXvzdTnt7
U45tBr/eqzeDzM21N0qmqKkSZj/uinktzszrbofCun9tX61Tfa8+VE/NpuTYdiVO5MG+doIvhv/t
M/dm9KOnWlSWrowR0NDKejHlSBjWH9IBjr/fMfsGeQeGZg5Ec19w4XT9MnPO1OZGNb6Chxz7Ao5G
+qDWAuNTSKpQoaewoVwMRF08a+kaQjEHhirds8L7X435+eVzjpEs1SRpuk0MWU0vQ3slp4fPnw4x
Swn+3Y//+0H/1/2BRPD+6WiwrjpqPT8dwXJpnKHnWDfnarUI9vmZ/xLv1/mtfmneAU9SvwHhRShd
7W+NLyYO/Uinc3xlj4VJ2dRGSNV4EcwFka6nRDJuql2wTVfatjvx19pCXcnrclmtnMW0Mtb5uj+h
trI0vcqzF+3CX+h/JIf4cFl+PgpvXpoyLOgFUyTxqjTyaiKfwuzyiyv/1Xc+mmLSieP3SEXNa9b5
KtkJb1pbG31N3XtVbctlvrM34am6JOtxzaFz+cXov52radLP8EnWr5/PxZsvGOXUfePBDr30Tt4Y
l8RPXZHBslAv+x/22r8YH8z9anxWd8aFcinO3dvkQHLHSXfbfrEmzc/Xh+fvzeeYX4A3n8MlTtwZ
Ceb2isrfQNqV0RZ3RUr2Rkv5Qww/pj8ESv961t6MOE/Kb0YkzCAk5YNbmw+gjFWabL0GWjD2Pr/C
7Cm++GrzLXgzkGZE+BA4+XlkrshFYXe3ANR/DK1zSIueMEB/o7dbMlqWmMB5vwW5Oy6HcZMyNOdG
ylWRP+gcSjguZMiFl1PFodcVRMKapY2jpUMPX1CqWxACet1n9GxEgnJff57iW0Fub+R+D/Jg73SZ
RxXS6/lXObo0S1+Qv4KRihw+OeEejALMZ+pElJyGg0bYJSp+2ymXUU1lKa3djUvPc9FKeSmLbFNr
eN0dmnTiieiIDYRq/oizon82EGh0+SWhoWRPjosqvilm0ARmNNQ91AjJ1863HNQWg2sss/Jsqijh
OE8FOK84oj8+cxJwtuSEw8e5eqUR81gIzj1Ek7tgNfI6RsX8mgrmWxpviX9f0qsah/uW8MXYOU3d
h1A5r5H4NHKn6TtlYmLobyztNbHBpDvBSRKTLtZnXseRwhjUkwZzXEu7u0+sU8Onkg4M0YdVq3TK
RtI1ysPTeCJCMrhqyXt0c059Y7mUWGSAPOxL5WkywmuKNAKCoLLLBuNCb68GkiOi2lmS3tks20Ks
xHBHDWDNEXgF8uSQk+Aa19DyU3sZKsaPHixlX/fnsm/Ac4htbxNKSxuz5L9r0t3GcbkJGTbz23vy
Ag9ERd1byuSFsqdk25zQclhHDUH0KmgN2qs7KuZe2l0A4bu0OjyoqREaXm/iwFCt9rLyUd52+F/w
lS26Pl2RaJN6nflIxOZlKNrHwW9v0K4oOFzasbyv9Aq1g5q3Pc4NGjwEIT9EVb1P+gaiPlV1emVD
fmNHJnksSC4EBtGOAIbkK/TQeyHe3zPyv19b9+i1nQN9wEvRlAmVMzoiZD5o9Mju1Owc+Nvnr+5P
oNBnk9L8Wd68uZwFqAyrTI7aut6kK32drAlH3vX/j70zSZLbyrr0VtL+OWjom6kD8N49PPoITmBB
RhB989ADy6ka16iWkBurDy7RJFIppWlWZpkaSDJG0Ds43rvv3nO+42drBB8b1SfUdV9tx0N9QCbg
MnD0uw1JhXuWcLfd57t2ZXraRvUcz/RJEPWSrXOr+eF96lWP9tnZllucM652idfa7t+89n+z6PxU
7dX91OvZUu3FVeZm87e5Dv1M+puAs5/X0J9RWbWI9VGbMAaW2kO3yEYY+w6kj/71e/k3e5Tz096g
dYFO+4jiJ2puOzwMNk09JdM9G67O9Zn+1mH5T8V/PwgG/1JM+P/dkRp87yL3xvlic3pd9Ht/rha8
f8v6t/ey/ulU/seH+PVArdmfNBkbBjoCiGXgC7h8vx6o+RFtclpygDkhqmET/u1AraifLA34nkN4
hIrHaTls/044iEwbATPKRt3mbK3+HeGgeiXO/HAf89LoWarAKi24Jj9jHEZGadheSjaMPiBqu0MC
Qt5XYa/HCqCXZHq4EIlxTNdt3h3qvh7coNMQ3YqtSZrUMH8dc8sNhOIzCb/RJtq+qTOfmfHvsFyf
tBDDqGSIet1KvVdqBKBWWLcQcW16OsFrop7KtU6XfIkI52jQbQZ7ODawsHWkYYRwC38KmMXQmFjF
0ryWTHkjEiIeUfi4bYfpGCjKe1PIDBQ7OyVQl3YdfcS3aiBzV0kAKrRDyeyhVvax1B9JTnOF3mxT
ucbl+SUkEnxlaARoO0zkMnUryfplBAIxS/E2TjnMqnOxy9OvopO3ZWhvMKL4CSl3gT2gGFJl1w6k
ewcmQD5lXm/2w0uja8JNKsvL+Tn6gfkmD8uPuU8zf9AcPJbd53iRnYhuQMc32Puic7pDIaSneXDe
Ux1Rkl6jUJnD7lmRb3VnxrZJpBi7CH5YTXmLO5DOtei/BGa8gTOnu1bTrYWO2Xc2OaYyXTbpK2MN
YQBO61JfQ1+RV2VXbE2bzUzQEuhz675U6kNgqeRkF0A8Iqs5SRq1U119lGNLAWJg2BXooDJsOStN
Ll60IHvUREhrvprrlSrEW5zbnprSkp6du1xnqdfHp6YhdmmcCQ0OOrxjDFpXjMvDTUhELEGB9mPf
aXw1bGJwyp4TUz90u7JFTdobMTonUWjzIWsZ0pUqQzjZHBRXLYir5YTHwacvSZutFOHOaZduZkdJ
vGDoPYnpqjfWCSF+VjfO8NMIAc+bpr8ImdkBwOPHsXDeZrU+YT2IXKPNtohRdkVdki5Hop1XRQSL
mPKTAVnw0GmMr+NJgYIckncfXRh3INg0ymGf5DPBZvklRb8jhg6bc0AtGl2k/A7QysqIzyVKOr6Z
m0pm4C9169gK13zFfF7MgJGuF+VOsibXYmaRk8KpJNOGjvkp0i5MWWn4il1tnIvwpRfpeemuxwcn
S31Cnv+7npMzRQyHDfmGq8jCCY5y6Rf9+Xq++sjKf2zLGl940X78tKr/8YG+t0m1T9hkVIVGJ913
aJgcS39d1XX9E45CNN9AOjSmljbbyfc2qbKoyJEc2Vg5bTwbS3f1+6pOm1Q2aLhCuUG9vaztf2dV
182lhPlhVecZwL1AzYDoBz/npxLHthxS50fuE8kMD0IKzvUg+f3cvPFnB/wvG3x7bpBNj3N+i/Vt
pyIsrOZ5XevWe9YQ42cm66WnR/FtGoSwIq+VKMjrplyrkvqUTv0WmN85tqpVVeCUH/hZZ9+VCjHh
QRjB8K6f9FrZ6IbhM1Pnmz54PXpiQ/lAh7phYntRlZg9hjROUZDEJxNb1nqOXuzUSBwnI7FX2Tyy
ns+HyQ7WHe4rA/ajmo7e1BNTUdT7Mq4OqjTcivIro+4VCXVrNWfp7oPXQKueRVCe2YG35BLekLu5
shp9jTPSTeanUpRuLj5EcxZlvosamTZp/hlZ51rrjA2n/rPVIqxRvlUA8rSasHB0KN8kQgQBd7qW
Br+p7tE8IJ7Vp50IopWeh9jsBRrTAZ/6viIjMABDMbOxRbaKmuVVWBPr7zHTQ99Gp9R35kpLjO1M
SHIwOb6cv3b0tEmfXBnjeAbOQxB8v0JGvEKI4ubKExQURAaTVzYGA2XjrnFyD2EdyrfW75Bbh4Z+
aIihMdvqW2WEJ3QcEAzNJ2U5eXIJwPasBvnVmqWjEcMjEcylC2eD9ufQIiBqNQCy2bfspczmTS1f
MuSHHU7f0YLj07D66SP658bTzXwzmcrNwhUFyniJRA65h6Rr6gMoiuLE8O5QRu3WgTRk+xqIgV6J
XwxNvakFOYRDI+/MPiUjWCWwFqtfauz47w3HwBOplx+TWfq2Ni2ZK+Iz+IdTkqfuwJmXfOc7NBW+
rXYXVZa8AZ9gbVorrs9xJqNSYMFXBmVtE/iVVewQ9tdYkf0JUU/IKRrS671WCqoIyhmE76ihdkau
3NMl59jfEpKXgZuMT4RAomEH6mbolzxBqhfk+6j7VqbZy8ycsbSUhyAe7+hKb6bCuhgEuMXw4Max
WRFOvm9apnuxeZHrYi0q4jYTdQOW+JGAFW9GklNYIfM6aBUMDo1u6FdoOdliCZ/No4MmsvMQSys9
LnZ2QQaumflzElx0NIWdsq/14aSNXFXjmzrKIDuKba++SBbbVFWtjfFLE0hrR+9pjAyQL+5jiQpK
BKtJj4ly07xCbQ52He/zJHAz0CFyy9wUMvEENkleOiDKtEZcQyqfvRnKbK9EiNTTeE9SwU2PsWpJ
DZlU5tAgHeQZIXn+2ijTURLJZpCloxYFfplQKDbTinEwCtMJ+c8+NO2PPKDGyhCjerOpvg5J/aCI
Gr2dckkTbQWxyjX0Zh8l1bpy7s35whq7AFb9uCqR/kWYe50VmoRt2tfcVxq9E8ubNRotTXIhd+YG
ie/KMLfCwEegC1+JkfCJ/jZvn5MkuyRoD9PW8gzpSZ0UjxQfwxxI4H1a/jBtn+0g2dYl5ZEarSZj
XAXc1DKdFilvt4gFAGaZK9J3YQuSvin8Lsk+NJAk4NvIqP7CyM4L6SdY9bAJK+VcB9UxiahBej7l
OfisWOUazhWJgx2zGPs1SLpw1UqYLqaZCouEe3GWq3HdBeMev4BP1pWbRfleSYZN7TylVJq6vo0k
GxifsVbbDkNwvplZydDlHVvN2Q5ZdS90xdMsPDkNLXfkZr2DP2QYPg9xf5SzxLMFdgrt1EdQGWST
qIPnJjWfdAO4d6P6VF1uKcavadV5YXtWWX2YrO+CJkX4jboctk7cnvNeQ2GmL7JcN7G6g8GintJb
o2auyvs203bVGHs0IW7Rurkx/fA2Zgag0oRZinuunTrZZ0OK96Bf7xMxHSQyq0y1JpU0PWdNsTYz
52ANNlRScknMEPKMcIM5fIu5n51KQBmGLwPJsrK+TKr03n0xuWlvQr1epcltDSs272hG2B/RWG7S
/iWMJV9bLod1leN6U0YTESMkVtMVxob3/x6Q/4epLdQhS2WEC9EaG/zSwv3zguouLv+xqt+Kr+UP
xdS/epBfiynTYrDM9FjHdA3EaiFI/1pLmc4nYOPkpMBOWMxzS5bC91rK+QSuQsbbpeCXlmnP/1ZK
KddJNWsqPGrmhRC4/k4ppV2TKH5XSvHSl9a/qiP6AHdg6j81uvDQthDPndkrlWx8kFQWK7RK4+qq
+KeIUR5IvSamZCjYp6TFFUAO7UNYappXG9Bfmrq6kLKEHyVISG1TpaerYWCw2PXnIkBN4+Ce0UIw
H8nKSDKtfrYznCo4TliW44FgOQ3I1BDTeUXPUbmsQ+9XXw6o3Phw/b8UIQZ1Fn1GJNzO6mrYGVBE
bSXOaytQRA7lD69F72ily4iAeDP6bV9PuGKQ0bogFu7y+IZjZrECY4oEvh0JzyUOy0XdfTQi+zPh
ZzM6p4SlhCajG2kwikAtFW5qdOOuQ0jvq4mCQLIgetHqUX6qZInGevvsGHm2qcdudrWoQTOZT/JK
aMFrK8QDfjIFqZf1NOp1cVJayLyiGJ85XTHPkXLk1hBrrp9Ej+Rp22gYQWsLf4SM4JkWAtsVGYAy
snggsNGtrKcUjfPQceiUZjxzIW5HntuKD9erUkKC9nQVU9L146yHysbjxcW8fmzENV7Qi7PI4Tdd
yU3HNrh8nKXOhTPq8RQMnXq8miVQfGYbKyvZ5zEqgcqugFIhwwunxWURce1DR3oqINK419+/Xgea
D/t+loaHJqVzvjxbmYTP1ycbMp6iFrxu+N/7sOXSyXp50WEKLdKmbFNKi0tq5MlKlV+QC3mr9IFY
F1WXYBJTQXupcoAfC25TUmZYBdggnDpWcQl2e1vvD0khnzLD/mw21utgxdu8Kj80vV9Q12sZW1S3
ri3lvubYveqq9CzltBuGbmPq2WtH5iKnnc/DUinEMsp2mJ+zh+LSPIUtOvbQmO+sZjQAppePbAnp
ChVr7JJs06yCOMhoj7A4l3HyuoxqPduKWzcvkg09ucZF4Txu9ZAbR5K2eir5NEK2eTM+DoDPN8ih
vw0R2cXRVN9oSMxXcqTlqzlsfBaGOztmEEtke7zirTu+06NSr0v0SSTMH51APBt58dmmd28ORkKP
S+nXTttFK8mJ2R6YxsTG9KSa6e0gT7JHQDQbt15md3WE34YHqnydN1au7bKQ81UYYIrSZ80+lQlf
DElYSs/txf1ehsudnwN/SkduZ+Tly0KgMpsChrS6/kt3ML5d7+Ay52KWvaNR9S3mn6EqzItOEhP+
Jr6bKTeRJxsVtC85B1pGpV/56cz9W9LJdJOhRRxnVB2OwIZHXL6F+XJzp8HTZFXTWprlwcMiy02w
uLbS+GoqUpFDZwaLF3rio6To/UaxJGvd0KI8X9ctimxeczNkxCVMxLRjTRnCNZVmtUsB4R/1grEc
AcLDOiyqYk/ye3zo6VOe+ky8NOAqz8M8Sgc5YNMvmarsca5tp5hLo6eq+tpMHW03cSLTHaueWvDJ
VrybJglRH6JYpD3G9zydO/2R+heHU2inyx+ygDUQsw8lMglXnvCiXR1cjc3fk3Mh7lMqrzViVzxh
YVSsYi117I1Zcd7blnhAqXORqhyGjKtKyDif7PJhNRINnAEa6YGeGGvn8riJw/2n11Raod3YJ11Z
nn9cnlXwK00BQww/lDJ86DGXrhQ6VLTcwV5YNKzuNm8mnLHoXr8fQ8VKI0syH9vyy2ksuBC1vRSR
72XLy2zC4hLWwdPyh3rAdZH7xZnoaLjK2CIy63356fVdXh1j2Lk0fsyCUkoYsUor43A114btOkYK
y4/YAlaJUR4+ykSnxu5TTF9kxsvHIhsnfZfm2Vj7U95N6VaM09E0l6C8oYt17cEec715JHLAesGZ
K4qvQm4nmyI1Vued0EOl/1IHWhn7QyEwvJXmXIS+1C/L7n9LKEoofDgqZGsDdpjJrGCRdvx5CXV6
K9665sfy6V88wK/lE2gCHpd/bIozgOvLGOF7/SSDJpA1ihbAoBRxv0cTKJ8YEy5/jd4v5Q15fL8V
UNonld4WjwiJwmDUoOl/p4BCHfhjL2p590v9pkBvVVQVSic//92kcJBSZc7IG3XtcClQCrYuHTer
q7eS5l5rmyazkrfrT2NRhBCBJ9z1i0v4qo0vNGbsejEvRtC8LUM/LIdiX2MCxdsp4R1Kc6orujct
UfYl9GAcfiFgP8KX3zkjh+9WOXMn16rWPumZhXXZHnGsJmaWNuuwkpK3KXDC2z7gBtIjdKu/LPum
lW2IQUNOLxGKui9llqimwDY69lL+LFG0roEiGF6F35DFwJg1MCct6nbyn5DcNFW1a4zF2EqHjtUM
iS/rFap2/7oIhRrlTCmwr15XuKtddNBYJlNBTVIOcXZXpvyKbiz1ArYZtFsqv301PusWVtjrSn11
R5PIzRJaUyqkMAversuqbvWYtOSm2tP8iJ7DgiVn7oaPKoxLn/YddY+tsGLikroD7cgauxRJOvPE
m3BgJbv+ii2x2JPtvOiu2RtKPBdsZTGOUX1xd5fgT58ZXsWHAcMMLkeWz+tCFw46hlUWxevTXt/l
dSOze9ZsBVH7thahvk9HqjnM0RhOMMTfhqDmiYOaWsXXIco8YAEL8q2NFSH0yATGF6zOZX20qMIO
5Ewsrj7xIs35Bbv+VpvLe3AHHbVQ94Dhip7iYvsMmb0xDZ8DP7bwqIRafoMj6zAMxD1I0fyKmwr2
acRv2nn31EbikVPKEVX8g9Uy18LNcMG9iw9+GGVPMtTKHdN2G2rMRfqC2qUsyB66vkvyb+zCZUWG
OpmWfGya4GtrZzJXrlYHoKIlh+xrcaA3UE39MMIhPMwy+0dSgTO47jSEvPBJBhiEYO8xBQoNle9V
iWODJ+XrEOLKOzVZYW/4Ool7IG9Yg5ed8GooHsyQSGZkvS4wINCqxuLYXc4gw8zvzbqF8ZjW3E6G
tyqqFr+EaNkAZybTYVcWe5sct8P1+0iNFR+uf/W619ekSnnaCCqT5BDEHyTX7pOYbbevjGyTwI+i
g8r+NATL5pktW+biQW74dNxr9X39QZLlvFB8rkdL5atSA9h9HLLlbyhFsdemSTqUEy+eeSDlxUiB
j+8fCNb1t7E9tjtNne1TsZRetli+O8ttMqc0ktu8qh+jQMLvahUYDWh3xhq9wUFqo/U88ryFumxX
fYIJrABt9Ww12NE1dYqegUonb7UpKr/GuvNYLDXW9UUXEh/2nC/3sOVwd8xhTRmwXNzrG5s1Cqm5
o0Rs4rq50YPK2pUh9QBprDwWVszddXUb58ZewCWSvBuCipZfifh+C4WBq3H9HHQzPhQJH+RA8hyl
c7mcLRKchsyr0LomqaBGrAvbPtfUd64RW+VTZRUJBxNOG1f4QhNwMrByldppGR4mJH34vV3QJTVG
KuYiTmFmoHcieXfaSWPHsakQC/VgXigpEmXb1d7dL4PG/27p/2Ny5kIQileM/sIyarJoQPzVlv71
I/7n//1hT/9Xj/BdNWB8YldeUvEsgrxQ4/+2p2vGJ37A3oxrWnMAgv7QE9GYZyz7tkGg7zVK9ft4
ickT9be11ABLLAQ9ir+zpfMSftzSr6+djd4m1YK2DKk6P27pU6ALvDNKxvnEemRzmvZDXn9u0Uv5
pmh6l548vl3ci6662NI6e7hYouFOzroX9CqhZyrjW0H+k+ZMB4DeD3X/BSd0UI7LmEe4oupzFPg4
5WfFvO8U5WaIh3UezUzr58ivDPlL0yK1JbD01kpnJurzl2yQnY0qgmzfD86jUqOXjGzrbZ7M+34S
TJCis61Je8PqNokdlt4UaUD+wmzXhsoDgIrHsjc5o4r2tcfA53K26l0+bQ6fDjSGRHNNZ6BTqZlo
FezxsdPkW41Z7hBoGxEbaDHl7GSPAT0PWwtX88DUaOjEN3bF5yyvURuGz5jxSh6T1nszcjr7ZYvU
KOk1k/GBwzQ4nVgLfiGiTCXHpKWosRvWp2zWpudKUaJXrEMG1UTDtrn4j9eJjfy3nZ2GoVjT+4Uw
qM3lRNqThscAwGDN8NW2PTXIGqa43vLy1lH/VZWzx0gyNiNu9agKP3NgRew4s4JISd7tpD688B18
1yV2iLq2K/hKxi0rp9+oFedbm4WYZd85xsr0MjfN639XDVYNWomgWUHkQca66oH+atVYgxF7yz7m
H+07/+oxvq8b9icYfITHLasHT7L4cH49CyxqI81iUVhwrTRxlwi9773UK4lMXtYUXpRJdBMz6+8L
B5PuxQbk2NBrCWCBVPZ3Fg7VXnwnv2umXl88RFoYow65QvQ2flw4ZE779J/oVpk4uoYhICYXCPgc
n2HorLO5jlZDHW9t2NidfAgpsaWUMmIAeS0bnlJMbt2p97AMb5JQWtV2jwAXzlnwOWczVbJupYQf
fej4qh64I+uDgW/ZydFrYlVMAw+h5mqYgBNiwUSz3jcOQ5g3qC+4iSWKBcFITF3NE9mNnXwcHGlj
m+NusiCYB+V26oCrxeNtMPb3dZ9vVQyeSEGAtJPd/GRJ4mSGJjoX571zMp7rAlPZFRAv5BHPpJaO
00PV1wcuggdaiLYFM+LiMIKQtZwv0Ay2ZA/ZXhQXEXyQW2aVF0dr1Sd9LmaPue8c3+bNTbKcxfMc
Fbqq9yCxUGGuCB1l1iqVeM5x84Ke+txI90uqhVPn3tgYNWOqQEYKsK6kKltluorFlgw+0zqmNV0t
rZzuqrF09f6rZbLoBZlHjNFKibe63d2KtDs7Su1GeNpnjWyAgrWCiktF59qSk1juhb6rR22l8vnT
ZESmjts1zTiNNGRuJgOGE+OST/MtIxvXKcRHD/RcL+8VkXrFEiERyAy7x45rYj513cuMdKntQnpo
yarKzrqBrde6V2gz9oYAyT75JRErTam/pCYkepa0yWbxNu7sUOwLp/FZQjkUwwUqd0xCeazajVt9
HxnJOijpWifNZSZGpp8rL20MBlXZJsc8WnPYSdPy0kZfNH40WOFpmobzZEZbp32zChhOGbSLYSeZ
9Lm17M3gwfHquTLaSzOA03MmM/ImJA3TEuG6T1+ktLvExX0gv/TVnYVcOLALfwqlwwRCXporNyI/
YpUnfKrcz4Qhsr+lUfw4DeQS1PQ86fwg7ObryvnDnTGmwzjfTOO4nXH50uvxsDC7vQoGLfhW55da
05GZhoBW1ovqwNL6dVie2hbtXOUcUkgE4R3CZJpa046OXrIK1OqEVmBX1s8gO04x2PtefinShcPK
PN2Lu+RhYp1ZN5ISe5qi+a2ZbPB17zKjxAIau7MlfIgzJ4ai7DVZ68lD6wbctHQYcHQifDPcabmX
u2hNLb/Fsmyu2mreYx/ZWAIwoDBr30jwfoOneozkecV4ODprU7CXCNp08xHGS7nBQF7TwxuVp1AK
vwoOS5coqPa1onxLHBsECDNu0Ud+p03Ww3/YXvTnfEx8nH+1A/3C1GzLf6w/3j/qt+z3Baxz/bu/
7jy6hc7V1pCQ4k8l/s/4Teeq25/QuC4JsYAwUdAtCuXvO49CoQsbl4hYHbn0Atb8bedRTBRRdKco
sSz2M8RRf2fnoWj6aechp4wxpkYDDsAyYbs/8TH1qZ7tBk88rnSlBiMHiU39OvZqQmu47wfxXjHk
wyydWwhMxVH0TOcMcWgV5SCSDNuFUZzKNqc+zZ19n2f7ODY3xZBtG9u+1SEJoq31O4tQvq7/Wmtd
urLT3p/D5J2ggj0WeRIQIWUYhYkwogSmBJDKm+UARchwViDAqBSJdLYPUgOTKZrX2AITsGW4HNTs
MsaoBznTofdcN2W26Yd55wSUxEgoos68TYJgQYZtilb7ZoXxN2fIL5lsgnerZnZAsdGXMy6IsrK2
9pIDuqZsbtRgQlsJCigPUzJ6Jn44HkuNsyklb9cm9wGRa7gUzLskJ06+049dQPdMT/qTHDle1s47
uzMdV2kyhJuEaBmttG2nepOL9jZoML603Wmse0Yo1kM+l3dBmhyIGTVdwwk81Y5OpIRt0tR4T+Tq
MC0bTDNIEflOKLfi/GaeI+C35jYd+o2qto9mrqGIyF7LzNxB4IVMXp9buIZsS8EzErX1qJn7HOpR
rtk41RWGfOrWMpNta9rIh7a2+ZCySost3pj1rPa7ERmRljY+vS8Z9xoLlyhvmypeK+nwpBTqdiZB
g/SUXVVNeyAp274Ua1hpN3LDCCooRk9Y08lMpQ/CgF9NDhVdiPBgLjC8w8JX2ePymHGFeA4TzZMc
cWrN9tArSGhMNHY9pqI2lHdSUtzJXfcwq9adLedeyWxG9JJXKMVmlsk+gZm5ihnQZWb22LbT2eYw
JAiOXDmk9khCuxW6DBwHM8ZcK6BMpe41ano0rabbaeS70DZBolIfwkLj2lbrobWekkBZj2QoW/n0
TecMkxo1dJfBF1J0iFP1YJjdUx+il+jmjRLAsiuQpqTpzsrr2zFPN3I9vzVJJXkZZDEfU/gztcMr
cx3LlRKHFT0H6YezAhorjs+wcnzmU3utJQ2qaR/GpHvWQkLYjJYIPNnq9kLN17JAFNuKuVklDh4j
q9cJbTEAtZEW0XtN3DxO4/BSSwZKKfhjacRsRxqe5lyQB6LTMsGAjBROoeFl0N6kvyLU9rMU63a/
SR31QCR2umkc8dXpgekEQiJBTEaujTwFmBxnqJUGGnyl1OTQzfZQnzsNWChBXvfjbEorIJNfmmX4
lrTmfdM4FjL4LFsnI4dDEVXcRyBpadSMTOBzDfGylqyRL3zOpO4+bc0R7Zl8EqAR3MYIP8Z0OMZV
DAlJePAmX5izvTcKWhxIlzPqwzbwqkHbyFbiiVDSXb10ZDe3rEMi0a4clWGdVErHSRptY6DbuH1Y
t7Ae2V/qVD7mtCPdphdo4KdNWtPRwqnVOvFBlOlmzAIEUcTagP2EVOjcZ712HOHLR7nlwxA/GnW0
hvbyxVgGuFE2YTRrXnvD9ky99MxpPNLo3iaNtGksm8aS+dE2bOuzJW8o/jMG2Vh7DGsNBXyj4A5v
FDJ40mbnQCfv+uJSNBGNSfgUfRfvh8HckTmCjirxzSJ4TkKqloE4gAR0LyNjALPZMU76aqkrL7Gj
n0rOB62pbEyD/0qEkpLmx+c+D+eSYryv1btRtb8Muflsjt3RFsUl76JdgrQabaWl+w6Sdr/UlaPW
z0f0TZE7mlnrpowMad4z+WVuJjunoqanD0FIures/GTMqDb/wwqLfwmp0NlpFRX5s4H0hiMeUua/
aI1tyvif/+sn/DbU/D8+xPdKw/lE24GiAOUP0yuV4dT3M67ufFraW9D2FZ2jNmbo31Ua5qelTwc1
A4UHBJ7fjbsoNCjSOZCSIfermvtvkLiRbP+x0EB1zuxscWPbrMI/HnFxj0htn+q9q1YaiFqtZrcI
12anN37fwCUTkcXRCs6rsVC4JyvZR829o9XThXkv+NxdkefDbo6Q1c6SdIyc5tuoEqYlRUngh3K+
biyHkIhu8vKMbCitXtg0cv+gOtUXAxzMl4iw3laUhymHGadxAq5ieTc6cvkIGh54fWBnftONXiEH
4Xro9F1rdCdr1i5B1fsSGFr42PskUr/Gdu9GtMLApLK7hF44OW4qzkZXvOiIbAnD23KjQyVaBZLp
TqXuhdqC5rSJ7Yq8JtllSb6S0IHIarKpkgx1aL2KpxqCFxuEHTDXiNdShiJHc/weiHVTYQpEt6JV
9a602Q9QSlqD4VZLYJaWAha2PZxFm5n8KrV8TMx0bbKSKOZDbA0oi7vtYB7V8dVg9qVCOghSaZ0t
zbjUeDSMnXA+MsdYy2p/zNQBU5HFnoLQuJ72ojPcxhKsWi9K/iJF0bExeDudcqgr6T6wjjJbYavf
GDpyUOcdrc+uJGOtmR7gFSG9oYWAqN8PGaxXXeDGNaS+hZAaP8d5cR7l2VfllpEjFU8OpbU564G6
NkjiTuxhL9GqBNO+n+dwZ3Ufs54fzM5BcV3c9+NNgwY9rvWXzKl2QkIDkj2FNm7SLIOanLpV3awZ
X26YZNxVjfCyyPEL7FwxJ+CkeR3DgW3krDvDSumVlWl0rpKG7kQ3lLeTT6ek2dcLIk2gR7dS6o6n
Yv4IdaCw8TtL8snJaG0mRzm+r3QJP/irqfSHegRVPuYc5MDRhsWaHuOtVbHhhAKVT3UGS0aan93s
Z8TnbeQEfsJS78IpQs8DNW7O9Nk1ZtSfstO/aJVewYFGN7JNIS8eSbSGGt3NjGMXMcYis1p0EcLO
kBRJDtJgjYW5DGrpkIqRKWOKEoPZsu33toLoNtH4lYXprNho2woNlKJdkoF01XHh0i32+qKIS1OG
UI0dvNtXaZzDcFMEsnbDyrMas52kf7G4ysradDpgi0hKSDGXJ+TBOKsTh1DuPuMAPfqKkvsxHugy
GXAnf6lI/SCHcl3l460Jh64fQ5TXNHA/w33ZGkxFe3LmnHJExQw2jmpABXnvZkxT+aLGAKLSlZkH
n1vbeorV+mImzUOL6oKh4VEIg9K/RXVm0w54TqVvpUW0Hd0guHQyAE15r6j5SnBMKcbRTbWUwO69
bB/j8FyH7QGawqsQwYETAAr0YJc0zSkxopOjnfL5fkjTdS6cXb9E/ZF4FFpe1H/R+q+K9sLF8eOe
G6So3Sk7S+U57A5lyGTMxtEcdC6o7gFwYds1cGOpoQbHNcgdtKE8Oo+5kHDgl7y+aivCrw08/jip
z1GtrlQG0yG1UYX0GRUOv1d+qFK6n1TFqymfV0pVeUDU9oCiPMfp/Dq0cOVxIGtlZl/5Qdh3AOLW
Kg69anR2SspCKpMMGRFYOZw5irqA+abg25S8DVGygWKFishaK2GP9qijz0+dlZtuk8d7MYDo5LGU
Sj7WOAlXYRo1jBoB3mnEC7fFm2FU+45u3xDRj7Gis1RLn7XBvJPsoxilr7a4T9rpMejnTVwwcHdu
NHFWouy2by2LsbvtR9BoC6MTGOr5aqeT9d5R+4WzdOlKGvpjso5aSSGAM6h8+rK48rOxelPT+o4J
y1FWGdza1k3EV7/rMxAkZgBIDfmoatyMTphsw0KKfcZ/y0WZDdDa6LXNECfJGARPJOXuUpkT6GCX
O0XpL1PerO2u2Fi6tDFl6RnF2iXWp8+tkCfPCdPnLDDukBPdFXn4MBJfOKh2C7XgMpk0p5znRs7v
GuAFMvpshKu7MnjTYTqW6m3dql6U5b41jAp3SX3ErrGV0ztTzjd0vjwC03wj7v2ha3/JDP4P9ylj
9WUeyMyNGoaoNcQ0f1VV3f/zf5f/OHb//D/N71s2FEV/fJDvdZX+iUDb/0feeSVHbm1reio9ASjg
zeOFSZ/JZDJZNC+IIlkF7z1m02PoIdyJ9QfW0RGLV1KF+u32PaGIo1KRCZPA3mv96zc680ymBMuA
8ENdpf6mImVb5HRLKpi0gDu/IzgyZdU7j8jSJcTI4kceESJm6jT+py2wi0wo+D9BcKT37PoPswOd
Co1wKAk0CAs0dHSfCqvCmuJ+FBFZipIco+WERpjQGN2PoXTMs6Q+CQOoarbwNAiMXooZcjQiu+zy
0JYSQQB1iDSIRaIAoqM0CGFbHVC0PKvpOL4IPfHJ6DdH5TLhhXzTLH7geW2MLxIdqd2iOPFnw05R
nxgTW/2kC899EntVPJwtPTplUXTCdf/cj9Jdl05XUx9nXHGqdUuCL2tI/KWf56eUSmDqZHJrky0c
lM1UTDdmqh/bVLiVivqljfuDkrR3EE8Bg5gQ1FRSRpmuLGK2XSUTXwWr+yLkI4rd1LqqId4sXTXg
slgA8I95x9IoryXZPJtSs4+JxbQoLmL9tTHUF714VtL6nCbRhvtImyu4ranYVipkBMZO7Urwgwz9
HBkcMT0wHVrnKOaw0XJgk7l/SqXqYvbi1ZTzk2n0x1YVH7Im20riVS2+DlQ2ZmDuxWHapyorUSec
5vBrIpCWkBjCqiBeOCcp0G4bg7QE8Srm6XkQg4up7NB5uGb6VrDJGLSEtMUZXEbYUJrMJSlkAd1L
E6KNWAkYayKhmxk0rHwfLhG+moruVrWeOm2qT9j2DuH3KC8MdHWCVX5HGm55ZaFI98KUIfDTYHP0
IjQdW0Zqntq6KU6OKpnDNZhN+f9hjPnfyQ1BBXCVDZSoJlZ/rAXL4P+vaQ1OF319+c///fMS8yef
8K8lRtN+Uxc9B3PEpQNjGft366bpi0+CzIRS0kRlkYH8scQAEvPDLCOseZpo4IjwASTWfjNwZ8Ju
mM7PRETyj9wFafo+927L5eOGICosZ/AVl97uA1URaRb4QhaRXq1OlaZDnhp9O85IfLxXQh0qUSFh
QqqWAwWbPojl/WT088VsyDsZatm/KbhCCDwLsbHRKSQGaABuIS7UxYH4gB8EOnH5C1WDVDdS8aoJ
rOdR6YmoztMQvGchD2HrLewbKsK7xkfWYIpQrUyjotRFz3bJaYFtXOGV2U6gAFFHwgwbYjKkg3FE
b+tb9UJJgj7VWhoPePJYF3DRhka7UWKq9HeCX7AEo+AMihHcAINPbKAbJCq8SNVvegCZLPv+TnuG
3wAD7Z1KViwcpXf2sSlVMNAwu3GGNoO6psONTBAhLuJMZnkFlPf3VBAzpjxX5zFHQ9gnT3EVHMlC
xdshMnBygur+4zQV+FmiVJIW1CVMRKfY2L6TwbH3huS18LEKX4MGuTDHi5HaP5BasrpzKFvQB0nz
SKFFiRpUJjGBFpbEZXibhPClUPZDg8MKaNP0fXUnDiok9YUkR7pNtRaVtof8l+WMe2EyFBFx56rl
fzHl5ccMDPlFATb6O5P+nVX3Tty2sF92DHPcwgRfDUvqxqLreKdnm1FRej3jDkeN4/EFwF+yiffI
SLYx3mZ1SVBJIZm+s/GMJeUjhlhkhwVrU5zVF9GYI08PQ2g1ZH6QOKnEBx5J7cZqF4yw8OlZLEr7
tCvavTiTdy5UjbT1Y3SLUZ8VazGUENcSGHDVJmkdt1q0Hs14LRBN5clSy0MYE/ILdcd3hCIKNrUJ
OAx2eM36mXo2CR7h9dyFES5OfQWklo9kI/lNsMYQP71j+6+htIb4ocG23KlE3/Q56TFTFyVeYjIi
GEPAXJIcI9dUY8GtVYt0B99wkhz2r1ZamRfUTbkhU2oHE05ZZV0gk65lqnd5Oo13CnRBMnZAkN9X
pX9UEf63WoUtBQwLutZinEpJJbNQ/vUqjLg1f/v68yL8Jx/wr0VYUX8zZWA5A3MAcQHL/pjU8VcW
xq9LocczQl3HYX+v84iygzZCPadDYqcQW0wWf+eImMugjrNFQA7GtsgF/0mdt1zcTxSR5dxZhNmG
wPfYFJY1+sMaLChjI8wJTJDOCRq7l1XGR6KrC3fxk7JvN8nVbLbS7BlEMpDHFqE/FYQ7RjHlpVol
brD6cC/PP8rLj9agkNn+/nzYYn46H7x9ekPte1jj62gjbfRg03QkGRSzDRdE773+wfKdvP9emjSR
4eKvnLpcnLuAUKEi4u/yGOGKndzDyqEQKVZzDL7AXH9oL9adtaEastzB1r3EhiBnJ/ZkI1SyMzdw
6ardZk2raxPrYkOacaUNouCt/2xttLO4n51phZE47o7mLaBbA32FuzZ5jWqnN7I3rqD+9q8mrJna
pVlmLm+PN+oJfU63hQpT2t8zO2IsaCvIVxzRQ5wnfE2epZpjszSidlz0f3bw1X9OLuXTEpBjRxtt
hQuhfyOFuOTtyvLJLPaZdITRHF3EXbOrHoaH+htGbm8zZguvVbpJr938bBJRkK/T5JBnDlOHtnNQ
kws249HM0cy1tEqF5SNRp7TBfsJxXXTitWG/JOs08rTtfnRfUD1tqmLNHJFrNLcxy0wNkMI64+C1
EKk2oGb/JL0IoavCVCYVh8UxtbOXzH65ruWzpXntARjj3mxWwlu7rYFKPes6u+3DRLzePtrUG0w0
k4t2E98RBd4/mk8S9jp38Z1Fbfs82u0Df7aWEaidPg08nZBWfIfZHnfWR3jdHFtcXGzRQ/st5jQM
tuoBab4JYLDei+QC4/jMGDDrTBz5/JptQBXj1AlvzHOYO9O6XWECGLuNUz6Fb/43iSxgOzxzLTj/
HGQveOi3wmmQ1xqyLZvcxXgr7kbf4VnUcM3GyiZ0R1d00sEh4w5PUOTwTC5QB835bahQ0fNa1W+K
8ZZIm65Yp+2tql4l9J6l9lbGF4aXpfgQ4Yujfa91KvVwHWWbLNuIxRpCDrYhbf2UNseMt+3aXuPH
tnf4nnheZpxwcpc0DzH3RNzXdbvu7VR8GEhlVdVb7PqDkiiB25zv0rcJtAf6akhtAjASH/Ri3TbL
vTGTTR2cdHF5BLJ0i5i8PBen1MII0E2wlO2c3LfTa3DKETU5kH/yY7OZGEU60G3yhxKtvhRcm3Bf
ry1XXWenvAWP1iC1nNOz7FykKVxXsGhM5meNgwS/v7MuxWMy2B1smZRoKRvQ1r+RH41sLSerisJj
PvvRYchvxOFOmm7y7yU+iWLrKFZB1Ny6NAldwNJJajYx0X+VZcBUo0EtVn6Z8hRq7jilizeBXYam
N+oY3WX7vMsd/R4P+QnQVc0Fh/TevGsd4O/v4+Baz3W5jl/mRgxAwt1petKmZ0SJpDSKNh2MiOup
NZauH90bmXCFR75R8EONb6VyXW6ki+WEoSNmB3Iz4ao26b2AoUq5ZYf3fTcAJ7fWUXzhQMK06cbV
HF7n9twYk5Ml57TcBNVKLFdGsZH0nQFkKGfrkNsjKJMrSTukztu5qS4QilAvT3YTcW3hl7n9ppFW
mGLC0Dtd7PYqVcfaKDx8m2PbctbT2fCkk+peiBn0gvV8aYEY3eG60/RVyze/ilXCmq71WgjRTdrx
1wovinTVhd484thgKwQWwQOysSPdaF+Hq3iYDuGGFn/XPWZbxVP3Ia/O3toK5/KY3BR3/RG/SKgB
X83H6mAdjWN4mr1xPR6rO9m+r845xCmUGbyhGyjInr7W18Ou2g8PKVT5YBNlj0p+aVobBWTOICOx
4/jLbWQ9ZfJ9gGw6ULfpsB1lEhLXYLbJF8KCMr6s7hQO27KgJqfZdfi1/BYuxB55gATT6cgwF+er
yYQLhaEXypT9VK1vk3InFi5/5u9wl1bINSLMc1wPG/5VYvigPfskVmdYg1Z2syck/Y6YGdZtojcq
08kBOR6lN1BvjS2nc03Jq6LVYkwVrRC9ClfjTTpr22bf7KtN+2Tw5/kJ7csDPX7PL70VL2wJyhsU
x4s52toikLILr5scsWRR0s4gfIlpC4PNgDlpnFawJcKYaidXXdD4rnFyeRVgjPGiPSWsVKWti86E
ycWyMyUPypmTMJl3PcX3+XFonOEhvOXOgEyKD+IDtMXsTi+2eWJHN1BfnobZJUIm/yYMziJn2cdH
9SLiloJRSMw4m8/xL91D89K8VC/DAz8a3cWDR0u0/PMibDvcXu+DFRMPBr6Uy/03QyVyg4bDVvCy
Gb0x9ULNnlonCtymJcKLmBkbHRkTE7PovabWb6BjFzP3OjinhRdgFEmhgZiIpUO4WSxxg1W3TXi7
lHIP7gT4SdeB3KNYV2d+iEi36EnYGcpOIcCy3xHk6hNYtSEsaaXu26Pen0qwD+JPJMzSOpT2CkTK
vlr3FpcT+E9mox7+vo758zIG2YCIaRVO/Z8twCMzkMlGpYxB2omZ00147rfavjpqp+hQf5EP6a24
ycaGsku0//7Qn52rUQtQ0dHJIBiARqyJnyq6SteIlzPakOKjJwhYOQiWLQEtFU8N63uyYc6fnKyq
xCrEDvYSu7C/mlwe7W2Am6+QedjlECorP/r+USRjM95KXrP5+5P8nJ/8+SQlCtyPZSfgHz1liDK8
fxUXbxqIT1cLU9PSI0Dqq9/Zc8UDKtv5F2U3e7wiP5qUvwwGWJDSj3UvyelLFPRSW2sgMPL7CX6o
e4eqkDAv4C4NO3XeGPPJFI+af2znk6Zd0JXr+p4bFeyZoqyia8aya5B0O+OK3zkNCUWvzbWfb9Ly
FG6iVf2LMvi9yv0JfF3Ojo6BcGmTjuQdOflwdkkeYpM3vVflymMR3o4oDps3M3sI4F/MxgVPMfxo
mBsxxT2qbnUoT2SdyEdhss0NaW1JhOGOHT2O/QuMNF6vnvPXQTG4CtJnXZx8+2cTSmp56m8FYLl5
lXvyL77k9/SGv7uKhST44Spaen0duXhoV0hwvyw+xqmprnANHO+yHdzri7Gb7mJ1B5mUijU9kCDV
es22WFURu69DLh8Waewa63lwyqN+Ybd4xhGCnnr5reSNfOX9REjAL57NP300gORohjS4lQsA//G0
RWITMVni7qrr8DyquCko2OkEq/pJ2eBws07OirTVhfuuENfFKvbS9d+fwDu0/l/v2x8nsJzgh/uG
Xk6XO40TIIIsgFCIZc+g7PQ2WDVUfpH0XL/lK9NNrgRE1gRsH0z2VBM3zU3YX4Y3fdoX2Ur63l+s
2SNGq922qa0eEurm8sa/0e4rwsUPuVf+4p36/FL/eKc+3DgYIR/PG9GwCW+Y85bX1mMavGg6T6mR
uxVF+L7fKGsez8UUaMI8ukgP+CZBA3I19/32/SP84f8/51yVvHvscJCnwZphJKPwMv01SuF0NTro
l084xZ98xO/zKHTtUHgYKqmgbeJHLQs8H+xvFxrPHxDG7ziFrP2mwAGC6gvTmMiZj865/J0Oz3iB
kvk/9qJ/ZAwEMszD8+GlWK4fvIQZLPnkDNaMT8DAlKcAfGmVuY1FrnJL8RF+T6SjGRESlg9P5WTw
nO2zjOKDPMZGwADxnMehU5PRKTTJvlAVuBj4IjKH0Wb4kRbp4Np+tnRMzbVtGUuuGTVbNtSDL671
FCW5VG7N6bWBbBDQyYYJJuaEXsKSIROXZlR0hnRY677ArJqqqjUoV06aRefQoPJA8jykFMn6sl/s
yFqBOwSbWDLtim1Px3dOwxaXgpLGT7lrhmjjp8O+g6AwU9GLhONVjOdJ+bVbtXVmf99rBZ/KVpih
VgiQuKYcrV+M6Qqq9qPfnPMBX8DhKOqNnaavotGuZmr4IHjKNYkSwHIbMvICWfP0JHf8rHRmAn7b
cIkGDjwRh462/qYPB2N6yArdZUMEmEL5krhN/9bL35jAo4xYEp/xMsywGFMxqMMGUBG/+UyT5Gsf
fJ+pIf3AdGTcLnTk+kM4OGGfQpuFZknrTG2Yzo/wS9cy5TDRzYy83oL5ptOGFejmcTIhqaip6/N7
/lwC6XSOmBKolaCvAQfoFPjOWrxLemFnTgRYCVi7BKpjtpU3gphYc070IzHU1aZOZ1pkgbJTR4gc
eQ0pV0EFs0On+03VNXyrZ5nSWUueSgzzSY30GNbD6cX41pRWSX8kaotWO7AH5v9T9kYMKI0Rip66
JRS+FqFzSfG2H0N86aOnMpGeRBqzXI43WgOwmn7Jcog9bPErvKbOgplfDYuCLHmmPPP88dGQ3xpI
2NMwoD/GWa3DPr7aKKHipfG9lPq7Roi3hfaoKtkhEnHOLI6NdFdVl6x5qcl66XPIBnSm8hyRaF2v
yGaADoTPbXeR4rsQwmxFEUCOBP6AEl6goy3jFx1OxCMQt6CnSJiVl4JYhSSBRTJh8Rl2eF5qlHvk
j7tNc+Nbd1p7Z4jf47y55ml+VYklCCaayUjg++3xhiMO7sswDJgA9sQST5DtJsuW/XQbxhjvq10Q
2H1JeyVKWEa+BXrutLXuTWMkEaHQ39aEvoUj9NPGB4jJzfOodSQt6ytypVc1XbqI8U7M66VV/IZM
u5a1j4x1gfwxb0DAM8qtmy8gDmds9bKHgPbUd8lbFAKiiOY26XBt4rQ0eHu1fN8kzckMQaamcBXH
dcU4YGJyWZF44dthoCGw0m5H5VkuMYBk3wpGij66lpKaT2ghWJTRhVh49rG59sYQVjx8o3aZzPTC
E8y/o183bjWkKUx3DKfr5JtWHKoB51FYHAURCAQdAxOSC+a0mFtPwTNkAKcUb0U9cULK7hg0SR2X
wFJlVcqxK9WSl9WPc45mwDTgyKXrdwEXBoPVuK901dNIEs6mk6x9L9WvbbyLteJNxMIZySnD6o08
81jBBJSLzsY3BJNvxtxkfit9dWhwp/DzirVwsamsHXMoHsKk2hp9/lhNdChB5PkFPsm8IDczAZ50
HI6wfDsLiJXhNsX6Y+Qn3L5wJ2NNDCpofwvjZyIh8knm+yvebQD42ioyB1B5JHSqMUHPCS6CkyTb
PWUt4YUqFqRz4W/IkzhACnaD+S3SX5fnNiksFshHuIWRjgqguprmN4l+NoHnnvnw2krJI5hzVTOv
6Xv1dZ4vufEYGbqT0CqL+CcU0lszWS5ZGvt5emZow6I8uygo7FnMsNdci5ijjjHhk7rg+FDVBvFO
jesznAg7xG8Jk6Wa6hrDdk0FUZIqO6d3lYqLELxZ625ObJIuYTZ1BExj7paBbIUYgKlkIac6BY+K
1AyjWBnkxpLQ2IWASACcsCqH7ilLrxkQZx8jUwRgx44DtzZeh3oHv5ZB3Gti4l4kWjhMPc+oD+Um
9uZI2tYDwKMC+z+iOBRbN86Zt+mruHqr6byjmihvBHZpFu2V7lhUT1kiwWczHpW+3hrGY0uH3rbt
eYgIr67mbkZ0N7m5wgYBi+/QGSppx4a26UEssqLDBkR+gc19DhfgKjKdsm1pIJWYiOmHQsEDVExf
uEuEKeKTUOfnQsp3YtLVdmPRa1RJ/9pJrxFLwyQk7qyWoPiZU4j9K8ofOIcWkcVNWII5CNW3QEts
5nWOYpQ3uHw73Zh7RMg6vdGvo1nemgtWOmae2C7Hng6jJef2FLE9gvnbbV5he6uMx2Bif8qUHn6q
tO51ckvQazfiaytHG0Nodv1E8AvHQ7Md3//zEvS/1QiMCRVlJUUlJaAEg4ji6q+LyzNK6eJ//Uf6
Lai//TwI+5OP+Z2NIP3GjM2EJy59zjrUpPfUBqboFnSFhQnxxyBMtn4jAZGCj/+MJJr6949BmEJ8
og79BGslftdE8/ZPBmG4VX4uMLkHcMhhbemabEJv+Ll7CYc01I1oVN0U/NXs3zc/dXGWCcCukwDQ
HlAUJ3uzvS87jTUp91K8DDGtBuRZ5QFp3fNLpHfom4adViyEmOwul2CZh3cx44EMquiAB39sMCsq
pUuSaccUMyPB1xwJ74VUavcWk41YnV1JOZQm9rxTdG2NtSJeDGDD4I5CqFZaHE18RB+h40vSfUTJ
kMMonlhquoGIa0yYE1W1CxF7nLrBiJIu2dC3KbWyFAWv00jWS1Y5RQaJImgeCcju5HIfNQVMaRiT
aEMWc29rnxZYI4C8SRFhD4roCTV+h0iKB4hBDeV3RVpTnOTbBLfaFhtIv6xXag7dp4pM0nbDbSSk
l1IDHBYaLxXP8V2lnZQ8drHBxF6P11k0D3CbbCMQ16aSeQpEEPjFh7CPr60ybnpovG1vUReZTljU
u1rLvoU+tUdt3ZoKyhnyXvGfi0ZUg/0uh+ysDXiS+6EbZV8L3zgnuTSz13yTiQYw68lNECzNcUMw
FKNDP/WSHGSZsf2hZKWVY3KxKVj9tnYaGv6QaVLVB/d5ku4MBD0VwQtDXhKHwCSP0YjR4MvUdURR
aQUmmqDpQsysEcNw7IK1el4nOgEeasMeOScbo4PkqyoUVboEf53OXoZbHxFL1T7ryH8pf+0JGbsF
tErY97bBV7JXWiTp2aaHU1zNmAHFVvnFyuDSwoNL0FiNOTsMEze9xMq3JKS9bLZBqzmL7adFc+0L
lzS99BrzmrHbjtW8bk1rtSQiiL5Ib9Tykabp+spryWOZ8ny1sbHWcvaoIvY6ypPIeAKoOgYYiGdj
tTYrHDuIImn6i1IRod72yk0zMtYYmPAk0PnIoteUbo90lYynaVX347GMZwipT8TybrTiWhvfK8pC
WT4VCl7pGjM6DcORnHnNdF6SM4XkeYqho4O1SWyoPXTlRdZgdbrtm3slFT2t0x1y+batJa2Qhdt1
CQXIOPtS5qoQbptEOdYhWRAV+q2kVbZ6q6le6APXB2H1oGZUJz4W0Up66DV8v0c8pnx97Rvpak4w
as2fAqO+pQl14zQ8q1a4p1/2/EB5DQL0b1gcG0V7ClI0pR1vQT7Jrg7yHNfxNhDjY49eberj+xA+
ZODv9HRGDSUfZILR5jk7tFm21xpCTYYWW3dxHeo7v8H/gPotNqprZCXbyEo9jJkZ5FX+Uy8pX2Yr
o41Ugjtfa9F0qG4zNJthbFd6oz6Cbro5YyArB9BvG8qNLqxX9ZCy3rT5m2ImMVz32RVr4XuF/kAP
erpFS9pNs3BrGcm0ipIYMUvfbrFTMJ14giwdZ0CfsmZ+UfE9cqwREweli8lBS6XrSM2I8WJDDts4
bMUpv1Qh+XAChr2RiuHhPuyQ4WJalQ2MZyCv6Bnqmp4+iI+Ks+oA9enQxc91fAqGx9zgMR0HUgmo
bPxDmVJxDS9NfoObuU1JDKHmy8zkZQS1N0Xe0jBATlfSc2K9j5TdjYqJGYPgSTzzfTY9YrHHbLGR
EKkaNwSB271x7RIfp9L9mME7t3xLtS2xi+02G53cLA5Wt+RzCmtcxrhUvMc4FJRghKgMCLriS1MJ
59wkIKE3aTH98HGSmDKz2sS0QCGDBZPvNsz2gqKSApdC40T7YWoudua2OoHwDyIaOB1CQQsJckYA
I1bb2aAS4utUS9Umed6WW8wlSgSH2hMFTkbGeW2aXPW3NFbpkNtLh5QwO5qoduqJKU0vOCEVkmi+
tdJX3lRCqNahD6HAeAn1Uz884J7sAH8j7Md6PcIDNhxx757PUGR3y5WHeS/YopLezmGw863Wqwr2
C/E5HDA1TzETFXAdFmEcyFl2ypaGfiabXEMG8Nib287a+vgTQ2LbCjSmaoNCihcrEpcaTN4gyeLS
MdFKa2QcBj43ZDOYLMBjsNHTGleD+rbtIDzRZsKxgu47TRuhrWq7h81qtPpN2J/MzF9rMyEU6vit
DovZGZZ+pv9KAoKK1TNWdZq66C3NpelvLn6h0jioj7CJYTtU/GRFTMT3rhlPk7aAQi17gSnaulAw
LHupmofYD9mbcIqbWxJqQi9Ibq2i2A34wGo5ZrxMUqk4z2Gb21KLLlztnvC3Y7jf8c1mtAwim1Sp
MmzKDzL+Jjrx9QPOxG38QM+HR7FjYHXRsF8YQ7dL/d5Tquk5giVB3rnbayFgVbFBB+qkCToNClHS
boAqLB0LVYaMsdmgSRZX3CBXlOaVpBKPoFtovLCQMK2dkL2aNeu5T1LhFGA26rORGIN+RSpX/WKo
9Ge1EaJiAmY1aRkqfaqN2nwMtEqkNhIe2d1u9ZV1/VBB/gnxZzHZ+hneo/pCLIhVjbIQ/j5XX0YU
lpIgN6jJ9cGb2i9Fc0JCbEnfkkRaQUF32AKdqRRtudIwBUDoY7xZ4apmgwUf32a+sTaybZbd/v15
LXOon1BHjMcWkpZiSKz5lMY/F4Vl3euS1XBabR4gap5dedB/cW8/jRuoug0Nqx9qXFGjkn2/Mx/Q
/gaZsKHkHMJvD12zIssF5SKMlwyuePmLwdKCwH++nA/HWur8jwj9LBdoVfJFs19/VZJjZe2V7Gg0
Jzm/NfP8V/OAZb7z4WgGvkcyX6mMbRnRPdiR/ny0tM2nMNNm1S2leMNd2MiMmky8xjJVtgu5uw1p
WiffltntguJVi5jGMir+R9/gchLU9DoUPwkmHuaoP59EJOWlHFQT+Z7Nppp7Z2CS/vdH+PRyvB9B
xzYNpSwNDHqJn48QWNCAjeWmJt9xYpljB25LmfyYavzlwPL9Zn26mVACQaV5DQ3UGctZfHhMyjSD
+Kkv1/GUboFl7hKnw4ACvM3uDCKQg18Nkv/0iIuwltYQbjamID8fsSmLNhaKjoYoehmXBS5FkWeZ
TmpujUSi8IXfRhGcq8d58p1a1n4xB/uTh5UQcm6vTG+nieqn++rHYyfXE4uOeNvdplg3OdRtX8zT
3397f/KGL4RKpq0E8onS58CBKQqp12IRboX6YsWrxJx+8QB+ejyW91vUpEXuwyuOMe+n29glulxh
wKe6RbuaoIMBfgXt7aT9EGL95QOyfMyH5+PHYaCwMhwhh4vv4edvq1cLbF8ilhGr29XWAFeKrUru
f/Gs/+oonzYC3CW6UAp51tXqEKJ1bFy9+cUX8jkA/P1KDGZdzI2wLeOF+vlKwlAgmErkSc+Atb36
bG7Ft2YN+C/cC6dxF97Btyft1Hzqd/qKKCoVVtG+VWyh274/Gv/jJ4ky4zjEZctixTNh8V79Ndiz
Sslr+5r/5//hYYuaT3DPf/2g3+eJJHEyrhRFnvofOpJ/i09wKNKJ2bQIbSMFFOyGF/Lf80SMjXjX
8SCSQHTgsfAQ/857lo3f2LmWEBL5h5zlH+nbmDd9fl9kkSSUZaIoMfQ0xU8ORUmmWMFoZpVrpbrm
ISO+l4yGeDWgez+ZvbzBszXrjmU3oi4Z0j1ZZOsyC3rs8aOtgORbqxmmmf0mUW9DM1zrkMUyicZ5
VLTeSdToJqHNUvXmiMuJK4v9VpL3sYgD2WBJnl9mZ1Y3xHO91+b9xvSbJyUYvsQQbAMjcyQ8NHOQ
F6qhxQh5bebzwcpC11pQofmNEeKzoGHfkuPWjP6DEpJcSMlfmdO9EEqncEx3cfMgMJs06tJFzPza
iPVeqKmbAD2GOQ0dFKkPtdqephpX/NaOqm8aIEXN+tc3axP3IynLV2U4ntomI/ZpugomwEU517AX
zYIY7mZfwNgg3JL5YOFEBg6eeGonkNQyOiJsuB0t7Biwto9WmM/OCO5o11I52JnJbZuxdtkMSjjT
RPnfdf8xjY5m970hSSmPzimnYhgznOLFmEYm6lqmbQWAUyBlxuHaQAle11c5aDmB4pD7sVcq3yL4
zAkc2Bw1csFsw8iTG8IFTpkBwUglpYicgVC/+OGTVOleFH+v8Iow+nHt+/XWbBNiZUQHbQdnL7h6
csd8lznpKy4BWkRumDCsi2o4+QNxyjAkk+gmzJ/7ki6gNlZykHgxNOa4xr9QeCz84Kas72S1g32+
G/PGziMiwp77EQlxntylirqWrP5NaYLTOJaGnQkVrg6pAGt96OBFC3nqpZXRH6WQBNW5zSDCWMl+
aIkJxGJuGm5D8cGfSgwI41c9lJxp0KiOfXAAdgcIFjlymElUN6NKNDkCRLQ+A/UCTkIPZZvsMlPw
aoDASq7u8uGQlxGx4sUlFvqjpkZgPDl9/AxPPJBtHI0IcjVqlclxQt4qsQbo+edrYfUrMmK2cTY5
5QT4pgDVkfIsLS4GXfM0jwj/COkaEzim2ncAVoD6cOKpHfZBIeM+TuvrP6ci6anSCHZfDC3loDLg
4BwJubrS57ZeR6X88u7cXfRKifW11Tpgxmijgsa/Ud5t2suiO3VmMOAqg2xrXiRWP8wM8hrSuBgH
9HTtcwxgYy6x8nU08AX1L/LYu9bwosAoIALjisyoXuVL9AsBMbrDhCha59GUfS399ksV919ayVwo
+pGPdguh2Dzi//6em6EsqRNlVKEqq+dF3IrSbKowAe9RbmHXQLq9oonM3JpzwEvxY1P+n7NP/aVl
nkJw59/GN/wHN/9nTeS/fuX3jcj6zQQYQgQmY1L3E7FFQ5uDuhkqInsUGkg2iH/tQyiwMcCj9Pyd
8ULj8vs2JP0mK7q1BDZYbEQ0f/+I1vJziavx66piIHe1VAsPfaTgP5c6bTw1gqgXqOZUM4rQOhTl
iaaKLOVQKXYxxuE3+L8oN4OcV3cftvHzj8rwo9SGBvanHfD94Bxd1BeRJ/Sed8bNh45iqDuj6kEW
bDNSuq9615jPWZWUB0ORsl1iGWnNbELHskWBYf9FMpX51I2B8ajGDPewjUyZ+KuLiSoOyjJWdLOC
w2umzoHiyNOECFMw06C1jXlM80emHAJGB77c3/rWFKpHJqySVgJsMpFg8jpbh8AUif4JpEKZvTj1
K2BfMm1SpoN6SC0rGs1wp9YxJsxSpxcPhmFg8R/nU4A/rFy9FX0G6G3K1ptqlkblqDAywIRLvVXh
rcQEn+6nnnd3JdMNsB00qcp+Wam+jqUJC6XOXKXJhpvC15lZM6fWm/uMEkF1tAZTMxBMwQQ9squY
QeLtIDE4FvomW2ldl64wcG5PptxYIzSWdDScrJGxMfTpPFY5LZYXx+rgdqpcBY+1ZtQHQe2FYZdM
WoNp6VRrwzHoalnB5kSZmU2qWgP7+f+SdybLcSPZtv2VZ3eONDh6DO7gRiAQPXtSoiYwipLQA46+
+fq3oKyqpEIq0fLV6Nqb1CArkx4AHA73c/Zeu8rJ/osbVKwriPUllqHQJbYmL/tRWxdWaC6Nc0PD
hwFbgzhUd9TuSM4age3aWtxtCqBJN1hllUOe6s1X0I8RYswyEB8n1EMj1WuezUqJTRpLsqG/H5cK
ICQUkK6ythohrvpobA6NTFswXrOsUAML8qjYvI9oaQgkpJbe4XdNzAPQW7qvog2iJ8Wpozt8ktVV
IWduXJZJ917ICDgvB9xUbJwhhZ1TBUXfeiKX4mtI0GfvtfPyJwWuxa3gW9duhZqr2alQIgIbDENB
DpFzzMzX1SRL9idGnld3pePGDSGdcX9uyil+6dtqjHwm1cQHM9ZbQsPntm82cz0r4aGvLAs4orOw
ZEsSLbaTGYIwItm0QJCqy7b3DOyTXzr8JUfHqmi2p9Txg8gqFZpG04AsNS30boMWDoil22aHdG5g
gDSymc/sazLM/VNPx9zI+xDvQRBhX6PuEiXrca5zQU1TQ0rVdu1OqeEgjoEzbWeEI3lu2kcjlsG5
m+P04Axa/ujUjnE1ZxOO1ZJyfA2kEnZt5oAVJi+MrUWTK4h7s0E4FbL2xrbTU1iPxc42p9BhZ1PU
G3cMZr+3mnRDtgRlbGJKo8/8/8F1A4PkIR4ExXAtwrbmIjXwYqguh2YKx5uiH5zPCMHcaDMECMH7
yOQuJuh71jWMAr81sMOMxlAT8FhNL06Wjz64qOkKkGeEbUWHQGM3bXhHTRmnV8ieJJKoLJQuHzDO
jDraJ8VEopqXZXjlUmt/mIis2FIJ1a+k0cxHkGT2vR7JbmP2RXJSyOm8h/MNnFk6TUEVSVqnYtDF
WTNE6c3DJE5FpHSgD8t6J0VffhC4pG/ruXTvQvJXRvj4jXUAvpAsu8nAeBWEzpMkC1rB61TF2AWl
7A+uSMt9G5X2wcmmBfvUVPupLNvHcYCsZbmx84V0GhUNmkPyhSu69hSCho9BIRX1Nakq/X1F4eRD
ngYpXSV0Z0A0zMQAKD+pB6VZrGKmjeKiQsdEvwpLV8LuLtWL6KjKFAplW3MX58Q+93GUX0WypeEI
dlpDONUKE9qww/a+79p9qi+dWiyOu6SV045AbHYgSaF8qkczvLX5SqzbJlX3eYe6bYicz4XGqSUT
SMXdrnbPWd3Js+GAfkhcxf4c6m500MNmfLDUWt/nkUvvw4JpVVcCf1Y0lEctJAEvGzOx5d1iNk+W
7tcKdcs+dMxXUJ/xtmG59CJNrU9mRVZBn7vJoRQasbCAdOzPahRh/SsJPJaxzsXMBtbKqchvBFHW
vL5p6blmYFH4d+SAxV3BepQa0YEFNHpNcyM+U0t3132RD9s5tOx9PbXdt8Gdy+0URaofdrzEQwsL
il5VwNNstKOdqbWfACjd673aIhyaAvofWRhWXwtzAhNZUvnPSllgqq5pp5gI3h5pK6snl/3yVtH4
0uAJKq5zSFfrKTdYFwYjfixpiX0JWaCnlXRc7TRPMCXX0nKnvUXtfsdvJAKnLsRNI6TLm10ZvgzL
vFlnCsafyY6HQ82kfNaFkb2Emqw3XTON13OctbvMqsNTJPQBGHnf3aUpoXf01aQ8GFPowupUzPQE
MCD4opQ9Ojs4sAqSLQE/ZeoyAscHWlGYzov9yPT8AFWcw02+BPZKwzzTiBiOhgZmsRw6BT0dUcns
fY1XvnHJY6u27k3TqXggkyjm2NOEt12bJocxw4/f0CH35r5AGVEOEx8bVfX0WWo7yGn1tpzFgC4O
TGdpGb0XUx3cNKREwdSjqS5AZJ7TXsfy49rqaSSM6s7Qrf4J5gnyKOhgOAV1Mqf2cSoFGkYzxrDO
l41v44jhXYut/shZrl1Fhj7vaiBeXti7dH4nkaxrfbQ3XFpFlAJOIzsmnA7Hd/M4zCI7uOocH8hg
gYoatpnLGSW2aWtxqE8bbk7aLR2lNhuv4CckeDJbBhkz3FCFSsRRlRgl9HxNPbvGMN12uRkdwBrD
puCUsSrmMXjQdbBoTFsLAH1ib2ZJ5DXt2vBb0sfKeiS98SYZ62Dnhgq1TNUccJap9n1ucH7L7ZYc
nSLMedyj4tcpZ7u0imJPsJG5d0JMYwQ3pVuQwe4HR4rhxe56MHuWWfkByaU+5DZykqq88ea0yI9t
p82vNu826PdgfoiIdXwMmyw7G0oyPJdsc1fhQPMzpA1/qKocUS3iB5JDXNiEdWY92+7U+U2PNDXT
IMzocUuD1w2b50WG/dKOlX4M2GD4k9ohrIqzBhJX72x6S2u3phJJSOVFfD32an/oHEygRdMUx2hK
kptIagFsmy7bl22Qf9Tcxr2LlTjZDLI370f8OpuQNOG1O8t6l0RZfcg7tzo2c15h7dbyjQz4KqmB
0e17WXAaG7BiWBlqh6YRtd+OUckpXZOgbQDzZlUFDrhMtOvKCLVdZQel14+J6cVZkuw5tTnXUo36
reT92cRWq/lG2VL+GZdU6opAERnMAaHu2VNg87W1aoLG647r65rwa9M0zn2kjOaxHeNunVlFf4Ak
JM4N8/SFtFEbvCm9TgpA5yiH2t7YyVOnaJ+MLB0/JXhQtnPvmLsIAsot1QUSRNUwBv6jVnea2aN6
jjUs4E7PcB2t6K5Uxp2axMMmmFLlqpMa5C/ZQyhpKOJYqSG/qG2rP42V23ns+zFul1KBSzSx34Pa
B762QAF1VQyKe0vfywIZDQgDjus0P81gIc9uMxnHSZkbtKLFVG8siwx6wiFMum2OOTzXtgm3ukwV
opWYhteyVGbiImX+pCnlvJntCh+0E3wGnmtct1raH0z0AnjNggE+ccf77EdEnJ6Q9+W7OpriU2aN
9QfHslNfHer8ZIVJvVHcyCWqM6j07K4d3BKFuIbWIg57c9zIvlR81LqIN8hc1Q7crMnnU5DSfRVj
hBW4aHH5BrNKjx9FFFrwbtgWzlCv80gftpFidfuQIxlBtlGXHkU72EdQOcZd1KjTQxWpyipW2Udi
U5aY4ogcBXaSa9GzWQfmgTWVugnvIt8ZXdavYdRH9KYj+HZAHeIbtRjaEySd4nGO6TytwtnN/DjU
uxtbrxqOMlWPTsplFBo3qFrZv/cq330SIK1dLuJCcuYJnOcomngyuW64J0sv+1vR58NrMOvx0xRY
IPHChlePk4oZmytKcvmLJUP3uo575xpwNxqGOqy0x17Fbi447BEV4YzTl24q+CFTEH/No77fujID
bmrCYjwBjk8atpE5LIW0L1gVlMC+QpFsnrn51escpdD65hEBR0dBapPZdpRupWoqH4YiM6EbtLpE
uR3nG9wFcm82xQSNas7kHS4Mqnasac1rhHblVlhj+JxObCwp30/pGceH+jBPWfUSq0bzAtmHbXNr
FTqLmWuPSIb6rjD3uTo4GATjDpWXkTnN9Gcl5d82UcSPzZp/nokNoJMqpyEAbT8eyO3I5ESjY1yt
kW4IvopplxJzNEVYD9CSUmBjv5eyXzbKx0GPY3qb4ZhfhyR1xqugRbkyVxIGahplitjCoCFAvil0
qDncJbbtvz/DC/0XR/jFvIj9hgO8sdTS3zYFwRGpVUl3cxVWSrqFcokz3yyHGz0wm09TS1qLiGf1
m5nKttvAaqf3qjr9WK/bvm4JcOUQuw7MtPB//7t+UdYwSRjQdI1GJW4l6idvfxaFOHJWLBzMeW1S
IdNjarLUBae7TtG7k6tF4gUGeHROsLyUm9+P/WM/7/sTNPUFKGXZNv9jXdT1qRVwvo7wbzciaW/S
VhUPriv73fdR/lbJ7X+XwpfmJhUrk4dC8hC8xzd31XtpX/7PV7BuwOxf8q///V/fgYY3L132Y648
Hqyf/sg/62wgxYAE4jvGQLYU1Pj7w9em/e//UgyIz8s8UAUKXmHS8flXoU3RdPpExFhAs8GGSxPm
bcPH+EOlS4WZmV+M/oKs1b9Dir50/PLj+XWEpixBckRdXAoB8PQ0emQnNmWp8mOk6jdGHnzp4wJs
hfYl1Il1yWwqy91AexH1Do6QNMI8pdHWqYSxr+h74l+FUJ9axTXoXQDOU7RXl2CXxCyIMQ1Sb4Rh
m2QVPJlm/lwOwidcNQIyYD0ahTsQMBZMe7UKzZXiKM9CNFtAh5+dLrjSF1ogtqh1UFbXbpgjMpXh
GaqW10X27Vw0Hykb3E6GeWg1jfVnIF1TwC+OCY5vRrmza+tzGmtH0Tg7rDTTmhADZUN/FTwDTZZz
TeTFODYY2gbIq6Ojy7WuyHY12o5CQPhQOail4MZQFsoPrj7kW9sajuS/wjpZVPuEhK94jM81Tqlg
BvZsBICW7WSEUTrAhJEo/LpR/daST7/im5msxKji6y99gSqPU8ZD507uiRTyahdaETUBNKUKYLyV
itFqrPPsLssfrGkuP7CgNqTAIoIt7YqmGQUGIuLs64LKFvIt6kmlqKdV1Lp3UVR8qQ3iNByBSaUt
OWibKLcVC/tD5UzmxjUauUIDxtanrz5zTH0pHA5R8+iovmMGL4lUfcy2C+xE4KhzU+g4dvaFoLvT
92j6tIettmTLh+7ScCA/PkogaVuzOaw5o13FJrXFcci/JaSWamLRtKnpSTMkcUwahBhKJAbwFe3Q
D+nsWRLqjSjPet58oFaw+FdKX5+hAljN1z6YOoDRFA+wKuU+PIRzTWKIbKoDVZS7UqvOYzjfuVFQ
r6I5PzqG+9iE0dku4l2G9lhv1GMB0L8yCVeww03awKVwgu3Q2VdGSOm21V56lagotzg7ZIlYCms/
9Ker1o7uuoxHKutxHyK07qMwuU6awr1KkuRzg+Zxhb4n3RVd025VawA04S4OHy2cqOqJlwCpKH0V
fEUVGj0MhtArytECjpOHpT8BlLsyS/0bGEgk1QY+KzkGx0rQ/ZwV8cpn/Jhb6SfcnaQ/mfl1ZlCS
EWk2baADvgolbr2gEU/qoFpe0elwwr/rS7vZ8cCdHfNIxqgKbWcNTwA0B6UKj5pF56l5cVNX7pcW
YN96UJr7MJMz5kLqAoYFEzRB/Dp1wScn1YPbqUY7X0ecN+2ug7zBgWBV6OGpsKzbqgsJ7C1heZca
3A/D4QZH47msgUqHBVI0Tilyq3QqxrfGOSFpuEnM6ptuSr+mmEi7U79twmkzLLNSn+5RtJ1jIujr
WN64hnrlBgElV3XXZLE3DZ2HLPcW39w6DDp/Ato92PoWkpzG9qpaUkY8SwvZiM6rTstfBIToIjf2
DY/UTNmrhGazprOB66UXq9pscDsJR55qzmH35oStlPoIwa/qnoZUzZQf7xQT9gcl9BciGc6TO30s
pJV7E2m3KOAznc6uU64jcUI7cxxbKgLEPuQuItKcIp3nKRkNTzP9WJjksxIUpdsKbK1ePGedeXS7
GWcqJs0pRbvKkey+JOF4FcTFE+/dcz6pj0Lk/hzgqkqq8bavJvBDMxzFFhWVEkGjIun71hwhzhD3
sRhIn4My/TiRjtHYnHfdWT32jrEJDEGByt71znBHB4LqkdZ/ozTu5Y58qSNCZZTDpGIsywtgAjU+
Cx0Jd1+SeeUkEbUFgSs3rTuHmhu29dR2H0s5gj1SysJPHPNuVmp0+OrY7OMKiyaX8RSrU+yZtjId
sG5BYzQXakwgmXVgGZO8D86a1kVebVcfYXZ/lWNMYkgjtk2vri2d0z42hq9jZEAgj9SNIYJd2aeI
3uViOpynh9BkMUXyJVgBsAa2djnu27SFOlO2MPip1Ls18KFYpa1K2YQ+7YhDTHSm+zkVAkBUSPYn
ZyDo1Eb32qfKQXTVfUMNcD1UwYCqXtbrtA/2KbJq9lTTkcTMcT0WGr1+ILZEN5sx7HMIlglO3OET
AOtvSYpbcmjr29Bod0auPoAa8ZY+cz8Yr5Meins7kJxQcQhWQHSrsgn+3PX+rb3X/2qD/79td6J5
+t227H9eLw1X/Ov/2IBZFrKaxT6Fis3QSAD7awNm63+QKElCITBBwQF0Car8p+LG/kOwLfsr9mtJ
8fhXq1P8wStNtxNXlG2ZS4f0b2zASL794bBi6fQ3dVP/npcL8RDc4I+ngnC029QdQpWsir7KXhqh
THuJGSfBJFoS+FPOY3iAkdlSx5bDXZRD1arSkcDBJKofwhnvNyyzGB57WNkfhjwHDlY0tAMqayHE
IoPBLVKmQ3tQbZlu+sLCXVWHeu1XuhJEu6pI425x9RNBFZbBKaoEKsZgtE+lVgM8o5fJ0ikxvKhm
hK0wZ6+YapXmqWM3wtiwzK+o2N2bjMPWK0jT/Emq03CQbZn4tEX0TZHX9qZF9b1vxlncIONv9hG9
p3VbAWTio6xn677GcB1MAhsXvn5sVZOVH0qDqz6xE2LbQdP3NnE683mUKaGHfYG52Alq48MwFeSD
5UZv3M70tH030tpdwDq54lb0jkeqOVsF7N77jvrSOa/1zg8JnHwWqam95qPR+KHi0rlM0/Fa1/t0
P5OVdqK8kFHCy6I9IFjjMGWjdh2XY3uF4Tr3R1UPnwgQCGhOu0XPVyFOj7pMgtNUt4CqNGXUNq2q
4g2rc22vYRe4N1X87WqAsUAfs/4qtAWlARuT7Rq78rSNQg3Yn5FrftxF01laBXhJh8iVaurnfVcQ
KIqPrN4Ec2evqzD/pCryZpw0moJFK9azYbW0DiFNDQHmcVyyyVZD6OZJtbNzoiTAEtqEbq7y3M7p
WsrZV/mMnequTu+0ala9iIBQfsA0bdpWqTG9OgtYpcEwbGfJIYOF8UoFlsK8W+I0Qcg2rHNlaRdY
snqispXvrEoPrtM6hnvuNmfcSIJOXEpeqTV1h1IjVCzJCrGO2gGzgeFad51raLtcThYHbxXzXSH7
m4o0eS8HxYoPQ1FvUhmHNwyJlZDH5weFogPTm9QPvYlU6jZKG1ldCzEkeJrsKinjT7nZuo2xUbQ5
qO3n3A2tqtqYJVHMBMso0LirNf8Eo4dnDqVeiDMKewXfzEg3g9r2it46L8vdFPeUmY5W2o2puJHu
yEc0NPh6mGq0T1tcW0oBZ5BttuEHUyIe0ShJNiileHDSkbcjnci3tOL2QzHOOR19SgM3vYm/N60n
/dWkZfVcRVGzcaLUxj4YOfusSaRfMqsxS6VFfexr3T4Fhgl1D3y88pQPdX+Yqclj8jMgMg2udoPG
Nn0GJ9+iByrhdg09fpnGMvSbuWroLZlakNKOqpyrgqyvYGVKsj1plqr1daLwzTrIYQb8UGA+XpUc
U+x160z6pz5Le05yXUpfYDb2nZ1wmMpcstztzBp8lEs46vvJAhwaTrd1l8mzxhVuMdJkpzJtyJ2I
k2L+ElUZzaWWVIaUMuj9UCONnTqDl1NO2qeqVvtHUwkSfWVrTXpOC7PcZ5yat04cOA9mO2N1Ds38
yu5UKH5xot90mDs+UNjFXYQvvX4aalcPqX7HEC8zYmdQUimku2qWrjwWFA1vx6QC9mkS1fe5jZT4
eYjFQhMtG3lvxxqemTgcQzJP8uQLWXjUjNRuRhY2SpN6I22TfqtmcJCjOlBx1JkmwqlQSyxlU6pK
cxXZUXST2RkmGYeiXqaxq1kZllnSyymyW22ooE9QqeIIRpmQ/eMwDqXf6m36mRCTYC9hRS+ituhI
ryJ7LI2wP2aExeyicCH3Fxn9wDBpjYcRsuuhMYPqStNIZvVdTanv1WAy78VscpyZbPMlsHNCHiNS
atAxyE8ZZyhSvc0u6ld10pQb5hBoEOTyO40vEsJh2roIr/TCj4vOvarIpH1ClVlu66pF99Elqbsd
InN4LRVT7AfYDtBjqvBUF4myq0YZ+EiMSEhMYZ3isrR3sSOD17Ky6m1WgsOoY57gmp9P2OoiJk+8
Vs+dA8a9zktJRNtQyY23ERt5FnDNbPedgl8zJc1qy8FgXGz/Os+DoFYvStRi16RattbnIfXDyOKr
12hRfVO3bWQTh1P3V21OgmNXNd11zUn0Yxzk1l6Ujfmx4ui5G5OYwN4gj1tOo0V4FVd4o5xCYDfN
Iy39Buja3rmDUn6yWAJo0AhSdeUQOsu0LM7tVAx+y3KUrJs6No6Jm+sPWdC2j7niakQj5t14GKIm
I2gdkWDc0bhezYrWbSnF95C52uGGqjduYK0SZw4gyi7LpXFuzEr6FPXXqlsk8HlarU/c16LULGCJ
ZtU/dzlUVmLq1SsZCoUteSGzzaSADNObxSAoNTvwWqUxXrpS76BkU6RZQgVYSQ3laNW4qhxEyVyL
ZTT07DQreLRnBdLL2ALczTiTYCHQjHk7l9YwrO1EVx7KqhW3ut4GfDDC3BUeE2p6jfrYBM6hxZ8D
TK/fOiPB4poXNdENemyD/5RTubPKPHsNy4oSTAcE8HZ2IuSMUs+uqaTQEC1JE9U0srr6ehRnq2jc
rQIey8vF3B1o68gtG4JwXxcaCoBKw8iW9FlHQic5gniFzG0Fg+NgOwPVb9pfH2zRlLDTwUzGTQTL
ojPMY5NL60hxBv0pPO8HDj2B17u1jswy0P24r/ONhlLrSleEeSXhxW8RUAV7IzObs6itZjtpfC1I
PhNemGYDCdXkbFn5JHeaKsWWqoV4slw7vkK70m+pUWhgHyrJWS7BY+pJUAFs2cIKCKSu5YQUSys4
TrUm75DhmF9UirCeEcQ5yPRG1tftWIyFryl2ifLTLhV1UE5GYHAgznnwIzoDLZ7XefY1q9g/rvSU
BiN5g3Z/X5Y2mWip3Z4Qcw7upgSS1q+IbBSfxdCFUFJj4L5NaO8Fqjms8BJqWjpjnRUB1MuyDryB
r7+3hNPBEq5ehMnqb5NMBg3WmfxUmbIXlQV9bVat69ecTjd0S1izepyLdVu15zSOC4Cf+XiyNTIf
g5B+Dxu5/EOgq8Or1dN57hs7XY9Jr2LStpz7STj9TSvt8ewWeXKrDA3blCA3vZkzJyU+Nkqr0WmU
qzqdQz+N9fDGmgkFsQJVgKOJNPdOFq2xl5lMd+aw+F1DazzYS3FFSy0qAXUXcdSss+KcaVX62VbI
bIvBDh2yHOhM7xQUNKja3lAQLzd8vK0TeBDdm4Tarznfyk3VWPrWyJP52Dop6BreVJZ9vXgW8zT6
MVHRRw2ViJfL1DwnRdtiOMxRbSia4c8A/+muim6PHUVu42iOuSFVuasQmGwdGVKZGi2UOVaqH0xd
6bZSNurzRLz7V9e0gXK7JF3vRk7QXqfPmdd1QbjpcgJNR1N+y4mhPAQlMeC6Utj0uMmbciJdnEjF
HuGGitg3UBTfIO5W93UI5yufctzH49BtqHolFFCccJ0Miu0hRJhZAJrgkLYCw2VIEHkAQZPosBQs
S8ZenjbVsOWfF5shT8ONWQDyIiIC8QdftnM5dc0uRMh2mBvF5j0boYo3sbsyS4FoISOKin9lycNq
TeTgkGU7LCwrReQzmAYdEjDMBsdotnHq6gj7tPTBKksWwc4ojvzX5UbXWVxak3lgzPVItF58H8xQ
jEPLGfx4Ljw22c1x5MN8QNCken09Y1KNKhygrmHtS4WaX+/gwa6bAVNMPgrc9H0lbhXUKPdG4Gj/
v7lj/u0xXHvHE7N6ieKXt1aYP/+Df5zEdUwsuMxJSeFrwxyy6X791QqxVI6+5D2hLlbhjfx1Enf+
oG0FlZQmiK2pmjDensSx04BO4U/yf/Nm8N/9jZM4f+itU4zeB00alw4nYAKLn0g54G13joNFIYYc
MeYsi/jMK2c/uZBQSVZup5sadQjc+Ma4cYzafae9elEBWEa2uB/gCy0V4fVldxUMn456LiYucv40
BmQbEtJL4+BNTeQXwuZL9u5Po1xcn22kbldZkAUGvgBXwYFkXI9AbcidGW37veUvvPLpHbPiL0e1
cRRhJeLZq987y2/V1AGxwYNk1Om292Zv2KpUNL1+VXnjN/0Q7djK7Mwvv7/U7+kMb0x/3y/17aAX
7WpDmTg64iFaTVtEkn7h06Gm3hDoq/gTpDsPgpQ3b7qTcmgBDifnDi507Hm//xU/9sytyx9xaSqe
OkehKs2PGMIMfN2ALIRoheZzRx/n9yP9+iZjoUSwT0tQX4pcb6cuYa8IYSadodbBrXMY9/Gh/9Du
qL1e4xtZ1WcaUu+xin81ae03Yy49+DcPlnq6mfJFYNJyTv5Esd7eI5ZskD735Z9L6r+VH/x6KECc
5gInxrXw41C2JWdVxaxEywh7F2yVD7AQ33s9fvm4Fo89alAas+7FPdTDgGDzjsfVeg5avVWzTjf5
Y+PTvgAeaG6RvfrDUb7mwTtv/4Va4c+JgsudBRA3BvbOZWF6cyfJiuST9/3FXA+b2VveSsezN3CJ
t9km9JV3INy/uFDCpZZCowEuFHLoj8OhLLR6u+JCa5p0My7RCIF6pFI5j9+bl0vp8uI9fDMUacw/
DpUPOlPEYkMK6HzdMyvDrbnVN3IbvbPMfH+ZfhjJoYeN09xYUAEs5Bf3MKTgH8qkYNd6wsSgvGov
+UbsOIWfrS/2p5N+6GD7Tvv+UftA9BGv5DvT5+LjYQmAr+jDkBFQONaEdTF7KgkURI+7Rbzb+8G8
1c3PCXt0qqOHgXyQ3nrnIV6CIf4x4JKEA+ML5d/FO0GTx+2rAbKNVt5XiIKyrt9jVaUTVFPs1Th1
O/D4MtRdlIwG9EyN68eAPiD8rGJp7Om12iONXlhwVXH9+/Xo0qp8+eO+s9jfzGjSkw05l/w4eoOA
uX11XR2ax88t+69N5Pcr7bqnNbzKnsZN6WW35Y22i87TewCCXz4T6u1MDBrhZL7/OPtqAt5rTaf4
kDT7QDgoIVGFkSfAyWKt0kzFuvrOLBDGjxP+zwt/M+TFNNRKZMVxzpDGOSRAK1rnV65Pl4ji2iA8
Cjp7zYN+a7+zQF680j8NezEZyAy0hyFi9mWQY/r4GTmKV2qf59B+5wJ/MRBuLBD6LFQam5WLXoXb
OBUuS8AKtCpWChBuNAebYT5m7tPvp9DybN68z8sVUfuFvIcLGZH34kJ7uyZWydyMfcnvT5CN3fUq
sY1VknimIDiF0OnkPhmtdwz2v3h2LlFXmLe/ox2+L9NvJm2s4E+JBw4/TVbexskVMKN3LurnCWmy
hWV3yTcaNLR6sUiYJGSzIOfWCm01JZ3E3HV98Fxa86Gx+sdYc3Z9mu7+7o1kTEajxYWsRVxa6Xr0
BzKMGLMxtcekIk0lis+Joh5ip7pSnfTL74f7+Sb+ONwygd7cxIZyqDEOC3QvRwqy8DyNd+b6xWaA
mUHEG4IpeIk45TFC/jiC3Zr8wwraTSKds2VTB3YI/6M5kHl/+1J04BfLucQBwGNffLzC0XSKMJHA
FgKNwmy61/X6+J8NsdzNN3crtfpapTBgwk+mNY/bj6iZ7PX3Y/z8yrIAUqrkLcJvoF0eazJaQpnU
MnPlRPQYY87cSLBPhs12CpFA93cXCLa9iNoEe1AdkdpPNw3EwtAlnbaycIR3QRmtFbPEEDhUG6VF
7vj7a/tptplLPCiMEpRygjfq4oXq3IxaUKSSJNZhpK+ekJS8M8J3TeYPC9HFENqPjygedL3EJ6Cu
poO1lXtjre/yNfy2dbwp/OKm8Kn8X5WHeYdy+9ZZIYG/nXycnivtWDxqV6GHXr/eJu/sd356CYjB
WPJTvm8akZJefNps2SPHqYVKc5j4TRIjRf4F++bL72/vJeqGt4xyExtSlkRjSQG8fJsnvRFdTnJX
hQDn5FihDW+uDKiHzZZ5p8FAXlVo/zaIrCrfGUtBx7IrrlBqkwxPDuU7r/7Pn1d+D5UCRM+6AZTG
vrjswkhzzgcclGGRexSiAFau6aFsBhByfu7Fvrt/706/O+bFJ33ph8zVwJgOXJ/X0TP9bhsecK4S
qLUNb5JddCj/7pq9XCbHHMfipXWoCPw45zIxDEYScmLUTTB+Jho4Y2X2H90xoRlSb37/kJc/9uME
/2Gwy09632ptDvON69OcQ0CEUGCnDwq0TpHY3xylvTWzHvsXba3fj/vzu/vjuBfvbt1VGXbFpejh
pv5oYh+L3kuzee/SLt5dY1Y6rDFcGhgxypn0Z0ZCh1ejIk9Nh+o8NsqP6CTFKsne++xeHuq+vzr8
j6FpQHM5TV6+OphmRKwnHDW+H+ryTeLhJtuPa9UvfWX/3ubl5wVhuZt/DXfxZkw0iZrG4m66UKGd
JPCQTK7UInpnsrx7WZdvA9iHVK+5rNaHR7dJN+MxPtsbg5ik3C8e3zur/nqS/HVZF28CWgsTcT7D
JfOHVL9rxOf/l0n4r7+vXexnixwvk0z4+2OYHueo/aQtaszfj/HrFeSvZ3NZCFoExH1rMkjv4967
MzbhRgRrIpIJoVijOUOqvNP3/+GgF3Mfm1PSTPgoV7Xn3E4bax1u2qM8AkDhCFKvp524+Q9HvNgv
BTjOx8TiMsFhEkDgGev4gMKlXWUrsW4etKPi/c0a1D9eMqRTi5IeOvXFGtKXWWJDaBlWypT4U3zb
YAU2i/vfX9jy6vy0QC7AtWXvzk5jefXebNLUPqfBlVPoSgKSE2Fzbtx62Jq6fNYzoj8yiWP19yP+
cta/GfFi7ZA18VBuh5FMKJbYJ93onNy4tB9+P8ovl4w3o1wsGSQPzI5Zc126vAU2vVpkJqp4Z/f5
y0EwQLBHw8Xg/lQXqQAW/F/SrmtJcltZfhEj6M0rfbvxdl8YOzMreu/59Tcx0tWwMVRD2qMISQ8b
sdUAC4VCVVamTCqT4OZHImWF86GPWeNJLCOU54VAPE1LHAwQWgD4M+vzwYLkgQqc9zQ6v7Fpq/WQ
T7dyhlRugbepYQq0ctCwbkzMCplLyPKAzZtrZYaseGUmaPJE1VuYqRRUeOoQsH6I46jvuozq+fhW
VvdcxUqmt+MU8Iho24jgIPtkgl8Zrfkwi9peh2TqsXGhgLov3MhVPwZLRXTnj7yv2Zc3c9PPVwYp
D0yAReJrlK7NWZpBCJCCdLh6umxi0zVWJqj7Sl2aAQwUMNFO2pWS6PsUAskxcO6XzdAV+D8jkQph
OrwX8SyVKBcchKGSmxx26j/EPY+nAV4MhtO7QLJAFxRDzTYwv4w08R8+2JdRyhmBxcmKFAU+Qge4
4x8XH3RjXnjEW3/X3BKLGNn/H9dJOSYvjgOmX2ASsnQvEBYScstwF1+1lz2mDJbF4o+YGPZ0xrFj
LpUKif3SAv0NdncsVXIlKFCTMmINXbzkTjQrCzXd28sr3XAcXQYvKgoAOBAyGdxan0ApmrVZqsEi
qveRp6qcX2WyD3jWH5fNbC0M+F8ZBXlZB+KAtD7XdsS5BGKM9MeK4wQ1SlfydZugEyw0yJEe1Bid
8VjnbuNGO7NJ+U2yxMsEqBYkvg0dnORtFYMjO+EBLtjFcmY8LvlYG04L9JXO8h9y3qjL1ADtLWFq
BeQI/KXny+2nco4EQm/eW+C4cWULc2RgzpFxYkpP343ujIaLp7qpm53Auc3YbPLRLlmnvGgB6/oE
kAqo/HIjy/x4yQETqQ1lhhIKmnWhhTpaLDrjZEictahC+tC1Y1cdploLQSkb57HK+EkbboaqHPQ6
0BVXwDZFJbgcBKNGNewwNdRmViO8A5cJWSLWI3bTCqpm6LorpI1OBVoQNwZiGQDbqPWzbnHginbA
MQfOfkNc3Mt7vOVbKDWCFwps1bxOp2T48IqGVhrOTRxljoQ5xhdgknpPVzALHitBC2rvQfUuG924
SFAOxFMLkZ4Ig1Lrq2Se03liVJ1A16BqNmAeLM8VN3xnbYO6SRR0ywywTGEPIdVTiNEvBeDYoG0e
8UjZx0kP5pDkeagw68Jrg5MKAO3JXVMzVko8lPbg9a+g/CXWJkywVDlQkRP4kQDvnMIcCgsNRs9e
fmNPDYASZFEjyS91UoFo79NMIUFi/jWglSMA4/Q7FjDKhbaZhvoSHWJjsH2A43GGpAO4f9Fk5fAs
umxiy/FR0AdTsoBeNQZdz8NN2gecPnPYrkUJATEGX1Roqvzb/2aE8ow4y6aSF+AZdfCclCcNzJBd
zSqskl9Kf3hJwKfAwJEMiAz1OXix7gutwgR+hmkOMJBlmmS23Ie2QK4Lso3/fUWSAhpaVHMB4aVf
rFlfYSBgxHkKCiAUdcOMmo94/OOyka1DuzZCDtwq3WxVUFsDpopvE+R2rwMaXf037meSlIGpA8kY
PrwAJ6P2DHBYLYGYA8DcEfCLQoPRkn4n4k36GwsBSysqpBiwRxQ/X0hXKYs0puqECyLYCzomFTBP
etnElh+jlKShDCsSumzqqHRL2CR8o0+QLEyv9Xjeg0cVKnzqqP5nQ+jqSaBfVD/ny2lDGebookHG
lgHNf13w/WOSt6DDku7/63pgBqTcEG8FeAvSPedbpi9h0AKtDq2cKNsL8+TXOu78PGN0yb9v27kZ
ysW0WOXA2wMzTd18AEjm9Hp/qyYao9/9PamBGfTzUJQHz/i3FkuEQRqVJ0EZgqeQ2EueVCn6CKGw
iMnTwpQMPAPk/9w6gsGVTXpqbAa5ylR1+FBVPaPdHGWLGaYq4wB9v22IERVSBboAtVr6AOlR086Y
20cc6JDaQzNrPzWt2wjTHcbjWDrJmx9L04CgwDECnTV1tRWoHSk5eCsx7Y0aLdGcWiIn6Bllqu9R
B0tCCgoWE/TEVDoVghYlFKggSGVOKMpdG1WXH5YJLDiX/XujTgrfRmdKgI/jQUjvHB6z3cBN0oj3
CjRaFDfeG9Zkqe/9UYK2M+iQGRcdxdBCThIxiCBEQJd/spevo6kehhAArgDbltAa6Y4Y9q5MyCHY
mKdzQGaJROEKglcu6w26sZ1nZsmfr4K4iKFzrg5hVmwy8Gb2LkG7XN7LDSeECWAOgK9BgkynCfM0
DgYnyaPJzz8K/Vfc6R7olaLY2F22s7kUURQwEAqMGe6M86UMYqGEXYJPFsThsR9myIOxGhKbS/ky
QeNiFAj7goYOJtJ2shTQaCn1fVgFllGE9uXFfE8X4A7g9tCQEQPr9emfq+/CTzG4CJQQ2rZz54mT
AhoJxanjxm2F2gb/t3vZ3DeN80/3W9mj/KBq5kZvQrym5toogKHtMWYlgUlsiPSTkitz7oDipj+C
lke5HUajQEV6WB5B8WGBlPINdPBPIDZNMOoRTenzCB6OFoqiPaYfY2Hkf6YZV+i/87lXv5hKDoo6
LFRMFkzgU4R+MdStQP53eVM+b7HznO38IxB3WH0EMVUg/CfCxPTOvXOYuoswvHMCv8So2CjHmxC5
sox94heTo3c+WOQx7c8f6meOATPYKDKc/xAqQ8m0GUIsZK2tM9m8g0Gt29TrzMUSrOAAOaEdq22+
HY4wwgkqNUyOAPNyvnSotUW80MOi1JsE1Nha9SP4nAd/sOpj9zPxS7c5gTrEv7zlG3cI3P7LLOWG
NZCNoJ+BWTXAdH9dY/x2wewyKxn/RGR//7JfdijnmSouzBJih2woZ1auqjsg+ig91e6BLJ530wlY
O0xfV8zizUZTHh8TVyTIhCDgg6zlfGvbGEoh80woZiw0Zneg17cxU2rlBFp22zM2lPxl3xaqa0Cn
QgiVRx3/3JiY10vASwZ4I7zQb73Ug/IngOKsAsX2olZ2qEytCKYpANAffUUbotl2bXVvGi5MdPVd
zhZeL3vJ9nlYWaO8c4ASfdW0f1kzXpLX5jV2OKt3MSHsYUK1YRcwyUZ920gURLCLkMz6Bi/m5aDM
9exzI2N/PkU2ooAb+cUt5P8YF6bAskVt5iSHuDNLMFl0Nm9VH4C/+wD534Gbwv7vD2w442pZ1E62
E6cEYkJ2Un9XlndIjGP69Qfjc22damSEyAIgzgJYEXWqO73gNRR//+ylK2ho/oGxpcJGc8LWr9Xm
VkFKlTwyDzn5a+lPtjZLHfKiGIZkLGFWP2UPkDBcgGqywE9sdU6KkSaHN2OX+e22UgS8fBVdw6UN
IDH17UDGA/horSGPu9Y9yUVlJLEjZHEJBB/NyQHbjZt4xSMLQL15ANd2qQ+ZYyQKGq6wO1q8JVoR
FsrhitI8TLL7CuPu3bwe1taoLwoCwAwsObAWnHQPItfRq+hIfukFD+pxdsGEjp54Z8Uuy103jwag
NUiQQQ6IGR+qVqPMmjxOKSj4+v3iam7tge/i6t+l5JvuszJFxWmM/oGrOsEpDKXQqaD5WWaFwzgZ
Gy9PYM3/fzkopp6H54mvMYQ4fgYye7KTV8BM7pPYlSDVAsSaYIK1xpEwYRO2VmQ8MXeTOMW3E7Iy
T90OZSMMAQZtwLyzU1C+3rVeYAtX4rXigZDN4g//vd8P4aSVPepwQLZV4wqB2IsCqwsxqxFDGXJM
zcvbupU8r81QZyGVRYgBRjBjLDfc9J7J0PwsCq/U9xkg7JdtMTwSQxnnn1DJNS4PBrgJiGWrXe6U
nnAXPfFuZ+H1y/IX4g+XPhgV0irx//0l2Q277D633hU0W6pHVodpO5ysvhSV+oLODZIzM1Y1g9l7
V7kgXrO62Z+sEoFz9iEMfXkbyQ+/tDAqw5UXUFVAhhB5Sl49gFDuZ9gvt0UdMxNbliEqgMgcN8tB
gIVNw73qiUBABTsct+Wufld7cAGasw0gos3a0MvBBPWLcy/JxC6VYgFmK32BFupzhTHWyzu4efF8
fTGBCiXRxNVJncFCwwNcINgjCLP7QHe6KfyvQHuUKlTkroaif85lUE5Yg6UcYkF4K4rKiypArEtm
GNheik5eHgCLYojgfLOCGZK+SYLsnBATDGBDa5fQGrPcisLfusiAxf1/U9TpNaKerxYRoUL/EaO/
dQU6HBuNzAfDeq9f0Mt0Cye9Z12f287wZZTaQAkUUHIHghCQoAUu5CgdLR8Y3rABaCAf6csGdYBB
JSkOAvFzjDN56aG5Fg6DDzo0j3ch7X0Q/fHZYFRr/yFofNmkDnHMQSHZ0LCZLaCFAsbgVGAYd+Bh
cJJ9/VyyXsXbYf7LHHWU51Tss9GAOeEalfUCuu5XZCY2/AG+pKgz6xeidYfaKkJx7LIO9D/E/S/r
1Imuei0cogXWSSgGl97fj7jymnVtbqdbXx9Tps42ZnYUaMDAYQZ3QeN9J/jxY+iBj7C1B4fHcyd0
lV1x+s384O810iCKQk3yICJVKAKC5X+Wg524ICjEC7mUgE41OeZ7ZPNlvvJbmUoRwhYqcRXxoUqy
QJhj1hbkzbm78Jd8g9Ly/AJOSRNiHom9IK/2LofQzXMpouamoV+KUVw6HRrAbJNGuITG8S5M3oyB
VSJnGaAWZ0AaIlIivEg4kEWKAmelYcW4SInbfbtIV2ugYucEBl4jG2BicEk+N/ijy3n/4sG/eY+u
7JClrmpjIK3gKo286TAYirnw1opTM7vmrMEyvMR8BDNKwc5KNi+GlVEqcGbV1OboruHyhpI8auTR
O4hMXMOSIM7ikFg9H9q31v9LiO4f55c36w3qyi4VTJcBfG1FDrsNqhsauOud3Iut3h6PiZ+YjQX1
PMZn3IxtK4tUKB0wHRqmHVwRgIQELajwvcxaFBhz1ePawVcqZvBm+SYVTTto7MgC+aD8XrRUS/CN
K7VwW3dyyPMcKqAN7saXywdu+8ZYLZMKogWo24ycg1HZm4ADA4bIsHJM+4bWdPoXr0fG4aBzJExF
GgBykwOOeGbwV4VoS8fFT63K4ZNjkB4nL7YzS/TGp6AzQ3aXZzN//1rv56WyOjUhEpm6JhEm2g2o
O0o+dyV5xj53WROlmw2slct+7vzKEvQjoIGWYGe5dh94KHBi+PJOPZaxOR67HzU0qtirYxxPummh
qnmzSMSFaifbQTumvGut0sLYhDm/8+/RlWhDCoM10voPPvQ5tojRNTQuzyNRJ4IYpoUIhjm5khtZ
xX3o5JZ8L2JOo+VN5r2/fU7+NqdRd/HEtR3PkUWSSmfxqh2yz8fR6Cq6xdupDfIb1liyyLJJXUxC
FXBJFcMmdEnd9nbySYLFt/AfiMSgDtk9SX8oGEUw8E1Fr/f1637XnCJGP2Q75UGHEvOoZKcJA8w6
5qfNMI0gOhnNbBf6zf1koie673fJ3tgxUw/yd32/x75sUfcYaIuKsSS2Rmv+rGdlbu41vgb6gfSa
dfFvX2ZfxqjLrJuhmlyRSmGgHmpQbsftaxJ/XI5124cDI2GgyQEXDmGkXW+ewIFzupxJthpJoOsC
Y/NJgChuyhpX2bKD4iM4CjHwIKD+eW6Hq5uWk6HsYkK3ErSqt+jjuMEAaCR3d3lBW04JrhuIhQLo
DpgOde5AHtdBjRF9jELzpXyxG5nVbt3Me1cm6Nm2MJnkGOLH099dhUgHNau59G52AGyOeDzORAKk
gQki0/9peQq1j0E2KJ06wnbRVh6wy3bU/07tCKqcGK5Ah43wHFB+1xgQFoPGE3lDxP6AwIWMcAc6
0md2oX8rTMIWzi2G8XlJpZFBSg+RnqpfyOGN/Zhk8qqNB5KAUdeRs0LbeLi8f1st5TODVLRYikSr
JW0m80S9QyrSELuLb3VIKOB59gYVGVf0dc3kOjsVnZz5aNo4B6KAeWloggiGAjWZ83MQy4meAFaG
9Q7hu6IHoFy804KO6Kmy4uK2KUPFbCsQDgDInpsqE7XqGwkgimGo7YbX7kCL98HzIKrnpXRXiMCE
G9lrI2Sveqz4apI8ZGn20qYYKQSytocY5igPvy5v/8bpxGQ1JsehBy8AQUmlylEfCE3dY/kV+O7G
MfgRVPX7ZRNbOQbgFuBN+YTpAZNzvu4pqnloScOlPt/7RwEdB43HbY++tCMeQJ78G1NxyGnA+Q2l
YnxbxLhziwsPctRBb/8cIF7AVWjVnm4rt/HD8iQeS7fwwArPWOXmTkq47TSdsPzQj+Ak6aNYm2Fz
tIpds+tuYuQXlZPvoELkqD77DcwySB2cXoEORrXAIC+CTXJ8FDGncXlNG/edKICvGIQ7iN2APZ5v
o2DUEhhLG3y44Wc6as9NWdlNMPmXrWxk24RJB5ZUsAjhn3MrdQhUmmAQTh9EHAjJ+SlIysQDs/dM
fi2VKpzZoW7WSCx7NQrVwVRPiyuCNgh6vFbjLJZk5UjHWC2+zdO+WhZ174EROqsSdUALSgFdIQhX
hyK1F/ElYl2w3zmCEK1XG6hTqSZY5Yx8qWBpeEH5xenRT4QsgpN6hGJKfRhdEAXbImh0HXYTetNF
vlZJXxdGmnJgyoTtqi6vwfhem2qFGfJgkGLrspts3kzrZVL+rrd1L9Zog+ERiAUKZuTqH5Uz23gE
YrjENpgnmuEwOuX+PLhI5bDG2lpHwI62Hu7CG9WeLA0vMWjfsjxm80Cv9pL8+eotlgigGY6gSQnM
4o1WixhgZ80bsr4WFRd58NxrWo8VJVV7nUHVuE3Ej8wQXcanIkf2wlHTydlYrQScioDjdrCjhHaP
NwiYUG00mgFfGfDBxh5gRRR7nfHtd55dZ2eBCiaRBG580Gb8FfltwczudbTVeddUffCRMa70LejX
mTkqpkxDpQvQ3yVBH6LmRxHUIYQCQLtKMaDamWDmAySzsTBTuS/t0Rd2NaO6ve0zuOEgOoZJK5n6
opME5YUW0cVMJ3B8CaV6VzfNw+XP+Z3n6zPAoMmCsR7AJj9TuNXnlPo6SMcBm7pcI3JaOViwncGH
UK1wmICTAE/IsTIVK9n3B+lXcwLH9b8pG2w71devoAIqP2pLFWCtOI6Bl+/Dw/ijl83Kz70BbAv5
KzQrnkp79ueI5c7bgeBvyzR9gAadRjUhgSDaLa7itl5uzQoSGJBN+KkbgFWSsePb5/TLIJWU9jO/
tAqJqgtfWGn3oXexB3aiy591Oy9Tv6xQAVXWhyjIF1iBCoRo9leo5VmgtPPA5Q4Y8b+oq5G/8HtY
+DJIBdRWjkduKv/6ghBb32cCOHYg1Oo0ntbZv1EcxZsJkxQayFYBkKXiKUQ1krGYJSAzSv4qq2q3
LcXrPigUG5rZoLwuPcaGbnroyiB1GPl+isuIg0Gx+qx2Ry8Qee9vAQp3gMa9lfaC091KIdpMrMHZ
zTCggyEQ/IQgxqJfMX0eL2VB8NkQ28S8iGCWBWv6Xti0QbhdwfqkGqBiOA/q1QJVd1BP/Xn/FjUC
evdMvh643n+BYpJM57J6d5vxFXwMmJsFhl8X6KdDKiVSHEAKABUt4R1cJAfeE/exT7BS4XE5BPZ8
nULbAXA+YPnAyv6DSXexUYoV17+AivDypCtTo+B5yu8VF1o1uMMkL/Lza2Z+urW/a0tUfBPyVtbK
5POZ9ONPglAs0lSuWpsQhGa/WOnG5gf9MijSqCJ1buc51LE0kt/kEFJD6Yy8ylqMX++AerPnZ+b9
vBVK0TPD6DxqW/gfFXMSbgQ9/Phpc7IxvYBSfo6nWWYq+8GL71kX9GbSCGPQfcKoKi5IKpJCOhkd
GY7cj5lZPRDEafwDOiCTRUiJh9JiFtTJKaBjnAi0LlhKyZw3/aBOBk7LFzL53LjKvX6rvchWbUUu
eF57qPNhdwmuNrSn18uxZ9N5VmapwylHsjwsGfa1LsR2l+ZQuxgwkcSYgNqCC6CGB1pDFAtkQ6dL
GEmmLkYQgrKkswe7vAPpZQmVHTN0kGQhs2sFFInsyPktt1nbpU6hzvVdU3SwOy5K64pGAz1BSCB4
kcyHbm5EOeYMwuCmLqFQDvko1UbBoevNAjKWfl82hWWoLUvmd3szoNsqoE6L0hwdEIsoMjghikY8
KOun0B9PvWol9xOwKJjqV6zpl/ZrftM+Ln/ordRAWhmlElwJWmGNMcOoGD5wQmqXgKsOcWJetrLl
Tmsr1H4rac+lYQkrMlchyHZaC2HAIrz7HSuQzMWsFnRODCofkIJB0cs+RAIyFQddjCKw3GaspWym
OdBww9w9+FAxg0/vWMdHc9jmSAN+cu9hCMbn0IHokgW1tF07/AvWvq0QsDZIbV6pd6JMxMpRcga+
xfgxtE9dltpDxdi+TVcAkz0hchFAm01tXwbhHr2OktHUQujVLuBifIDY2O94AkgrPlkckCxSAVRo
R2HJCa15WkXe0nHHVi3vL7vB9jq+TIjniUWrgAFHJc7GcbrNjY0vQBPDbHtJZKxl88Os1kJtWD52
aotgAUMQ8hG7aVdPEDzDBEnQM55l2063MkUO2OrJhCyzktQBplon9AsbTIJ3OhhbZrffRXtl17C8
fGtpsoTpZNSw8Y9OpZ59k3OJrE149/aSncq8ncXBUevfatw5//1rAbaOTgTucIzQUdWmuR8UyJsh
TVHHHDLNYBxLSzeoVfeymS2ED3pGaE7xqMuDzYJyPFktyrBJFQSHl/wpA0lWbLbA+dzGjmqP73Vj
EyKaJ+MJKlEuK+/cTBtIUQ2D3hBrBKPV+edTVWnphQnDiOGV/AdhvonRPuUaPHJTO7QVm7FWEhHo
pGFljp7yXQSuJeTfCLe3EGQRXtQ9mv52jTkc1e723G12lz5AItopvN+pH6wtU7s8yHEIAUcsVK6g
jtakZpkwcoatq2RtgTrdVQ+qNb2GhVzMd6ApPk3DzCjDsExQ53qGjpeQijAhFTW0dw+JwDrOZBsu
fSDqOIehmiOEEwtoUs1Oa6Z7+YZgqqG5wHhFbkXD9X5RJ7nuu7hKDPhCONe+OrV+DMDJAPFhhs+x
lkQiyipCZUHTpxNZUoORAhlzNn/S9utudMtM37Yexus1UVdwgX5jNdV4GJMy2cz7kHeqIDjvBrYG
HE/yc7YTH2pc3VV3Yk22sXyDuowzrW6NiIz7RpC4lNonYSh/IyCuF0fFijqOq0LNYQGT7SYUu6wS
C2IxWG55BcAAGGgh3CDf2vV4pRVz1CK+q61kFpxoyRD8ClIW/c2mGTA2SEgrwEhLN7F0JeUaScVz
aRrrE9TqoT1Vv5Sh6DCcb+u6IhxBYCrH2Pw3ht8yjad2MdB2lL1mZ7gK5PxMaLiiGQNhR3vy5gMY
Fdg9mc3lrcxSzqBOUW6g34pjLNW7QtZslRucMGUBcTfLFuvlUS7RQEYs5bnP5eVXEsY2IXYP7ujB
1xzScOKPxVWIovDop3Z/ox7Y82VbXg+ogAEucJRkFLosHGEuailz/ABIaDyqUnUvQo798jfc3kuo
I0uEwOXb6HmXAxw75IhTnJK5ipJcDd2wCzuBhRYnwZsOvaB//9sOFXqLoReBvMdSSPd4/NEVJmE7
6G3R1Q8Nil3M2TzWwsifrwIjHwCwOk1YmCKFYBxHfqEKNoYyGGFjs/yyXhgVgOem6SRoRmID/eA2
eq0wpRZBp2l8RUHUWlrAl/Pny5/sk3jg0l5ScVgW8mqQR5gc3OwBCmtWZSPB2U/H6UiKP5UD2Th1
BybI99aewFCnWSVctbEqUErgCyRoIMp3l3/TZqa83gbqTA59Xgk52W5UaNKfSJZddRfvIjB3oFQi
H0Y/Z918LI+iTmfad2mNuhiC3Iu4J43g5rB44N/EyHPioHzhMVZIMpwLu063D7hYW3i5hj1CZ04w
0Aq0+lD45l1QRhZMlRCWY9GZs6iCqEogJ1O5RqPkrr9DAQqO1Tl5YEoOUeJiXfCMI/Mp1LU6MtBN
TSW+gMUufFtEJJG5jqE6ZkOWtZFUngcZcaCjiJkBrNTBXjlELjqKYDfo7tjQdXIWLn01Ku70ohFk
HEHrGF0NaeW8SMy4zMARmUEO8vORJX4wHGU7av8d6uja4RwU7VgQxxS94BR4EMq9a70Q751l3/2E
tnTKHk/ZKm+vTh9dw9KgYTnmA0zy+xZaSmA2OJa74Rb6zzZjcVtvnLUlKvYMEwJ5X8ES55MmYnoY
CjOfrOQaGtKBDYF1T3nCGwTzwLj3T3rLCLebe6uBOxoNDLAP0UAFHRIsXBIhiIWhAallKCmxmXU3
A8vKBvHf1TFYZF4WjRI2iH9WN0ipnfyEBuVu3Mlvhfc74Ffxcy1/rYk6D0KWG1JJ7AnX0nuz673I
DVywq4BvwGEXYTcP+Wp1ZIdXqxtyfmr4EdZkjPRM4w2w1PYiszLQTTdZWaFvX1VPa+i+I0WLeW/O
bxqhM0t9NySQNC5aU82N/9ExqGu4KpK+LyAJaWYN9IuB55cl/7Lrbya7qyVRnl+HIUSvQ1iYRMyE
iAUUZkc7SCM/5FnEvSxT1GUqtyi25iTvW8bnHnSjgvGscB6kqK3LS9qsfUNBD5S5YB2CICF1h0Ie
uYh5KJTD1btjB/VBwI6gZQveF/3a+GO4qq8huMi4SLcd8G+bNMzXUOQuaWS8gYo6l025nJqHKtZ0
s9AlVjtlswC0Wh8N6y2qhJt6CetrXDIvkDoYMW0OvWt4pTu+/cakJxCoGhhDgJjHi4iqwgRJ0QOE
WcEaMLZqX5ml+Mj4YFuxCZ0KQERArgUFQuqDQfheT0ulwelFc1Gws2ueM4XQzF9QINS82h19fWSl
7hslBojJ8HhL/il5Sp3lfuTyRZfRC0tBDiRagtk+Emg+hAkeWQ3wjQ+G7VOgFqMjBxDxn/PoxEWp
2JYNKKkwyHqrucsB0mjHEeAwMmrBap1+v0xgDBJVaFoAsmjQsySa3oxtLsJYxyWnkEOWpbEUtr47
OzGB6wp4AhHPOGo9qrgksjEArQjGlaD6UVSHTK4ZoW/TBigziR6vShqy53tWTpXSNy35Pp12FTS1
A4bdCAQFLIHI7zEda1nZoW6OyRirRF5gp1gEWx5jByyxrr6AP/E6FY6jumP4Orlnz1O3c3vU3sXj
1M8TWRfEnPaVG+xCTBcTBHvkhDaLKoAcnEvGqPujbsc6DBoYSzDtIvmEOgm87EzqpE2XI7TOPJxB
+FaZGfqES6GIhjp4GD8NAv/BBcLj5X3bNqErRAYKSmg0+YA04vWuzmjHBe1HpFdWmb78Twbo1gG4
+SN10WCgEBWbQxZRFe+XLWx6tA5uVki5gZ5apj4GF4sV3wawIHextQRu00CJMqnsy1YgTfgtbwY7
L3h6QfP0Z0WOutO1ZZjyoCoMc+xLTX5Rx4kvdGivVZ32VqRKJxy4AKpl/jyJavdzjLS2OS1LIfY/
+ZSfwjdBmaBIY856xy03XTUU6C2EXRHY0QRZKNBpaKkfzDUUBcSlVkxZjLnBB+W1oprNAGVErzf6
4WfT8rNgDxC6fy3GsTvyU1ffNOjXnQAYnD6g0I5h6K7i2t7CqKhkJ2IKEb0ENOWayYHQoDk1fasH
P0IjEWypa+S7qszhY+I49pEPClR+p3aTOB2qIG2rky7nWeooPB8urzy0DW/UsAzy1yob5cibw2Tk
d+iVA1TRyp0/G3F6qwrkYzSK1A9eukQTinpa3nSxGYdynFiGFmMWbhKU0g4CY9kHHCRMp3CpcQvm
SV/fT5COciaprUxIPEDc2RD723wYe5gwOD+FavxBbofoNS+1FMQ7lXrSlL68Ugel+IFhnEGxukqJ
zQYTEK/AgeTHBfze0Lnvhte2nLI7g1MldwJA5EaONKicTUrqy+G8b4zgJg3FzhLmAnPs3CA4ysgZ
lqLkN0tRKdZYhDsu597zPvfDMhT2wiJJVljniVMH2YPQJDd1VL3q3WyYCxc2V0GWX028cpW1zUHI
5cGKszk0QZR4myK2ywHA+0od7qYhOvJqelfzQ3topCp2qgok9Qa/xE4jtsKhH1TDQkomHNRA448g
U1RdJZdEXzG61MSFVbpDJUKZTsregmGo7CmtRGvQQ7zI0d49qYEePkS1hnYxP+1mJcIMrxL+XOLi
Th/CweZHHvdzX7SWXCyJ1adzbGZt5g7hoto5r/XuEvE5Cqh4oWWy0FjyEMVH8OIaVoh/F0P/ITd6
5aZl5UF/GEXdBXpx0VRBqGIW0hsQkTtxkWrXoDf/GYcJLp0qC8xlGq/Fbn6Xhch4SId+OhnaEN+U
sgxWjyL+JfBjZWnS8Cpm4l2hz8dyUUurHgwrm9AXGzrgwbvInivlUGdp7ijoXFqa3PxCR1u0OyNz
4yXZ9bN4F5b6a1+Ay6WWJAXUvaJxakM5sTOhUs1wgm4u14tHZRydbsFXmuX7UBBNDeoFbXfVhm60
RM9QdMR42TD6Q8FZs3SM5vpOGnmXqyU/gvBrMlbu1JUePwAGHOAI6otfgZEToJRrvZ3tfr7PeKCu
jOqqkmK7MmJblFClqd/BiOkEWe3UmptCuzmSQN6g5O9GNL2kRXwMB+mDyzNXa8NDnYw3WjvxFt5l
foGNqngFJBrNgGUMQKhmdWp2Y1yaYMJ6qWvjKE7BU1mkV4uU+aUYHZRQvTF6+aEN4v24LNfqkn0k
4uxyU/XQx8FVqGr3PdhzIx1d1jq1JpVzxlC75gPVFrLW7ur5WGftIRvyX3yKXLK+Sjs3rqxp/tUb
T0MmmKJsovy9GGb+luq3S2FBqrjJXH02c7yOpZewdpP4Vc/B4dJby02l34hvws0EjvgAUgKu9C5E
j0pkL8aP5k1YEBbtXIXmYAE1uZfoQb4D9SJy9OJnGz7JwoKIfydB8I2P7HG+CUXbyG1DckO4V24C
nCNop/QxuK5lIrf33BdmjHRH130u3c+hPYDMCtX4e+EJUcgcsgwSAE9StCu7hx5YUYmDzoGKp3W+
mFwM/ADHmeOMb2RkySOAtKeCK35C5MNGvMZEcXcnTtUzSKwsbrhvuwSaDM7EB7cl+PW1uTDHVrvl
htiM6uG6AKckpI2cMBIsXgabZGVzP6UCMDUZlNJeBrzAs4SSWms4ceWOL8VwJ5QHdGiixAoPwDll
3F5obrPwao4AF8bj/LQYVhnnpqE7fWtlHDh4oC/0BIYyhMQ2gUiNoNkSTKr1acjAUxCMbm8M90Lz
EgVoBEfRCRwXdpH8LLTW46IXWcQ0nvLMaamJIIAXbPuWaSdxeYiU2uL5azFuPA4E8olZ504Q+wW4
CHGNlTtJc9rEksEFhThcSrWjxxO6EtZYilYjBaamlZAd9IbgUa3f4eF8/5GGr6XBmbj24iqGyNhz
tBj2HNz3CkBVwmJDj1gDqeKISATIO38n1ftF3eGDCge5s4zMbntPU9wif14w36r2Xqe4nVgCkP8r
H/xI8SqEj9STuvsRE8qow/IP9bKrq6sIle/JjhS/MB6EAfEtPcWjrzxHhatkmd208U5IERKdrigg
LW2nyJz1X0184ls/7C1gzTBND8y2J4DwtXrpU7ueW2vCm07UHGF6MyLLyJ9LND+Nq3rwFkABgyu4
YfZLSY+jYuaVg82PO6tLbjDTosZA9R+y8Vio+6AwkzseIFdo1Oeeodl4tlXFbkydBo/vGeNmUmca
jdUb5hz8iHg7Cg6g2uA6P5f2pWaPzZ0YWdX9qDld4xnDZAZX7eiF/X2GUlXpzm8R5zTGTRDaNca0
Iy/QTGHcL6lZnJoEEpy8lVd2+hoJ++SuAsMM7p+TLnhJ5hJUnuiGhwhdEkhzdqcBV57mo16acFY0
uH3q/R9HV7ZcqY4Ev4gIdsQrO2ffvL4QttsWq8QiQOLrb577NDMR0902CFVVZlbmAN63DElzcOGo
QEPx0MXBaRIf07R/YvQ06LHFAxzexTwVemwgU3iO7FmEBT5qUwvJfFdv2LoLui6W/NjBg5qeuvpo
l7k24h6KqsILJzubtchZz3JqomnZCYqWwI0pxr8O0mDA0X3zOjiZwpPvT4PYjS3U2bgqRDiJOwRa
Yr2u3kOZeS1ShKUN2AojOecwnCjToS+DzT9r6Aj0PW+PtEs1ci78UyVf/PHYWeno5A6ORdm+F/Rl
NpK6xDUcmcgf13O/niOgZQhHq10zZUbAlhMZuoDiejzW7vviJHg4hfdvKmPmwOE9MgE5y4uF01Zm
W/teTXo4a/8qNGX1PwmQRYuhTwmN9tNs8uqP3k3551sB3UIEh5L2dR72CBNVbmjWqZgThGH1j7KM
l0nhhLzBlk1zQnzO2/352Ml+qjIOXbqP80Uzt7w0vxOPNThq9XdWJUudji8u/hcmN5zPutpbdVwR
aDEPhfu5NalR7Ux6ah6IX5hg5kAzsrz1Mwb+NfJ+S3FmJDbsoNOu4/ilqtgrQ/w/WR85ywmwikDx
ecPiigbTiYLkhhs0qoSmLZPLQ1ErmlheOndvuLVbihgj5LM2VWiwT6b2tXUYnR/84mLNCZBj1kY+
LbJlvim3i2wnNnFpTuG81NCW5daSgZ4PPJUO2DMe9iYS/cw51fjJxJeMMGvLxwGdsDd+luWfRI+N
/Bz5Nq92smyZh+UXpIrarhkUVhk6BR5BWpQn1SAtED5SNo2EGzDxColq0HendRpCy3sj3q0nuOGO
CCNDW+axmKIqWahkGrmv1YEUOdQxQeVlNYtMQ8ZqTDuoWJ2WZWhAI4/+yereavdRr2JrwHNBO9sf
9SaHXz/52vy/spkiz2exOwJcbENcm5Rem85C4NINl0oB55uywn7eYazTEt4a3oktIf5Lx3eE7as5
oeKnFT9DlS51Xo97R4v19WQZKV6kbmGO+XDn4woDFFCvRI+c/tL5XxaJuDzXHfomKQMiz8ojaA/T
dvbjlrCwqruLb01RhUWoarozMkREtdlUP+q5TUn7u1r/+IAfUm9pwrTvQX/U/NVYv7e+yspN4YrF
y/C1k244F7Eiz3ypb1AQhQ4b3EBaIJmsfj4WOo0H3dj3W5fZhRFY8s+qUfY2J4KDXjwYxqewZFIp
K14GFMK2D1iL3WMDs8eq7o71mNTOoHoy8G+GquDeVtzg4xb12tmUJ8dJmvlO4aBlorNqd/UYl9V5
2WK/ueBwmHPsq1PJ8QZPCrY7UuyYn4kuHt3c1fPV7xIlPpot1iEFx3tjtY8mMi9k0o8xd+rI9kok
TVqB3bz42BmZ5l2Hr8l+t2stK81YLQ3auKSxzJhoblz5SdednSFFem+NT90x32rrXOIe0OkcARrF
691poFWsHhkEULnTrggxjGhFPK9XgkGNftn2p1E8qsLBSTSCZbw/2w+IuBXyeXRocrrGCDuuBSPs
WZ+E7PTr6QNCntFXWMk4J1wcpB7JEToojJ/lhkeNlQGUWbYdmLdvlrjfzv5wb+sR8tds1OEzIj8N
OxQbD+vmbRlj34SYTuSNFdbsKqrHKGOs/LuYBuyQyH9cptwOZx6vzasullQ3DgN+hHajEe/Pfr0f
cFOKvUAoYzkeNVBjxiuTYcvHiONRzlj/Yh6URubzEiUHSSqcoToZiZ40gmRY98e3O2BB5uCLRPVQ
Zqid3D4q+6RLHTuXoaVFLW3BYWb4LdEnR3oT0u1gNo/NSCw9aVEN0RtW0XPik1pu8CN1d/4Q9UZ9
rDkN22czul+K2yI+dfwjWj1n/vY1oYp0P3LJ3U2GxTZGQ49nyQOC8Ych3KPnxaPUFPLh10gblpP0
+M53h9Dk+LtooMESQeLmXoiO0e8OQ4hgdPvrBruGYIMUI/L1s2b4IVHe3RQ84BR3AYm76nfaUuTv
oNGOK7AoMyzFvqj3JulhmS+e+lmmu+tEQ/XeuE686CfO99608/3zyi5t/1kNMir80NUOMwkZyYjW
B9qSovTi82bub7chBXaDnXATd/1hKGnwzK75m/zHWP1KflNib5nv2nq02bFxDgO6N/vbxT+WVywQ
r6UbURauCEkgd2AeRn3nEwLLohkWrN6g7aia0rnqrv6kpSbs8y0OHvRizV8CcKgoqmCZ1ngpf9YW
wULx0L37RaZhTPauBAN94TKcEgc9xHvthAPKtR/qN6N4rWWsX3S683ncv85l4LDD7GOr0UHLEeIP
o7Fok00mNHS2vJkDDZkFV3N5HZe9Nz+1qP1HV8Jb+GlLce/cfPtA9yLKzD51pwYdaIMeN0flnzrY
jLWYryBx47CWPqzmbjUj6SSes/fbFGeeWi/4AVoVoa0q3Qt6qMHZdQBuJv1hNjBib1CSxndjxaAV
2DD2/22b0JPfHpz9eTDMzw7j5t5cYBAi842I/uk8auCx0B2mb8cNh72wUOyRTy9xXgmCU5tQ/0WJ
bxP742m/5O4XLMWv561O5JPiMHdwRnScuGgi3dy5w8V/QznUMdy9lj9Q0QlcsH0IqOqDv656SkAg
OLByhv+Y8+rjEypwmyBrO2ic2HqbUahkCNl9m3tF4v9sVbSiJKx5TxI9rz621C8C3841M/P0YCRz
MCLCCx7YmGWCUj2YzPrsaYGHKT1lOIH7kmejTDWR9g+zgw85+kwvwO9bYqi4r98r9ong81LczPHu
qpv1Xs9Q8U7New2j4jJs7XCsImffzdhMxoMSv6pL7PU0VIl+q7wIh1xhQpm72Ptp/4GuRgrlGWpn
Wpw2NOTo4rwMKhmHppgB3ZigZS8Oas+xbGLsLSOozF2tJR2PtOq1NvdLTyOvCr0LeanO+hz4XS70
UFrZUAf0gvgwMofdnOl5Ic7ed5XWMvLwKbwPVWAeeh6udYIr+EWX4fimVVnHz/zDcYL1XyNgNo0/
bka4GxCg0Q6B/DWu3aVHiPwcTE0+ArjhB/uIuctOHejNkm159fi+J6FNdyzibTCeN5K4j62Luuna
/HRQUwAzMFNNPv/hTSAcHvvLGzzIjsBTvSbqvQsX+8Z/ePp7CRPcAuhistW/XAtrNwQu53DMFG+9
vA75/CNOnX+dl3B9K3TMpXHV2LGF5h3se3lcrFA7CInlPQsCI1TcL9WEJQ8ZlutgqvbWo6YtyICx
/iaQBeNvc+SHhf4vwn7q6B1cyiQy3NjYk4Ozm/9VxxI417ZvjVgzUs/O5BTq1nl8x/lcfrkRrivs
0/Rd0eSFX4drcSrLtN5OvXurtrM1PBSJfOdmFnU47DzMwF2MCklkOskMBiKGkVTVx+gjbuKxgjuz
5xuGGFEgvXND5nxMLfwhVNU5bVtslrCdJ+66e/dqmfAJxsHsXUFrS7Rbb4R2H4CNwVv7GTms7QsR
0+pS2D+l92iqQHzNIrf0fFNo3V8cepTwpDYu5RabPm7eaIAAtMf6Ew0L2mPlaq9oDlSOhNL7ECOM
3JAehgEBM/JhxBWhwhajU2SjtQ9mXNUX/c+G8IuFBCqrCxkCYwqX9+UAqMb8W3AT3tQcrpdqvc4y
BHggZIrEzHXnY45OMJVC9V+UEd42MRC/nLUVZsNshbAJR6AeovJu4QdQif5Ke+BzZ7mHNyAcpg74
idC3mzMCXxKOqQv045492LnQco77x2aHbVfu+yZen5KopQ2nb3k0gJ3hRSNLfQzJknfvwDSMt+LR
mQEyF/tc89Lx0SnUt8DbD9pf+Tq6CMpLXdRodbIv8CTts8aMNOOKAXFKNvNV7/aYhNvLCl+yF3xd
W9yfKxydwtiPB2bdt3d1JM2PRw8rj/lyANiEKD4TqR/VzVFhV51gLTXUeAlDymGYJ3GZxwNLlbGz
3ENxLN/xrkcjwEj/bKqwlS/tvMdU6KOngDcMrjI/7hqk8+RTnTqID7m4nzWJ0bczjPJrjI65cLPy
Xq4wVq/cVH4Cu9j6cDwhckz1GTTuQB8dkY79dZ3/Sidi18IMWgI7OzPCh174D7tABwf0IOU/WxkW
qKiY7pEk9yOLf8Bl2ukTO3EKmXy4i/GcPmiGLPdWS9c3gXe9noSDwKKsQR1Ytf2CngtFb2z2rv6j
66g6aJejxtmC8QHSY7BOC0CC5bLBY26LZRWVWqQAT8D52YinfxIXQ59jWDRqNHrA2P95JmA7d6fv
MMayn/V7QkVl6XJlEqSTlY2haAPxuyKrvA/m8Xlqt3M3X0Bek6vEb+kCo3GR/eKEsFYBXDhHXvfa
nbV/DM/+oynRjLB97x919+G1QBv687rkQ8rG2Pi2TgKp1yiOSKoxjQRkmqD7/uwefDQumPhveN8u
JBNDvkUWSRlG0LMfNVMKTmIy0CjvRN72UfHaavCiYkZWkAQ/mF1nmh1jBnIJvtHY8eLl49kS+i/W
AdWt+9rAGehBsUWOBFgbqJtexJ12qbUjcAC0cNaUGGzvsUvVhe2uPFrDu0e+9DGxOV4TxfGbAIeF
TY093bcZ+P6Uu2d2L9rMfGmdlML0trkXCNr9hhEoMDizi1wUY9plE7qEXsOlpmo82BB9lQ/s3keZ
oZUR8uKEi69fgcAFQvciZX0oa9c5HzomSnDn26ul2l1XDpnaPnWFkCm8LF2LYG+VOBuGcTbEYFqA
ZwLlq25a+wsXmGDWebpRAEN2FRbuCNcgBIxOM9DY2N2eobEyUcqMC9/DC87saseWL02SM3HrfIUK
rOX1hWhqZyktsjRkFxtOwD3zQIb3anuVgHMLYDrC2F7m7tuzAZ/b8ASlN7cqAx9VHtsGQaF4upDl
avbvojZD5ZsPUBdA7NrbRr4VQo//z6fCwiEU4KG1jaHUP40lx1TXYTXMei2sC5dvrNqVw72p0tZ/
zBz/QT+0/qJvu8Y7YPaKjAXOaPWV0oRqKmQr6s1BYxwRV3YwokfAxks3Xur+aLgasMC7X3w49VVN
GZnOZnta6U2p2J9PBFFGUwsfzIEeJ62LbYibe/ZhsfusfzPsvVuIXih2RH8r0NiOw8WZ7EB0ZsjX
z74YjlK8SXSwa8MiXWOhgQ9nadbY0j49cRZtLr3MJORt0etkwEE3Bj9oDCBzNwOrg+a699Ub853M
m+/Cx6RTRr2T1zaO61+Dd2KcW/bCYBRs5XRZdhx3vujayCvQmKCa2hKKPh2VHQ+2+pDez9DTN4Kb
prA+/BYzn84ypPGE7QiD2E5mFNWA2khU6ljcY+bZPJLbvsjKhgQFemWB5zvBKZOVIPHNB/W9R4tW
a7CKxG5P2nie7b0c3+fqsSoZM/1UFA4c7d85HCX4JF48VccSnFDdYDjq6lCfj7UPXSomHIUFikq9
tBz6WHkbWbK6ZsLmNrcXxI0vgEZgyNZ3y7lGcUH8bkJxZVe2Sqriw3fanWNgXJlglI5ZCC7D+HAB
GCw1LnwqPkaouxBwtPNXBpgGw0ZrdbsecLCAbbyN8qhrdghzuIBVsN6s+KlpXpTxz1HdDRkfUTPs
O37Y2j9SKnxYTdBjknUdLXc0LTHaPh2pfTT7CQcFv8z4atbHGbdMWxjJ5PGktbzAbvluM9YDca+l
i78cy0Oi7p6ESuKqNbTmzFz7CIuykeMiylZ92RY+U7BeCmCj38CqDNhJo+/LGfNSp90n7Q/oaPNs
l6lKbP3P6qaAN11iFU2mjGrv1ipnMy59BcQJuMZU44fhVWaUc2iA41XNd9e2Yet5oYD7xYLtPWke
2lnUodWegexQDJTVsHyKYgIfKvOt3lU9gtGBZVXzUsWOTxME/MalN4dyA1bu4l1wDZNggWVUrMr1
fc4JFusHfURl6w7sCdZyUB9aWeIIP9QyZyukdyuFhsv0U4mhzywQPAmxX+8n/YLSxz6raq8apCq6
NLBX5NYNN5O8sgHEr3h1yi6dezfzVlBa1vvqTqe1gXTbfy5hazwGjaX41ZoPhpN11Y1j1sH7H+y9
T4+VyjR6rv0xmtrpwDA6GpOI8fIKywlbwJBLV2Z68yoqK+s8/sUnY+di4JA1ju7Q/OiqOoxSxKZX
f+jzHE+TcWln67qa08kV+n32vdj3jlVtRlVtQdeKfF27AQxhbuj4OqM9yMrdLTWPHCHmTMziR5RT
Hxq8/cNbuDmCYx7T7VfdWHOzAyXlUOQ7ajSZhAYwGDfTpN/MTr9NvjxaPUI+eA26A0sDao1m7094
/WNpyhBrEichcAXVPQk679CX206vsNQ9W2s4KydyQDygNeWIKqy5mVJao+UA18WMfz0zk3aoQw3g
ygLVgwTpVzowlO+cvYMaoIz3ZZpOgzsBVWrjnonIomBIECdMlAyaBTNVBb5qAIOzoczObdysuI2L
MSO03fv4lEg/haNH45LBDM1KB/lY0fZ74AY3+2wsMNhBK9sr/EHnZLADN3vkYqxxjaD4hQ2ho20B
8p+Dbv0Q0xWoobSbsACwCiIBZO1gJlvzptNrWURdFy0I1agycHel2rf+57ABWAsNgJAgqJb2xbQS
n0XzGHrQxG3o0+IWgGQXWk5a1UdTy70hL6cHo3iIiUDpmPJaj1Yjp/K4wTOHYtzAkEHeJuuqdVfG
p7BZz+iHCNxRHJCLetabddBsn1ihhe3pl+/+lOTVfs7c9pWOX6tMB/T9U+2gkGOWh5eRdfLG3WB9
uK4MK2C8/Z85icikV6JSl734aOK3ocW2bwS0zMKkxx4rkOLSRGHvgcpHhO5c7XMh3wAImTyY23kF
iqneNJYTMIs15D6zDJxxL2CgLfYl3iXHjKq158b99NG5t5+Of1zN1Jlj259CF45Z+r9CHQz/bwJV
Y0P+2xifm3cu2bsEFGdhNnndjH/m8AM+UPQiJiQ0GxoXMMChDIQlJv3S2XMdXxL/ssYzKFCv+pzF
YbL2BUswpvT1vx48mVe8un6bGYCKeqDxm43ZGUhfi+v1WFqZML45Ogs53Zs6JDaGjTHyEAqD8dgk
1xpcyOi9UnRGlX4UULcPiW19aARUHrBmS4ulYe7HCs0sjK1LJMVeR4zrsPS1yOuCU84bgIbyYRNQ
Jr4P0VKMDe5Y8RtOCAGv5zCEN4wz+EF02ATInZfUEAnRscTIUIUCXF2plhhc/+tsd9HkAfKXTUA9
bFWiKe90K9LwlqUAUYKnrvBYyNAeO8ONGHpX4Tp5D1emodIv5fJvQdlykASvgYYv+z42Ch509RTA
A8JaLmrZQ94ReO3fbN43cq22dBj2cAuJiXegXk78S0euo7q4EAJt9aHRwDACRfOfTdyLP+86XLeF
12eceWHp2ic50bOxzjRcVnKoW0jnteVzMYaE9trDG2Aeh1GxasZPVwefCbzDJteJw0rfVilcOQ5M
t9MecLFixs4zCGhsHhOgu0OJcDNIakmnftqyjEYX9UR1eeH47xCJpWPVFNFWXmAtEjGNBmSZQUZM
ubegV7bsyMLLff4YPlQLPtNDAVZZl15sORztwAyq/Hsdp6h+TkAT3pNmJqP7awPUqUwYJVS/q2nd
JMP5KWYA+s+pn2bUmF8GQD+zZuXMaE+tdI5+aaVyA7w/rKe1OzmDlpRatVs0gLUjtRCiZIaMYVex
l7kObmlyjHB0K0B8+FQ6yQMHtAjSnXM1IMSt6g+6+Hj+kOUCimr+sf0PvvCjWQA/VujoHabSWdXn
Emdc6jB9Bd+zzLiv3D6ThCUzBBbUQEloSERm3KVAwwaQChDJZzqYpaUek0V3A31pf8diSg0OuxNS
vWlrG8rOBTFdpq07Q9IEdZLvpT4fL5P2zddffYK0oQQrppVHry3DbhEnowItsr6VvM3oSOEpxz/F
Vr09z1vfVWNkrDwdoXAwIWhoEZ1ag493+4AiUVb5RwUVw2J0+aQhA2Sed63Njx76jwViC3u1dsUC
72A2R4UkL9tUPUTNdhV4obopY2EsccO15wzyoORNTZ9KEaChk56ixYsc1cRq03K7nqrEXAG9bgMo
FW3EQa7LZW8vaGF7m+fYbt8hTuNNmz/MCkSs6K5uVb+5wC3KGRNBZa4Qmdiw/gK2I0cIjxr3Rd/s
g1OXR64swI046xt5rUZ58oynOgT0pj7hUh6SYpT7xSDPhuujsrwrNIUHh/RAD/vUoGNk6+an6Ks3
Hfq9yS/CVuFFOiwalg68wgDUnue1BcqSb+JEzPHcmkVUzNtLo0FeIpZi1w6IxUMNiAxNfxS9iKRO
DggG2Zcju2xlk5SMHxR+127GsDLbwMOHnKyfZQUYxME8xdsqnIAHW/P443fVTuLa0EBetZLk/vqv
1YZcOBiqSe/+9mzyYqrzLRAjBX/DPmTTJNMKrnzU21eFEQO/xIJ/sZdOyoc+dFAA17a7NdMWKpk7
qoyW7d4vJ5v/9cUclP4S443w5TQuDwlbD4g+OXovzTo5AC2BviAOfhpeDWTWWSQsZB0aIOhg6xV4
fQ8xwk7Ie0ObGDfJVi05x3i0EB9r1hQoVto0wHXuMPIPVyODi3LIJSrfgkBWg4SlNZ8mBwI1Wxya
4ab5H7M5ZkWR8u44jPvKtKH9EZDK6VFffwwAyYv1St07QyNbdd/2BjXHntPEBluDqW2BUlJT8GmF
6LJBMV6uC8B2jc9QSB7N8t2nOANuD44sXLTEHH+4/cGcrBlx5+lm6DxXqMcXaZyWzY4LCRkZGiMM
oE7tJaVYEn/MnS1qBA99PkVd/10BhGAY3lPQOwKYrESS4IrT7vY5Mb9MFQo/HoHjW9U/Wuzb+V1i
yRcQwzTtOyrCunADH3ihPDrAODo43MF7bp5Rf8jN0/FWN8wVDxTzbaF7e32Y1MU8hxBmaoVojUl9
GXUZDYyHOnogHyiB62oXg1x7EI8GxjrxlDA0TrosCL23oEyMawtWhTaUhiBthQmxQbJUQyS0l5Uf
2wr3+5D6GDmW9WpAVtMAkvLaGFsR0QKRoJpuqrCAcA/JpoNgVwd4N6X42gID2HPb5Z1f70oHqhbo
LVWDYexSSARU4qg07NCJMtaUFRXrWcMh0qs68uVDzjnmoEBJNHiQm2xOc67HKmcNnHbr9iR5C7Oq
I+D2XsCvToldS5ucQ0iKIweKEiAqv9akwlwD2GTGXXvEIAyxJMwf6hRDYKwPeA1W2lhfi4+cR0DI
SNob4CSsN03IqB4uM+RGjEV9BcXm8uds+LbaLoM6/Gja09UEF2AZWChxUaCR2a6kQh8ANVzPrjCa
3/Np+tw2EivfDyC2CQRAeM2J6/rHGHIPmjPEroQ9eOTFEicpEN8JyyRn2pLRR7BFY+57bkEVi+3Z
SYH4Ewl+7XwwIQpckVfiw2p5ghbKR8DXBnn0s3orHSaF0MjX2ptTigiCi1BvMZDhoZIGTAAAzL6R
rw6itEs8+aXKZtC7gloQt4ISdL98XaaiBWgN9cxs2hF5qsNmSJwAuggXOr4ByDwFt+1FBbQCvgLF
ipKMtKODTseUld/SWvfNCgC40OE5rTfZAAFiAeHd6Frh1DnIjYJDm1hCc/UA4AJUa68FtsO0ZQuf
Q+O8lpgLrnKDaqSDFpkdiq4NPa85WJMX1R42+vVv4gAKiS0/2iSEPwId8oQ8Jy3pqYq4Zp83bTjW
xE1qaQUuHqyDkX5R5lu5qJDgbwb5qLEaskMv5sBidfE+Wm1kbXDpBKGmNrDLp9LawgHyJwpY2MBM
1LZF5nEHOrzSiGdpBII7e1iJQuq5ZgpKPfgSIVpQ7h2UCwuEywicquEx6ic4bw+8AsG/DfUsAgGf
l6nl/I5IDqNXLMjdpICMU3jHEeJArxxiG69jGkQGoFVaCe6Qse3D3jN/u7YbMtqym781euK7NDU6
4MxYbP2ivnYT6/K12DgWHeK1Yw7jolPbaSzTNlPELkC/qUM7ttQ9uiUznwwUKp8sCUTvbaQwRjeG
Bg27p9DfI348KCtUj2nEbzJ3jh+5o8kh9JzbkEFeVIzareAzuoDB/NcJHVPxPP7Zs/2tZvAMShs/
id5jqtvowWwNlP/R1SGugAjNp9tFlsaZeOWp4fq7GP1smKb7agOyXQDWyZaDUwRZ7/TkKcPzU8/s
sS42sX8GBygE+wBM2cVsxrCtPvNpMUOK9xAuFd/BewJT2jpqgfCgClRutYfnwKE25c4ZPGjgkZoR
qsU5YlnjKZzD9GhSQVN8nlUkDK8ITadTgSdBt7ucnYduNQNKtpOo3W/QUwrDvnkYBLjPUrCbs/Zj
pFv4RwYDQvxu++p9851sZca7sggmrb+xpXsBUgYCt/cDwnjGivVb94sfb+Ax803Q3ZAG+RVWMFd2
d1x2dIcVYGh1XovpPlTia8AI2lPnfVztc7U4JzZBeWh0j8LhD1E6u9ot7FhAdF7XUH1Bb3akYoAG
9lmjR6rC0q7xPVljaikAZViYjA0HpHJbt9dygVBqqLyQshpKEfFllwDIDNKkmur3K+JOIX6G5toz
7cdApqe0wvMDxyuv9tTFjXQzc5xOjWZnqmszsWqoqysHPqU5LogM47UpaeZJ43dpJpV389qB76NP
M8MSdbRu7u7cnW3XwxBaoBMfnAawO62+mNYjl8muXRAQNoNQr7/Bv6cF+7yNUPrIS78uwMyQrllM
p3FCT0HG5ayYXYd1177IeYZoFRJiMow/xG1PNnY0sE1044xdsIGBuR9qIQZHQWPFcR8GL7Jd/WUF
FBVtI+64ttrwrUvjbDeV2DV1WyRS0wYMI+uhFzb+4r5PB7Y1RQiYDoTXVGGanKdDOxpAe7t2pzv0
Ouv+ZZ5xO5jL8Kd3sx0hV9OKR9v9WREgA/WdpK91BcQ9HDbi3hgFoEPs/mWcJL3XGPQuVNeZGwu+
bKnOCgyMCojlm+17DvCEAeSEaeniuK1uzXMY1SJew5buFX4U8lEtaIH6usZeZa9vkeLokDE2wbrE
ARHQEfWhu5WZG7Qjl7nyzYO2WtBn+6QpI81j/ms/+qN88xo4/TyHc+0/7s5sSW4r2bK/Ulbv0MV0
MJjdKrMOxBw5MSeRfIElJRLzPOOf+iv6x3qBUpUiwbiBluqtX2SWSmZ4nMmPH/e9t+cFJZhQBn69
Ctoi1vc4BzP4ohpeQ8+wtBT2xvdD+iPSupS9gS9PlUF297GbyhTgch5BAGq08EuRBAnFgTHIT1Uc
9wdkXeytnuMRe5ccaqelxn1nu0Cekq75efCpEZR+SMFCsfytxKNrXfk4BFfS5GdZaqPnzsvyA1th
dBpViY/tMIhNHvb2zkd2Z2+JcoRTMvh41GxwwsIiWALAMpzyUrTrvKmQLjJp+L4H3BftbVJ0m7yM
UWs2pqSblch72y4sbja12A2anm/lUe4f2Qtk/k273efuSC4r7P2N0HzrQ0vxgDNEdtsOY32jDoYL
HLZ+1ZuYNOEQ+GvoJzwO6C4Ai0Y6FEbmrmPjF+H5W5FQdIfhEYOzbkKd7JqufzW75JOWobHYgxT2
IvIi1U3hEqeNRX5rUNdvYtTNYq37xXP1h1oJP+iJ/GS5I4JQKZ0OkzSSwbg3RwmhB0LmyEC2k6Rw
0hAD10VKEKkLcJp8vcJIv7SK99X2jE9p1X9TIrtxQtEiJgRZRVkZkQYiECVQM/zYw1Gl2l11Iv/g
B4GOiK9ZN+nBLUFrk66Ro69wzmXjAH3fh+ZRloNnb0SZdWg2VlOA2ctRXR5JXRPSNh1gLzVOIv9O
GoWbPYSe4fJcdivXzJ613OCJnTVSpx/TyDKJawGSl45U+0m1sYpOt3albI7q1q/Q3r8rktRuwDvo
NreOJUhbWp0nJQ2pJj+3dxGNqAc+WoGn4Ko5dXvbb0GwqGZmfB07guRdXBWWsRd5M11ZtSpV1FHS
NgZ+ksXtuhsCANn8a2pPrldlXO1Z0re7xPc69xD5UVc4mZQZ3kkdm+Q2MKzUv7WtYVSeNE83VQg1
LnFThuIgBZtAj9KDLDK3A/eTg5IKlHbsNkE7xO6NpuotfRlaaewerUgnGxiKEj9ZxLWWbbUqyvVD
xyAI3jQvEI++WStUYsJBGXZBU3bmt8wvyF2GcLJgWqS10hwyDdFQJ9Tsik0kyLhuKy83kpshTEok
tsNBizf07mntbVulCmGy0Rn5xqvJeBFdS1r5MRBdWp5UzY1h0kSS57tAuytgAa7cxP02lTW3cNA6
bSgfkVHCWWilXW10vYjMo9anZXLKEg3mWcp12/RylXG+7La70QsDH1LR1UQBo2KREBzdSkejKGnT
HPBKBARgFImeHxHnHtx1yHuIeqwlR6G9z42uHB84sX3AG3AS7TQLg8z7qCWGsnFNDY7BEFWCt48m
KdZOIaySHS+L7F8bUuqkCX0qVKsaZ9TvIx78JUhs3xPUdio7Wg9V2FdrP0rJonRdJH+BZ/XSS14i
8wI1JdoLWXkzzX2cZo+yB0PusQltuX52K1S+PyilRpqJrkxF8avV1j2PKq6tfO9X0I0ObdIARogG
XjJrM87ThMOb9fXa73ww7O2QjaAT0tKUFB4Uw2AcOrOsOzCXfj6hilOoh2gKVEjfILAif1D7tAdz
nqkVw1QVXrxjUowxxVw9M7d1QubrVIpYz9e62jL7fDURvRSplTxXVeanB7Mf1GKfiTysDnWbh9ZN
MEq4RoMqZ/qUtqpECSnRB7JXtq9Key8lT7azUr0KN5FlZ1TLO0VvHtzMys1TlutkHbwo4b9ZXqby
YxaWJW1LXbRPncqNK/sYsXXEpjY9KhDUVhro82asJ9JKrkxP+SyZDZXRqddGuRORXrwJHUhmbURZ
vS76fAS7Q8pPfHJrS+3LlVuIsXnWRwl9MFWnwDnWmkCJycrk4tSNU9HQDdSs+hjGjd7dK5nl3nWK
1t+nnS0PYJms2tt2lVdrL5Kg7rPxUjkpb5LETUiZdVn3qeqSDr6tFRsmlcqIUruAMOfRpKE3aMTU
FqoH2NutS2NnhpkPqETRaQtrj9QLLTVUKVMU3RgAq/S010r2hvu+Ee5rNBKu7tSuzKy9PEbBU5WE
QXunDFM6e4DjKK2ywg2RJ5bwik4znS+k+A1D3gh1EPEL1MwRQGAcN1AsaJ1qHVwaPGxF2AhEAgM5
e4IFK8jIm4KhqIRA2joQsffFzapScZRSlsWabM5g3aJZn70GkPfETd4EivdRl5Le2BJ9d+RpoKe2
TpYFeXHAG9EouM91gG62nSrRi96VgHCKLIS9KCdZCXKD/R9t+qS13U1fubl68sJAFDuR1YW+aVsp
+2S3KVdjPxZmeGu3uYYcWQ4RwOkCCqt9K3g7pVXEZWLZeURN1NNT95ilig7wQtFGmTd2HxQbV7Yj
gBGaO8b7PuM5Bqo6NCji57pvOV2hk6JKql7hZdr0cbeNLcUt1nqQRf3Hso81e6W5FiyGCPomiQs3
Q1nKFaEX7huljKGjh7wf9rWbnopK6nZ5mHZ7D5x8vfOisJK2kl5mqNq7iuGRUPJIzJItqqLgCG8t
9PeiD7Oc4n5Klazq9aoi3CH22tlqJff7RKl4uiqpFpSPeoARXEAZkjJSos5/IawT0MuUlsBnk7qj
i6ifqZHabCoC5pPp95CBuSCleF+OEXA0v02kZtu7Qykd01TzLCAMiU6fhqAPghc3LGlULyi1VHCD
qG8CEUlN9V7zlfzzkHG13SZ25/1atRWXNzTO4nas/exj5csgA0Kvtp77zPLMzRBWsQ1D0oI+C/6i
46EYol6XHIGfgMuTkTcObkn+JlntyPZE7KgLsrEvox2RSFaDRESUF0VZcqDY+qjFWFzOcpuD6DBG
VQOs3eWD8uKFw1AeCDpVc22VVqYdbMuNw40f+U2f3VFj9ZNypUTK2B3qqvCHHaV6sz7UA+K661D0
nUHiy2r1o818Uurgqekfozj3ir2Nc0A1qczS4oW0omXc9KneyOuhd6Ele6bLM7KSAlDvid9230w2
JW8sVYVw5mVjAsg1VgHHxCoC+EOfyFuZ4tdWiwJyOPCUwdjpvdYWH8jUUWTTkMEqnFqK5IiK2SDI
oPZyHW4RyvN+lc1BV0+ZGvQSBSsTYk3n9nbzVKVJLDhzWmBuh05kHWChpvIf8p49vfF0rX+i/qFt
qmSUT+jOpmvN52mISDRl2qLOgUgZsqe86mYxavA9bCuA4VADBWwf9TCOYZb19lBONhv7UTJUvf6Y
1bGvr4eizoK115s0f1YjzssOT6R/tJnXCaLvUdRLhZCAhrWmAnUyipS3Sho8d9ewS960sa/dR1fU
ZOATLUuhIgQRVSldctPsQYsDygvszpQyX5P4flwTIBvjkkTdD1IMhi5rio3CgCDq/KHzWu9KdqZb
AfICNJMjcVw54TqHPLFKX/UtIQVh0q30m9H/ete/uvrnf/PzL1lOkc/z69mP/7zPv6ZPdfn1a337
lv/39Kf//qf/fP8jf/n7J6/f6rd3P2zSOqiHD83Xcnj8WjVx/d2m9zWb/uX/6y//9vX7pzwP+dd/
/P3t1ySAD1zVZfBL/ffff3X49R9/R04AsZH/Ojfw+2/v3hL+8H/Fb172Vv34J1/fqvoff5c08ZNC
cyNkJLqvv/0P6yc61pqIZlqyMFgFFCTSrKx9/rH1k6WwIqgjCFknVzlpiFVZ8/13ivwTUQu6qUia
KjLqE9bf//WlHn5TC/ltqpmF33/+W9okD1mQ1hXDmK0/73yboyWbNhKeOj1dZiLbiWsj7e72pDU+
Nt+6t6mdm4UqYvwzGOYjTI3tn9RW+sHgTDKl9qWkjqDSr1oNREpAsrOKjH1pR6pzNv8XhjZX6FDx
JbKQBW0wBROmzIQzGhSg4R3jYmKjgqhjfrbr+oH8z/66GXqJzHRZVKRSUDJRaV+oK9YPErOlJ2mR
63k8mTshKPPKTQuqpyrHx0QaKqoDqh+ON7kFQgZd4L6WUD3o0oNQuIF3DdcabKQgoNhVhVUW3Tep
oFanjZAhSUtpyDeMydaTSdZm4wCdEB4of8RVY4hRgz4P+s82smEdcxPvo7EIH4Vbs8cjv98hqkV/
Zj+oBbchnAO8d//oduDc8yyjo1ZRGPC5JLkqt8pgp6gMUJe2y0Z7JVlUrfXa7h9D00eStKhV2gTb
5Flek9xU7gn0grWug4zyKKPGz23feyer6o2PSuHSYlGz+pxylshPbVnphzIjDFKsPvRhStpeeyxd
ffwm5NKM160MBTPuiyZfldpgHVUee2+kUOxq7YY8gSDS0V94Hco9kTWR+K9SlPSvpakMX+xSkXZC
tZL82QgT9cbtWupgU+AUr6pgsJ5drxBfzSgKb4sGcAIXPBIHY+tDgVNS2p+auetUfqUd5NQEHlpD
82gK2aKOWlrNutca4y70UxWeXQMWQUQ5pYDK7eCod7Haw8JmqRCXr459WEBECKx6nYSef/JTYTxr
clc/xrmZ7NJIYpxj1TuRr3af0NMIgRh4yrC28jS+8Qhf74veLu+8vAdOEkRZT5ZCikZC50axbltU
K75KSgk+XguGPN2Uo17dGHrc3gqvHMjRZdVTqEX2k8ScQs+0tfxTXjfVNqIEEq8KGrpQ5nan131d
eEfB3XhoyJTt2aEGxa8y09GtQCFiyKQWOYuB0nZgWfIqVJv2Fhn+7C5TDbvblupgr9WhzSjhmwaY
O8o87ZA3TmklRbFSfQQ3Qq/QjpYP0QtEsE6usYs/1cNQQ2xQhwYkdkuCkZJ2WW3jIHpWAT/cu75i
PRkKMiErHwDqvk475UEkyXiD61J+JqIBoKmLYHiKup6Av8oL7dAng7utKA+s7SiwP1VRCwS8yEfq
tn6evuh6PKU8KzM5xYOloIjQtghDhEJJnDIMo6NIOuo/vRFu2jEE2V6kVXpMkjSoN342GKfQZ5ee
EhOigQgMhCbqSZNBk7Tg1VTcbq33RfqJwNXe1XnoHskojr/oeq597d0yKnizw+mrRlCeo1VmG71r
v1VuFgN4Vr1NNdpibXgkojwugbckTMHJuroSPHhm1n0wpZ5yREeL7nWSBcT3HV1vm70QfUoG3bVP
odSLfa+SmUF7j4fQyqCXBTiasouBo6MqUwlfh3Yj5yQ3tTwyvkUmUEQl73KSaEUJkNgNXWT1JAk+
r22F+pc+SJSbJqm4b2M/f801uzdJTyeUKcNAC97qprfWXteXUNb07mPZai0o38L9hZSDtbU8w/+Y
DABdIqVPAQolBsjpsszz01AYZNHVNqjJIfZ9/UlQaQtOvdTitxKLjwQZPcC0tdrE653EkCZOnm+l
I8Thtq+Oqq+C6+4B8qKI4nk0qnJ7lraKGxrFTnYAglmjdQqJZYQj5WZ9F6op58QkanhRS+JI4i9R
fAl8o/sVgTzYMFqoP4ZyFz3ZDSUTRIEzLzy4kpLdyKjJ/Qx2wLqLKoXinNegA7PSdTfRoQQU5gM4
cOC/yNoANetlX3+qlCK80fx6aPZhNIiJVomECQkEsbZ1903PRtRxbOmZKIM+C4Bw77wkrY+jj2sE
3CiXjgHI+jkeU9s6Xr+fZhe8we2kmbopJjE+glpz+v2ZmGaTtWJw6dhEoRc0BNfI55Ja8l+wgSQe
7SsMy0Q37L2Nws0VvyOXwpq5Tg1QzxwXFBmnTzjXPvs+ijMLk/Db2SiKOGv6SseClH5qQ/WGhNmq
AeIoJ4hc8oL9z8YzkzAcVNGq/mSt1m7M4mfF+Pn650/f9spoxCzoarPCaoXH5xu9C1rb837OfHTj
xvbnsq13veZBeEvLBaMXN8IfUzgXmuQ+N0atnBbJpKGJZDT3BTIj1wf2Y8zFZjuzMYVKZ8tEtcMb
YhkbQgspYNwIuqfUYbmwPEtWtPdWajcpM3/AilxXtwruLELoIMo+/GdjmR0cqxuqwg2wMioPpXbQ
/NsoXmgn8kNL+tm2FrNg2Lf1UaaGipDujXqUN8WHwEMMb9WvAkdCb7pba471xUf24Iu3jhdmcWk/
zBTs3EzO2oSE+krPx00UWYCklhQLlxZqOtVn20HVOy3MY6ZQN4H++09TLjiSlzoSKdM3vXacZs4h
B8OajDojIYu4o25cH5RV4UCzAraxjqkjb0taxiKesTCD358Q1wzP/ESYa2VfjoyvOtbr8AF+TnHn
f4Ti63hH/TmEfvSU3rlIeUDGeviPduf83VbGUq16k+mgao1fQbV6B1shmlolHgWqv2KLznMIrBrT
m/X9MrZ9Y0qxiS1FgYECA7OneoKk5l+wYvDunfogqT80GNZcNTOzCshz5X9oe3STQoCJS0O5uFXO
jMw3fTH6jaFBQhFtCMwICZQ6zPaKplcHBTrEXxkRdy8qscg3fm9IcLb9PdoI0iUOY/S+PQXhLid+
UEx9QVv14mVi/GFl5qc6I1YpMzFvFK5XrQ+gR24sdLPKlR6kG9kObsto2F0f2Xdl/x92/pnRmeNK
2y7TpQaj8i4DtnUYb+xtvKXaFW67F4kmtPmb9xySWXXghzqA47uDtCT6e9G7nH2H2Vr6uOe6KPkO
7dZ/6L7Zv2SPGg1b1QfrCaAP6PPncrfU5Od7G89rA5+dhaK0s7hsp9m2Q/vgN7U8wd2teCPyXKyU
qQDdpaqxyUkqHsgZSE6tysHBkvt2f30NLg3fstFxFpauGT/oEBcylTQ/weuFTbqx3MQBN72L4Tlc
N3PpxJybmc2yqfhyYWjka+QOgB/v9zb2VoX7EqMHeN3SRXd6bmo2t6nSKr2bMSJqfAB0HmBhbFCg
UE6JY2+Gj7bYUgTfwJEtV+rjddtLkzm7QrTOAjxUYDrIYS9HirYFfQECPo031w1dunXPxzi7Mki1
Kk2jMp2ZZXweJPVBseIFR7pgwpxFl6YSm11L2XTV2ebPQdcB8wxfvo/i//MMrq4Tj/7PKdxNlf+f
/10Gdfa3p7e0zt6ncr//7e+5XJX8LArI1vSaslXSi+yW37O6uvITuSjkTblE6GplTw1K/pXVVcyf
6F40PcJse8remvzuX1ldVfmJhK+hW6Y5ZeNBG/yZrO5sBwjZJtWsm7rKa0xVFDE7SFIURg2gknpV
TPkPFAQKwC1nU3Mhu6pMG/XMEf5gY3Zi/AjV+tEfA8d6Qd5kMzUfduGxrPwvAOvhQYm7qV8KmIqN
BLe3XqMcsvANtOvfYB4CqWVCazJNoPHkJG8D/GiCvuBr8QsZzXoLwX4N+XzB5MwZCttk5XhNW4qu
kCufNyMwgffqbQkt1r0VH+tnhXrca/YZPVWkMB1w5B/i0pHpE7Bbamoy809zw/MXYyXiqm4LDJfJ
S67fy9oNGZiF0S3ZmPUG6GtdQtYZG1X3orhoLkC3rsFBXZ/Di1YsJLM12CCqaU2/PwuKcrP3vKZD
YyDODMp/Y/hNas27VqeQfd3Q/Dr5PmcG5w1Ik6nrljbtnzNLkHAtySqwpN9C0KRP9gFOyb76Kt1B
r9EEklCI/hyDe+1BPF83fWmbnFuezueZ5dj1qOlEWK4SYOEojHo8UFPSbEOy9IL8YTqRFdY1kwKO
qukK5Y73pug3GLhVHVM8Xncbit4kc6vMoRGc06yHNaJUaFmKr9J6qSXM/Pij2v7O7iwsyHRTSpMS
uy5p5/WQJs0h0Efg96JDAzLV1XHfyUN172qje5unUru9PsUXxy1MY+rYairmPLYGAdUMrol+D/Am
22D4JonU+ufrRuYvS5rXMcozK7OFHHHfhaVipd82rylaU3S9AZp7QLVo3d6ZlhN9ApHnoyOKjtB1
23MfPjc9W1gucKARLab1+rVGXgck28IBWZrC2RKqPFn8WMFCgA5PBLJEM8GjUf7+CwOh+x93pW5o
NMd+v0NpwioSoLb1ivoF6kRIMLSfrluYt+T4bZnOTMyWqfM6EPUyJjqn4yYCuPHFeEAE+wa52RO1
muvmZvNmKIbMg5ADR89ggMXzBifgHOu4D0AnDPKtF3zT8l9d7e26idniz018b6935kBUasG/mQhF
tIsgrPhIjF43McUAZ/f3byYEzeTpVU7cMfeOVlkl9Tjg4gcY0KaMGpT5Ie/h6Ua/dvWfTFZ8nzFb
FRbBDwn4+WFt68Ii6pFDCF2Istnmicafhz4Vf84n/DakMzOzbdBQWIY3iuKmCo8LfYC1DJmSatlC
4DGdix9m7szM7GR2EeKnVoaZFjZSFb/WtYmgbbPKtbvrS7RkaHZA09jwcnfAkIGOY9vBY9Xv7IgH
tWwvbIaL++1sSLOAsZB0eMGTVmnkIs+mJh98fylp+0PKYNoEuqKpMl1zaD/0/fdne1rRZPovZBqM
th3on1SAjV/L3xDIWic7yCrlt+DB/hbe2U5/DB7kNdSmdbGAdrk0zPOvoL53RYEkNUVoMsyEmpga
fq7Fwopdcg26qrHD8QyaNe+rJ4dxgQANBgqY7wqqbgPZkQIG0vWN8b3N4XwLEkBxcHWgqgSi7wcS
wjDVAxcC4hT6hjf9w3iv72RH28JB2XjHco8+LIJHsYN85zahNLcK7pcmc345fj9u519idg58qkpB
JPEl0htpL9bVpnvLjiDlHQQCbqTP4waZ5N1ij8spCr029Nmh6MoINpEf4reO4YO+AcTgGPfZQV1F
a+Px+jRfWk0BbpG3H3gcpvr9LBelHzXBiHyManys048QSaBQa+vrRuaX12/TeGZltikHKQC7C8zN
gQG2M7dovO7qjbkDiTn1J1zYOXO8z2QNYAw7hpcRSaP5mDx4DFatlGg1xCtU1WkgQO9383P/Tb5B
0WSVP9bLObPphp8t2TubsxGqAkhcBtpzsjluo1NxSyl/Fb5NTbPqXbDcAfKC43xncPpCZ66myy3w
WCqDRNhwnT7rTvYZkRL06RRnmlaPaLhzhpP7573oO7OzUxk0wBPMjP4VDfB80Cyy1S9slgs7kpKR
aiuwmHRBKv79wFqw217c9MiqGsO6Kr8qSCS1qLFc35KXrdCsy8JRUzyePe3VyMwy04WfW0NlBE9T
wp6N46XikHLZDBBSYG6qqqizPBVNQjQJEWy08781k4qcsi52U9WrtxxUJp3qML3h/yT87Pv+12SD
pKkA8ajLszNttHA4JAGJ1u67n0WOvLMnvwVAsK5P4aVTDbzP4mFim1O8ONuCNGnsu6FUUe65nVr/
BkexGY+/bb/UWXqMXbpbCdep9SumAZLenFmrtSaXFYD/jnxEuvWOmXS8Tb0yP5inqRLVO9JuvKUv
ziHbmw/Bdsn+pfOmk2/iRhLqlBN7vy2DfCyUcNIugFa888Vrqr7B5jna3tfrs3rRjpBJoJHaAm08
25iWmimyGmMnqa01XAInCWMnKdAhM7ylBZymbO60hCFbxCuWrRna7J6xrDDoB7ruOeHBfw7246ld
5fRUn3xWtl3uo37xNJzbmx1tNmweSwaasP3H8FneRCe/dsa9tNFX3VpuV+h5vwTbpQrmpSN4bnQ2
oU2qW0rbMEiFFjlj4iLmNOxQkV1wW5dCBWQaddp38gAwf6jtJU0ZjnAmIkd3UeZ04AucrIP52UWp
1anAnK16jv8m/YBExWLObpap+H7iz23PFnKIeORqcN5xM2hW14fudsqP6M8lyJENOqngBTfuR20T
+eDunPSzebi+aSev/8NGOhv7bGGrBE9q9tj3vVdPuynsD9c///vr6QcDZCQ1Q9dUAr/Z4TdEr5Wd
50eOdq8fx7XvVC/So76y7jn0L91pKRV5cTw846A443Ggnb0/7FVp27FKhpnOaMEOjZ9VEzSr60O6
aMKmFKprQuPRODMBmaQNog7x65o+KyPK5X2/sCiXd+SZidmuCOHFpW2AifSmPCgI+K+CjeTo1E1X
2lE6Wie6yjrlNll4gUyL/cNanZmdbQYPHniQugYq2sEj+FbfUpG2vo+iz/AtFibx4tk+MzU729B+
8G4lI5TyT731SVUfSnOpBHt5OBZnTJOBt8+TuVrftUOjkUTQUbjZEEzisoBV7qc22/W+d2gd8aqD
gF50XJcO9RTJEjiYEBeM+TVO3FAVjTW9Arx9um33NMnb1btqYbnUaZLm62VAi0ANjYjRNmY7McxJ
iShGFjn52thJJyTXd4ho7PQPxCv9FlGZR/sUHdF22qdv7lN9BFkVqKvEXWlOuonW3losuNILq0rg
zquPbJptArh7f/rGYKh9aESUXarXWEHaBZnHsl3IKl84f+dG7FlkVmo2oaxvBCic0jbh1LQLz+R5
an7yyRoJchCDQlNkex7HDlWpwoGRA/roANnh0QO7b6U+r9QUd4z0yQodqfsAZvbiA0i9cK9rFqQA
ZSrDwXeZncAILo2UySjlt1tvD4x2nTj9Vob3kj7R/ukmuS1P5kv8Bi51ncD9uW2QBngyFibgQiCj
WZwZMTFuwMvNttUI59vrEimgs4q6l+J846PjrFTA8oJfrrvSS/vFgl5i84w1Nd2eW8oLRStVhH9C
k6cCsgMdQFpBv8XrZtRLW+bczsyfplDrlLrCDkKT8iPClECe9v5z+VDsrEN6n+2MtbbTXhEPib+g
vbimwdqtcpsvFsqWvsdsefUOL2U3fA8jNFaNh3Kq93R9qJciNRbvjymdOVbNa70g7KdeC/fEMkBB
Js4UCn936gHd/Anv0uur5YrL5T3zh9nZybcSD0GCiJHF6OmlIepK8qfQf0au4M9fHGfjo8nqexej
GJ3eezKGCutJ87du8RCG/X9oY+a/ecIaUaBhg2SaEyKAGFS0CkRw/vpaXUqUvRuL+n4sxIWWjgB3
QGxk39RbOiOuDYeODuS86d6zl2iF99zvUtq83SXrYV/t9Q/hy9Lz6PqeFPLkks7SETm1+hbSZ0DB
oEGB/TYvF+7hy4fcBotgUO6n0vLegDrWMIktLoUWFLobrDPqcBpte65P5uVh/GFl5kosyOIoSnIr
9PmnNBicsvTW1y1cejWzXH+YmHkRA2lNJYgxYXxQHRpL1Ct/TULYgeFym36o9tfNLQ1o5iukuHcT
dC4D+lB9iQD55i//2efPHEUO7Y7m6oxGBlnLyaWJ++N1Cxd9gjlV0gWFUHVeWLHsPhPQYZBxbMFa
1P6qbn6R6k/eIsb2QqCHtMQfhmY7DIZ66LYBU9UD8tDcGzpjO2n2zZu6HiDxfH1Ul7fBmbXZTmsL
YXXkGQJH33n7/H48kaJ8Qc1gbVDPI/N13dzF03NmbbbpEDfhjWhjbZLrRSm1RI/65+smLl+PZzZm
Ww0SeNyW5OwdlV4i8jF51DfAJTfSRmy6HcRhJ3DoGeEkDwSPdK7Yogyx/YuX49m3mG1IDREPTSn5
FuaIbjGSq2oTb6+P9EJg/m6jzG6poapyIVeYoKPVfsotix3NR5fLABd3viUDehDkgmwxc+x9PdT1
OE1o/ctwNI40V7xLT+Lz8KncyFuk/nc0Rro+smlyZk8BDQj0vy3OvPhQ66UtTZtS+NEpy+Sbyi72
Wg1d2qeJWEGvuR6h2Os2v+dArxmdnbvaVhKRu7iQalPfaOv0vryRN/JLtgMW+SF8dO/RawZeqzw0
T0gtb65bvximnw95dg4DANmiqRmyvlO2t9QfN+YJRTVv1x+nIH0CzxiPyXYRZDst3rVRz07k2Nlg
rBTsmk/j1twqe/IyJ+tekLvvTku38/8wSo28qfgOS5rFO4YeotbYEIzTWHdj7ZI36zhFdFMqmucc
bZadcTOl/P5C8o3kBg0QqCxxac9Dc1QZBq/wCQuqINl1Fc3DWn2DbM2SN73ku224WQQeljAZ4vvo
AApyr6G3yFH52B0HZ1zLR/jJjnZCSOGhhlb3iiT2rbdeyuJcOqLndmer2OQeTS6k6aVlWZuMVrfN
WDh9Sstd99v1jXrJg59bmnlXRIySMZqCfjqYO8jZJ8jGJfbnv2AEzr2wpnubdOb7aTRyHGuta2zK
+KYKX+P2ph8/Xjdx8eKzSY+S30Ys1phDS9Kqi0drehdP1bkdXZM/2+C4lJj3MEzgxcewMm3t+UGz
FUuG1A4VXJ5XQ9xOz1vX56BNzYa0vXGIDlAHHJlAeGFkl+6Fc0szfz1OrNtWMHu0JD2UN+hA3XWP
I6kbMtycMPFt2DYHVMBQDb1d9GOTa742zJnrDtQxL4t0ct33LV6UFrubaaC0Z6BqjMTnwom7uB3P
ZnXmtGXUptoQkrCjZ8hND18R76az87C6PqXTp1wb1OxYVwiDoA+NlSE7jQCexl+uf/7FUcBQoAIC
wA7+6Pv9HiuS6/ohn+8PYiWp90JFNlhfOFQXB4H8ITk8kJraPJksqtoMS4W4Mq+yGyGFBwCjC3fo
5UN1ZmPmh8Y4jfOMhBbvTPqj22hzFwWXV929ZAU93NLxcRxA9ZnhQCMb+vBCeFgZRr/go5ZGOnMf
Qe39/karwmDlyU95uJCrXDIwC+58FZkuOr0wzOjF1O7j4vGv7Ic/lmoW2bV5hUJ4PT0BygFJ5M9G
gDYmSvN/wYqgjAFGXgNbPzuqat4Y8lgRTMFWvaGgtGt89UmiKc91MxfvRMGDmV0n2/p3dPvZk5xn
E6p66NQ66LzTrocsJAABI74NdVo/LiGRL56kP4zNC91u1RhSibiC06rk3mjIIYa3Dt3v60O6VAdC
FebfY5oDrJoQqfuow8u5qfYauXS2pmcxemDbtvFRwUbjk4YXp7TQHm1umVWghXdJ6TqIStQLs3tx
K559k5nrSKW+04LpEQAX8c0N5Ne4sRaqXktzOtsncHWUZsCKkxvfNABWRkybR8n7C3na8ymdBnq2
TfjgFOUMrHj5twTCkxq+yiiCoay9cHgv38SgMBX40yYsg5l7GO2sHqOYIFTdubt8m+zodnIIV7mz
VI78gXM85d7tM0szP0FVoe57QTcXFTGTauOrhUQf7FTsqtyjyzFlo4L+nZVsbREnQ2k+C2jOk0Fh
7RObJhN+OjpaR8sVWaI9xEQYWOltrDzkXdFC8O2shcjh4kk9+7ozt4PEbCHMjK/rGzzthL5WSG6U
6nMYq/d1vhSzXtxW/7JmyfPcZ2JouTLS7NmJoxs5I9YDT2+mXxZO6sUx2bJCOM43BjfxfluhFeZJ
I9A5x7odXiugGunWOiBqsWNqp+cywC9pi+KNc93uhcHRpoMHM8AX6sRz1GDSmVFrpgTk8mh0E67c
auK1R3C44MMv1VjAl4H0JWEktB9ICYqS23Xgc1X8C49dGrdGuA42+ZPXbyC4A1EEnbJpthM/NKZh
Kv2FULujoYeM8uzz9WFfCgDefZ1ZAFCNGrjP/8vemSTXrWxZdi7Z92eoHWjmrVkXksgndWBUhRqO
2gHMJiyHEhPLBerFN/KKwWv62Uqz6LwG/xedALw4fs4+e3lsR/rc3y/hX3WxCDlIPG9PF+icpfvr
KDDjksCPEYjLJS939HWnJKp1GoEPLSsLQ8UwSqZyS59/bq3czglJ7kxlB1J88AMoBJ4wPjRW632e
OKiwY5EZsIZ4mOmlxQTVv5ixALyLaeHF+4U0vI/DLP78TNS17Q/t39UcZtcunxuoa4Anb5mCvsoS
KqO+X893oxPMq6oCgQw0DZKXq119l3hduk5kUV/3NrUEMxXlT/ZTv1/NXUTeVfreuRptvRnHHgTG
CHOibHOBMzKek9qvp0M8Y0lb859d14cDFuMCsa4zyh0eq7FJnntU5sqsc7tba4WRooO1oIkrCHoT
wAJZcuPPnY+As8jsB6uw9A7hdnGGOdP0pYBIf0F9kGgzl170SekAaslQdeb9kBf2lR9M3wLVU61v
vHrT4ku1t/tkvO/KJLvBo4uCXqRgmyhkZLN2hoOJqffKdHMY1mGBfSke8MMEg9GpvxXGwE/NsVkA
0/l02QDCOODByP1rnGnyalrr0sKFRqy8SYI66/Km+RsP+/i7hpF4GJvYuu96MwA74LQ3Mz6hkBfS
BiNWJJZqW3vmSBFq7kfcnEkfwbJSAJRajPBjaxw32rHMq8KaPRCPZiKvk6QCkxSFEC/2biCm2zGa
QGJDKantATZXmXfnTVrbEpte1t0PiZdPCyTNle6li8etvkxty823EVZBWJ/GthVcmXEdu7vUraf6
YpZTabU7vxYReFxznvsaKzxFIQ7awq6AHKhXaZfa6dY2CvvvQZgcQsGcbrqJbwZLCxdYI6sghk+d
pUHtGdLdd7y+i7nI3A8p9lcAnHz/0GNPu7WzVO9dmeodl6HszkrK/DYuau9Ken7+Nx2Kxb1X9+VG
LwFCUQ/OfeTk5nlIQ9fODQvzUGZufmvS5LxFcN/fYqVYb/MIC1f8uvoAEk/qYWgp/a2VJP7nUAw2
REW7LdW2KQPs+UednAt3SvH5rdydcNvkh/RCXqHltQuRTsWAto3qLEsXX7VeZg0W5rVzZtSms5X0
RnyPhdUAHuz76xyhyrgqBuDxthHgEzmDz5NjVm80d7ZwRb0Qe8+pZSvHnvWjLQewcbpwrnpT+NG6
JaEQr2Vnj/CxJ4w4cwgSe9vLQCeEOr9AVgoLL13oRVhb4lUfBp2zn7NIy+uqCfubOKzTv4XdWtf+
AN7BVzjmdiW0S/xD64PbVwvH0Q66LyovMUbFPnshMef0vvR+qS/SSVpPTjlbmzaLwwejrszhfHLH
+CpNPPCPYxR0F6SorHSfjLF6LLTC3lNZBUw0VR+qyrJ5s9J9LKwyuStjkd4uGp27dhI1NycDg7i8
qMCyulnfHoAf2tdW3wS3bAHeyjGV2jkySm9DA1SiXQQKyYIbnBWpAcV6bsQHuwyLa/ai6VJgjXnm
RV5yiamH2GD9aR8wVEcmxkb4s44GvTM0trK1nUf71jCCfThE9dWUzd0WV/f4foAHskmi0TgMcsr3
ncq8Td0n3V41DrwwLKwv48Q11qmFtZZTdXpB1ITdmd8V5loGRXseZw5+IXKId5bV9Nt+SPq9Nv30
PJ2ZzOWEc7JOLHLMnYWhQxYGWP+Fdkuvnem07U+VhrNcYSAkd1mXZpdwHMS9lt4A13ecPmFzByq2
crMg3ZEArG6acMDxjV7T7QRKkf6yct4nIqg2edxBaoEQkl36EM2uEp1gKdiL5sGg9y1a97mHud80
z1jt+905+ObyO44gw2OXlMGmrfL+XAcqxg03EuDYEyd+1D2m90kkOgc3ON/b2pPX3bZOLT8bqqdo
qJ003KjcyT9GHoTWsrdxVRYVzRrgssyPNt6EK1QG/VNVJbmxVhaEMbeMx8+NKAxYA1bqlutMqQBX
ZzcrMBLvqmyT4Nh9n2CdCEVsSnc5LDLcqE2sjrxITbd6/qyrot13Rjp+c4xS78upiHEymRvzMWqq
3NskfhJ+cn2SBes4j92PqVOZt+zm5j6vK+zoDVLxiHjD61wBL3b7sN2U7mx2W1EwBTFmtKyzKLXy
c9H2zc4zdX9e4cIEl2MCIRoNQ7EFZRtsK7cBRh1OAZDuOFRrW1btuWuE4mqybPuSdgB1IXVjnJV2
V34F0hvthFHP19oo3fOidJNd7E/pdY2xXMGZMZSHEprFTYX3/JmrpXOOy0C8syuAw13eDwfVpeNe
9J38OAJV9zxlr6Z0Dqkk1PWVCY3xULutWNleHm70EvjqHNM8lfbVFVTYEHYNE6zpFc4Tg9WfsQuM
X9wGY7jOjdyHQcXZ3otn/wntII0SvuuDgW88tjBWnxpjGMfdPMMPiOQZRtktNOsUecgQNVAROs/8
Ql/dF1UNN+3MuVm5td7mSYKIXz1N1njTzTz/VMbgwCOZXcyZh5c/gYgTQzmiNd5e4QHo3szT6F+J
ImYpTQCphq5ytsIsQc5bqR+u3VGFV2Pjy3zvS91PEIf8HnL8mInvMxN9W1QKxnLZdPOJOPX3aypN
+CimAxTFz1LD12G4z5W8T/2oWBugorRxTUfriRHe0IpYSJKRGXDl8slnLCH5iwvklFdDZ04Dc/KG
DmT7cl6lG/oDdpJeiy2N4hHauFMCzTfi3WVQpH8InOgOOr5eRCpqSlUaULw30CTPoukq3wVbvTM5
GC7S81O53d+vFQxHZydK92c911G8WzkzeqqRZ3RcdzfGF5ZQhwSU+vtR/O8f6/UoR1fxnChnSeOB
44TiPBfRCvz38wh/ZGpxlXzDKlP97F57EL/2Mv7/z7z4OcH13ztf/O/iaVblU/vK8uL53/zjeOF6
f2FBblD3WJyZkBhz5/nH8ULaf8kAqiTXh6UbGxeLfzleWH/xf2cikth1vEVwx8z5L8OLAItjn0PN
sY1FEY6U/w9cjJnbr+9ctNqxumiJ4fCRLnPxKH3i6CSoJ9+t6XgnAFO7spod63OGprM4ANNIUH6P
SdOMsDzCrkhgY0213X01Suhs9Dx3sblXIaHRpk9lNn0TnIvJkydTqH44JGvrQoZgW8OVN9dBxIHi
VLI8hPFUzBhk+jn6odHou4MdOwFAbKzOM3jHtdFaf5e+IcR9nMQBEQPHVnbIWiUlVpVesmQCB/M+
aue0+YGffOo/wmBChpDPg1vcmGHauiE++7juE21ymYkTAnSaZy8baoq+RFRiVdNecDlyrhuIAtYP
jEzzaO2zJu0zOY/SuyfQEVjM+maOMUYko/o8Lmthn5e930cbp7TdYaeKpvHuZipTc7IagLPI2d5l
mCymn+3U6PXlmBVheBXYyjYu2bQN7i2F6zc0VZlWZz3BXYjCJ58nmra6Acyu1o4dy/nbaDVxsOut
wc4f5OS1A0VktnM4TUU8Nv2d8OOQIF9HPUdfkw8QJbL1SDLPp5pHPoq498ySA6Ycn+MU6Su49SSA
GaFl3Bt0NULcsh7m0nPIVHWB1zlfQDRVfcqltqmsuwgD9fzKFa1T0NYQmeGug/M33cbwCMJD0E79
WJPEBsZ1p5NEeHdV7UzxF+zow0qDVJNQ72hydIudmyftU5rR5fKZtiW/uW/0JLvPMrYH8imxL0a0
jQpKw6pwoyS/IjNQ5I+uPwRkyzM/rnBNsnraVZhyWKd1xEBywCtEZAO4v4QjKnoylBMUzZqbqIED
JJ0+hgXv2m8L64Oea5K5rTO53T0LtPcqHCKdTu8xHpXNLRWOJDpzvapLNi5tyRW/BQ9WtWa9OECT
YuGVTghyAated11qScf6UPo0b2KEFsVoXD3+jXMY+sosf/hTnw3TJgpKQl0v63xjLZs2RtXY4cPb
ppuS+3+pN3Kq8kM7Rw4IS5mDDpQB/b0XIvDwdF0l/dTj42vgTfs3hpc9Xb5+b81YKRNgApZpXFJP
Kz2lgfvV6EkyHLQGO3GJVs5ugdThl31jVHgef1VZs/zrODUzZvaYQwDUlVDQig0bnsFnRR4Yh9zF
bNi7NfoYgiQxnT2DJG3cIvJg8FgRnlxJ2Lj+F+5X7XRl1YNsz0WjJtjWBICpfT42yq7P3W6yW6qv
ficEzUXErvKsaAjD9v40+Jj521bUctZxIDUNcDyFCwCQQS3HVT4ngTrnizTd7SB0n5w3YuDKNrXa
Dq9IOzTGk0yzLrz2Qy6nV4ndxuaZyiph3LiNFfXndehU6osiv1TcNhP/7qumIFI9GgVL6yybfEix
cZ7140PmtcSXOxzinQFCYlnluC87Hem/T3k6uT6EmjTJAF90zZR8T6Sf4lbRjly7v3l5rFHnTlZL
M4zLdnY1zdaksb1q8dOGzdhGbpJtZdz2+LYJr0CWLHN/iIHGDp4ffcu6YJofEKRyg1xX9lQk1sFj
O5g+KdgNYFz9wsb0JKuMZMBDWcGllwQF5A1KnLeTfdCDU7t3UwNcaW9NOHdqZfTVz1kR49b4/w1R
yw05HOP7eMa/3l1Bt5hNrvzIyYFL90GlFt/mPFwoTg74rm6LQG258+eTO917ADagow0YtvsXvRYJ
DtjW3PD7ooPRy9y8MyOyEY+DDirxWGPeru6qYPbyT9rQoz5rp9ZMLwcPV9stL6HxD1Y9Y2mtO0/Y
F9ZUZOoQDbFbIbyJQwncqXa8cmc5RZJ/1dwPs1sTFlX9vQcqlYPkMrz+KsvGxNr4gEWCbKlWZNm8
KXUpxx6oSpkH/i6LynL8BlgIdnTXNUN0OTa67OcVacZgeijYuxt1FhFl5XthzTlOHVbYGc1l7BBj
Jntyu/zdeG1WqbI30mtxyMF12dGe1dFQZnVQUYyNbxY1Z8gq6M0upS3WxU39VzHjfwKp/2Va1tLj
8t9HUnuV/Od/vI6jfv2TfwIpx/0LJT7lncUiDFNIj2jpn0DKtf9aLFewCOPoJpJZZML/sg6z/rKX
YJ742jOpjjpEv/8VSZnBX9h3kGim+5OACprEn4RStG2+DqXIMiNJsj2MPj06XjCFeH1lAUFQtXEH
QnnCAusz4CvMDVXbRQqrhpJb2K5xRPzNiWYBshh7wO9GmDXVnux0H12IqJHdxh/tKdgXbTPIbde7
BklKqdVw73ZyFJyQ3VxPFw09gZtSiNjde8EwcwsLfbM6b80AEhCEoQA/A7ZnmoBLFueKE1Y5e1ux
QDdDo2pI1sBU9AZ/8FzfJI7QZIYqSq0GB3o8eeBmSUZtfEuLb9jCJ2oN4XB04L3SHNyTetYu3jr8
d9hlWWWNX2eYQfaWXEiQrSDUjB/nph6mnSfqdLjIzDq+82FKVVtRpV7/YYb31ZAAmXq1QVXZ6G3W
Fhw4gl9TbB1h8XMWPkgZ5arxI/1m6VM2OdBRl8CEO/I8hA2e3N40k3XvJpOfZE4IKEmNX9WUFMC4
axhSF86UlXuDgsrfjtEOzSohLTfP3KIVKHSvm+W1T9o2SYYh/CEqnYP2ZkPUl8ZIwgz6U5N2IPpG
X19aYV5PGztVIZFoEZKQ99ve+cQBMEb8xZn+6BdJvfCkcbgH6cgpsq2xSDU29KUKedM3KvwSkqhO
dy2/hbpfHszzpeE4yV3jj81tJhMvpAHEvx5c/9bOitvR928LP7SrVV/Gdb3OKn/8LsUk+QHmJt9x
K80BuJcEGfdhL9R4XRth+F32IEwvwsDQEci8JJjPu9yqrbvSlWQHZ8LTaZvCijDOR6sdAn2fkpUD
FVcFJcit1sME04cQNO7qKhX+ZlTFLk1y5R7kpHo4HVEC4bXgaQPKTkARzrVo3bm7FLFDbk5FXpFd
G9qNh+ue6UOjQBsk5ZmXBql1PvgdtC5wFrK9IpPX5Fdd0Qljy3p3FE8Yac9wV3oMrc9QHI3hrCfC
IINX1qDJCJ/ScROVQn9sZcUPHHLcvGsMEghZNE5+mFi1hDmqoSJypXx/8IAyw+U64/yEugU6vYMx
4oZZWm2iRMKFUlyKmee+G3q7yFWJt4FQSHHU7qeWNH8aFGl/ZsDELdapsvri0Re9CFazlzT13g7m
gHKOnbG6HXMosa+bOwrCoC4pXbHWoNPhaBJ6EJbcuoeCtLDDsmeOGFk3mGJV2Y9iIzHiD9bVM3es
e2aQBc88stSfTVjMhb5RZkWjow9YYM1ysfpNqLK4vMyT0ZVrvaDOWJ2CrUY1+qYLpGlucpsOelDA
YE1XrZcF1xQTxEMgqizdmM8Ata6vB0jf2TCzlnsA2h9iSgUZN4kFvqY6DZQjeYayNYkK+zXM9sbb
s/+k7WM9RxkQN6NWD5UAYHBlPWPeiq5ATpCS2vtKfsvINpZjwrd0nwFxxYix4l0BcxL+iPC3vYfp
2XldNNpbQY1om3BVeE7nn9Mja0S7GH/3/pOoG0UuTHMRlFsgtkVKVYW07aqySH7fVb7T25AyrPrC
IQsmdlMr5Hzo/F6VFzg+lM5BlVZorJ0ZnfoKF8Ay2kg80K+5bXpiUxuRM6xzxRa7hSXAFuo7mVdv
p5jIa92PMpj3pDGNr5kckvys5b80uTq1Bd4TQHxJE/RABgs9eMG+RkDYqY3OFZesfqi0vw+KkJ8k
npwfhUcO83LSTrDDfXEa1wioBnp3Aledt3HpGFeTU2TFedMPwFiNVkXfo5ztbt9S05gP+CoGTJ4s
E9lOGTY7n1ESA95jE67y85Zi42WmK71TXelvNcy3jarjYOWUtHE5I4XPHcBuO/zoc2H5LqtE3ttg
xwly+TNYRTPVkpAGXmeWa2E5Sq98txC0ei+L5WkOHDXc2R01mpvQ6ainSjDipHhdyIUrxIl98SHo
7HCI9yke9jHFeXqq0wt7TEr7Oo54v1QyaOQ+BJYqAJ6befmZTawfdkVn+o+qGlm3GOExeuSig38a
J3HRWl7tNgCVVTbcd2lC2xaXx/QxwEYYn1swsJKML8WMfWKLaXqqnD6LSUgQk4KK6WZzPcxKmpcJ
Th+4xAdQpW/YFRqLP9Ju1cpL6QZ94J6IKiMOhjy41MkwzvsunoxhKzOhzcsZYkq3TXO0LBd0blvF
3gB1jvdiWiqxaw27TRTcECusb0D9iHE/eyOYaLVopyCRuraxqerMrrd1Y4gAvo1I5pXM4Ot8oFyQ
SCqTOWdRP0In5+z1EonjNQgP/mAyAUH708BZoDjIvDHK9byEEHgiOmQpYM1EC0TIHOw7gxSMfUVE
PpSr3IdZQ+RtRfZF4KvlTTGr2vymwaO82sdm7jSQIGLIrbsJEjrddqg7rVVvFRUKgojg64ZKnU73
RsKBwbXXYvZ53TjgOjkPHd7CYFI6MIYdHJqQC/53aXYjCWABUPGD5c9gn8lPxJwFKbOPahWh0iYD
JFVc6KGbw70hysTZ92FsNOcAqMvmdtBQUEjXRyME2cE29V2KfK07m4aoj+44NH3vqp2RHl4OParv
dTuQtthN4yjiy9ZNeu9CCEFVXY7dPDLnbcC+Q9lP3R1upBBEfeyWzLUmovzc+hHxBoU5dn+/m1Lr
ZkhsMkB8tl5+NYooim9LI+thC5vTXJxFWV2En0pfs6/1pei3pZ+o4IKtkqyMQQrKPQRwVK1tJaxM
b5Kqbcwtm7TXjKupnt145wv21oquQ6P/GlmTTbGySwtwNG3FXbit0Ine2mFYiWvTiTDhdoPGvSQF
0s3b/8nRdtMCmCNR+r498dVT81TG//l/XhkT//Ov/ut2YZKL5cpvoClCfEM7w79uF47/F4lR/ifP
kqwobh4vbhd/LfcGLhhLNogkPjeCf10ujL9+aSQN/rxf/+wP8rRHInBEnUQwnsnoGONQEDnqtFgi
8iDLaFjl/9lt3YQTqPXCBgFHAX6w7WnDHov0QInKX+euyO9fXMVuf2mjX8LulpvLr58uL9h7Hj4I
fApP3L2kdaxoBrhoqsqm2momg3lo++BBKKpO0lZ/1o+5DLQ0uCPwkhxpJKZfX6GibCzmXHWUdat6
PGhlzpvemzn6yJCeUDcflUWWoej3xGCIwRYp4pG2qYQZGTdzUwAsA0iVePMAVOaUrd2x6/2vUcit
MJK/KMeO2nVNVcYRjZJASPfiW7+PtsU6PNRn3d3pNuc3PpLPNk45lQ+F+vwok5/UAbKZgRPfDlAt
6cK0z3ReQ2DrhnD3/nw4Vsz+eiy+lYevM5Zox01kZhMYEX25amWcp9/LM/8J1ui4dzbGrsHaYRft
SnFCzfjm56LQSqSAay8lkdczg4A6ityuUPgP+9Fh8nO1rsz0VNvzW+/QBx/JTRb5Pkv69SgjXD+V
JkyKaYruEBGcTdb4IaOU+v77O8oUPL8+H2skLMJc0g/O0TSHXB0IGPBq5fq69LjW99yiA3JQXDRE
9bUIq/hDpzPE9u+P+/tLJBGCuI5CFJYc5nHjVG/ZWWMbikBBdfEN+4xz36SN9en9Ud6Y9AyDizvO
yrxDTx5N+naaYsnJjFhlY+7CB3wq18aZOtMfp4N9+/5Yv38whloG8pjyHNVHb1ImQz1EnltQWe/N
NayrbNfXOKOFIyn094f6/aPZy2TnefBcdcklvZ4bRu6QkAhNNgzSvVdNk5ynqS6/JQgPr+picr5k
gducUsD//sUYlJ2K/Z+xOWpeD6oce24Q2KjVHNLhI0r1sQ/dU+Z4bwwCcpA5QTWRPfe4GVobbO9R
maqVcIN1p75Jne/ff3e/fya2wBcjLH/Bi2p+7/vcfCf2Jrh8kbFKVBSf5d2IbFPPdr75fxvsaKtA
E5oGwmKWR4PZU3lRN2ONthL8xokenOUXvT4WeSqf4OB5OtAm+PqpZMX1MhlbkJZ+a36OuCgccI70
P1hqiL+GxpD/8fKlj5Y2RItisbeclK/HC6vAz8NeFqvKr++SYvymoukP1xPeOKRY4dpCfqUuvQRW
Lz9U6LkAOAfFIzn5hY8+4YvydXCBFdcpW9tjsYW9DOUDvXtOvi7p19dDdbMtM9J4xcoK0pkcmVM/
THkpd0NR2puuGIwLhFfTzmjc9BEBprqajavRokgSGs2J6XmsNiHmswivgAMj+CUdfBzgWJNBBSAK
eWxuMp9QHFcHz+5onjcLf0+9Sq9R+EUbqxm7s9LVFAZHb4rWJSq9Nb2A3npQQ7iVPqkLW3enTIaP
Vs+vv47YC/83whW8F1+/qTLrS3DDSBI7F9lcXp1zx9lGsXXqLSy/58V8fh6Higj+gExppAlHm40Z
q6KaesCAPemGz4MxOBsLEhP1oLHZhg2uvGNptmciVHItp/FTmiX6BPnpaEkd/wnHS6pLjIS2BeiQ
fC3xWGRV/pEkiY/GjdrgF2dAELH7o93i14hYQCxhOpYtxyO2bVhk1AULlIgAK+PgYAKcKlPrxKZ0
7Jv2zzjcEZYZxhmyHC8vtkAz14ANJqPgCt8gxDGZxWSaqiDmpijwQ3dnclxt4N7GIxnUlVdzUdxm
QWhtYzGl3ylx2OJcys55aJO8vmgmi2J4IpNToK/fJ5vDKUARRS4lUGbD678zEgiZwxSPvxpl98rG
6LNpSbiX7Xwi1j/eAHgjjOQxCoL/hfR19EaEDp16Jr34TGBwsLN2FlfDxXKz2wt7daqJ4+iU+zUc
oY9t0ZiJR+vR+V2RVCBVRdKLOk551yOCvq4CW67/dDo50sKgKkDrjxDo2RftxWeGJ2dEJdJ3hPfJ
Q5SE5qp0soegarM/OwyWx8EL1bCgysEhZ89+/Z16lS19EBwGnZ7cXdmE4VmgwuHv9x/njZfGAUf8
QcmT5WEdnaVyaoNJJaRLhqCEypGHHqpW0Z7YeRBBHW089DF4ePBImxuFf9w85ORlJ5IQ5dtQRaCQ
7apdFakmDenUOxXi+9O710Yynni23/ea16MenXVYmYc6lHSl0ULxcaSaAYG1/9hY4wOcoX9jXqAr
xEcssIm/Sf29/lzxVApfNKNaRZ6BmshfWwuXPC+373+vt56JmJsCPbVIjNKOnmkI/ITZEpT0HHRA
eluaWzrxZPoZYm1LeSfm4Bt7BXsZCjKHoictIkcrWOrS9ifFaVjlxQ+0LWozTA27qHBOuQ8vv+n1
0cRlDAACM/DZgvvoaCrcgpK/DZN+DHF3gR2QJd4jEn6Y4uaFrP2v77/Gt4YL0ER4fCuHUOtouCq0
dBJVDJcolOHpSpW0IzWHyN2X1qk75++fjK4yGktQHzESb/L1zCARHIlmCVdN01sXodhLLXZmkf3I
nE/vP9Xvn4sdd0l5sMrQEB7fYLiX9Ug58CEppuqHVSUDTkRFTWo0ORXcvfFMLGbXc6Vl+4tHx+tn
6qY6XQqrbE4qomvNbsj5rLrKMqpNCnX6nlqPHf/xzot+EQImgmRAU4Swr8cMba09WzjFCkkXXSkM
8yNlhz7EVfiHtmHL18JOzuXuzpCwzJYX/WKT53OaxmRynUl9GL1u7WcXQ5snm9AN6hNxw+8bsOtx
cSKFhHPlsjm+Hko4eZt0sSKBRPLy4OCIuOW+5nz+45mBtsJgZ+CKyzZ1dGOP3KxyLJA2q1F+XaK7
Iaku4qI88SzHaaPlvRFY+HwhAgufyurrh3ELLyJdzj4vcZLf93v6iIZDt6LTZUfjVgqQenVS0/37
2eKSFWPGI8lgYjyH/i++FZozJJixTXwXipwFXUIKdlpH7Yj09Yp4dinpyXnbykasikK05aEQ0oZL
REPo97YZ6a3kaSK5MjWa3C3JUCdYjalCg+qobjcM8GBOTOU3ls9yrXTRBy+N6Ute+eX8okISDJaO
2bNd586f5BbHm4GPUpMJrc353xgNx5Tl/WBHS2z6ejTR4eZGYVatAkestY72Qv2gYWUlshO76huf
gqCIi6VLNmPRG78eyEGhgg0UwYSEfdHWP5oioEEalEH6c4iLTV/v35/Vb6ydV+Mtr/nFp68omWXK
I7R34hFwQpLsopgT8f1Blrfz+mRy8XdbLOu5lTMBjt6eayUClWWw3JhnE+cSESafoYsiEimigR6Z
oFVevJ7xkDll0P3W40kuEy5VC4oXxwGtruqgL1xWU5r4l4NlbkkO/Hz/4d4cYqEheuR4cXs42hcy
0YnMUzwcRvX0h8Z0unjO8Pj+IG/NdkmrG9kGh6TocdtvUYz4I3bELIOki94dt7ETIIZJqOSfgp+9
MQMDVpS7aPEXWuTR8+RB59Wh1ZboIo1+FeuBptZ0OLdleBlLw9ooVTx2Gfvg+0/4xmske2d6SyqP
oY8TbGhIqRhz61hl+FZtyJv/jL3qxKd669FejnG0uGatyHKNHBRJN4gtSjhjPYzTNymdr+hjwvUE
23Hs/jDXtuzoAec8uzmxrURc8nqJGZNwR3QV5WoSxc6Kx09tXl4j3b57/wUuf/zRImOYpcyGczPp
qeXhX6xkFF95R1sELxBViHNptrDK0+//xhge0bnhkfp/Lua9HANxM6oQ9AArdGKkcRJdbWt0Bhsv
z9Pd+0Mdm1b8em3oGSEQc9h6x0kHJFaoSCdkCJE75CiGhxyOWFW46VMVy5isKB2etD6VHfbq/Ir8
iapY/LHNW+/UUfPsjHX8an2DnDZRPLPi2LI6kNSIlLXIoSxRj58k4iZoVrIexIpWj9qAA+/l+pDm
afqo+r53aDCLjZtQzeEXJ0wIjDt3DosNCr/MXdUoCIvt0mpB13rV2MhuIMyj7isiYayndoaGMrhp
8HGpktfrzqFizoUvagLo20WAnl6nQ2nvMNhozc3Uxg1Ny3PZ3sqBcuvmxGd4a1oRdGO/TlmV3e1o
zRS5MRVcy9DBTNtwX2yLffm4uGU2K+/G2qV4XCHqO3HavnFesAss5U3sHSDXLrvhi6lcVsxAXxRs
QehFHxI5hptuIVyaRZ9+tBOvX8Lz2v/0/qO+OSoBK4lOwjvqF69H7TRtHaZgnWZz86EbhbeKM6OA
tlWG21o335CohR/eH/L3l+stuV3iGMKYpf/p9ZBt01VkkgiS5yi4zxJMtAf/vMNz64+HYeWTF2Ux
LYmXo/PXD3Wa0KVKBSjxb4jxQItXZ7FpnniBx0UtlqzHOD4fh8s7WVj79eMUnhUOmU1ejA5Mf6Wb
+brudbRiYa6rQm5Cf7o2EHhGYQ2/aPAeo/5Uxfr3HZ7LqEssy2rlLnBMFyoIPlTY8BcUPvZohlsf
vCF7wlz2kNOEvK4L43OeYeD3p+/31aju8Q7vFvNYp8Si4xjisjEnF3IWqGnb9NRZ8vspyUiSM4xP
SfPl8aWxnoXORgsR8VAW1U1t2PquzyY8A95/oLeGYZ5wZi0GMsZxiaMLRG2LbOJC0D95mgb4P2y4
5BrPIW9xlQKvyX3+uKWujrPZb0pSPW6QuyiGY5p0zkKn1d6JW9tvT7IMRDnIoKNJUrA+uvGyI3qF
KSjWQFWMvhZGhPiKUvL9++/rmHz263lYwMvV0CVvcJQMCUZPtFWJvKzZ0GO8LTf9JzaScCOhVISr
6twDg3n2/pi/7R3Lk0lyIuxYi93P8uQvNsnetTUVn5RkuZnu1HiQdbIRKDT+nVHYiCFw0J5wrGLI
+HpNa3Dx6ZuHOv02RncOAeH7Y7z5jZYE90LwxNTn6BtNsWhTGaLcaWO95nq8EoM6sUJ/29t5WWS0
qSsQO1N1PwqOxjqybfSeJaKZ/r5lrqnMwZhi3rRBtc36efPnT4TIJLA4MonYn9sgXnwbrw3GTgQc
YLnGWmGkmSHMO+/EM/1ekVse6sUoRw9lVXVCbyQSicXJ2j0Mh9JOL/UONuKzdCaKsZw11nSenihA
vTXzuMxxDyFtxZI6GtdVjaGJOhbjHONedeFOquxhtqPb91/im8M4LClSteA85FEUgGdCYqQGp5bT
uNux/5lG9TqNkhNx5luTDwMjQCHc7f8vaWe2HLexbO0nQgTm4RZAd3MUJ4midIOQZAnzPBXw9P8H
+vzHbBDRHdTZvtgOy+HsKmRlZWWuXIueh3p8jMqxs+joUvtoiuxJ1odPcKqcI/56dyvxoXhSgctZ
+FdpHx7bqO04k7KRtLkPFKd3HYORESiNuqF0s7oV30XUo/Y62kH1dSQXPhds328kzG/o7VGOo1hC
7erYvKoNZVtpI4/gqSNXjFAhyuSnpP3no98LYASpjEmjEDCXujJTC7nl5notaCbNlVyZeQ56tyln
nv3BORr3jTWhzsNDFUgBmc26vFgns9TbErgCFJMnT24apF2k4SkMkuTi48uiHUbqv7yHaZ4e757V
0NFGOICkRpZfB68NfXaDKW4YReJ5cq7S9D6Jou+m0/QHfYRbvnsu1jED8qZdUSxpEHhveihGwAmE
V50WMnyR7HNJiiHy8YKqEHtbFwupVGieWfT7eMmW0uw3+C0OPbTVogETNaFu0+wvtZaHMiR+DD4Y
SXXJjM2lE344oBxbW3lOkzGjlSnAHOzp+xShWfMnD87kAe+P4LGJ5c/fRGRqbWWfL42szmzozNdq
sSdVlHaanf3ObDl4DMta2pXMTJy53FY7yaVpcUMDfKW6wfNr7T6pWmXMddOtX/D2hT4tyHg/xkyG
pLgwnDPmVufi1ZzFA0algkKJf83TqcFusqgCMdMAYrN2kgejjg6l1p3xj1XU/NeMScDUZeCudD+P
tzNjNr6sIYKC/ca4oTl/ibT7mettYyUATiBdWHrENKRXJlp1ZqeYPXcHc9Q8JnzuETjTPVM0n08f
8PU9uiyG0i4sWWAmcfl1jshEF8/MjOQg6RmU8fvQrHQ/GqAA9ZPMmHktifYKKc92YjQ8DL6KKptv
h6gvZz8tnP4RYjSRuAz3T1d9n+cPYNXrczWIdxvOJbiUMIGfAbwEyne84UDkpWZwOh42o0T2X+mf
jLg+cwzfuepSIeWawHtU3lDre2K0O7Mbi4yspRlmv9PK556ZJs9ohyclyh70iPbD6a1fLr43hRXe
F8tUKVvPvbiUaVffmOF0yrMteVI1dAVaB4A+YpkhD7fjhHxqRsm5okJk7qJZ1w5xLp+juX7nYyv7
q13t07joJpXDCaDosoDNNs/Hf2C5+2Bx8906teOvJ9RS01MNsbohyKmyD8G3UdbPYEXOrWXxoDcR
Tmc6b5gcbMRxd9+n89UEK4EaJC+nP9mGk3AsKafTseSGWqO1h6CyM13giL1IDlJk386RvMz+7+dA
9bW2vjtt7r3fK1zzVC14Kb6C0I9X5RRBmg0WHrLwVTW2fAPL35kVLXfZygm5a5lJpmSxdNxWTriI
3ET5jImRMRpv1q0LpUgu6QNPbmQz8/nxBb21tnK5bK4sgHTUoJu4l7v7MtGy1huUSZYPf2GIkqVC
14D22PpstYGpS5XFh5qHet/P2r2a5B+bD1jcmqr2fyZWa5E6yF+gIKMtDx+Fp83SZ9Psz7Akb/gb
twzRT6O2RDa0OjpqVEUdFw2QfVm9cAaF7uSjZAefJiqmkyWdCUgbh+jI2voQzY4ZNRFAg4W2Uw07
twsbtwn++fCnObKy/Io3R3VIrCloE6wELemVoCF7SculOOMAm2vhTU1TZeHLXYdzuy4jTR0WjG/Z
QIza+XqueTbDB6cXs2VG4fmEbCT/B+rneDF2KYwsmyQyKyF+0Az4MjEg6hZWc6aIuW4ILN7Gg/M/
Q6sULpy1bjCsonLByTqaDz+MgLiFAVL9ru5iu9qRxc/lPS1pzbxw4MTvmJ6TtdDTgtA419LcCBr8
GGAUxEHKcGuRxUE2gRrDe0WlP/fl+D7rLdfkfhrR4v2L/aWWubxRAW+sS0sdxB2mURHXtWTUfKag
ox08f9WhGNXiYyWlf3d4Ae4vzNELefTxp1TtpIc1kuRR00AQNa1vCfur3p450RshnYmHBRTC/AgI
opUVTZRRrKmL1E89vsA++CM2qLV/eNOwgSOA0gZ8ssbkZckoxCBTZm5niA3Vti++tk5q3yDF1Z/x
yw3/X5DZi2dSc6YFfLxpQ6BlXZwtbtlU9i+lgnOFKe3yS8Xw5O70qjaczpCpKNF4AwoImOzYFFMb
SVbV7BztpgUrlN5kQwAfQGBdmCIcz+zhxnd6a+31PL6JUlqk0qECjQKkut4z2Pq5SayPyv5xpl+V
g0g40Xenb3C8IjjUInOweVwnSQWVcNYESbhXNNiWzixm4yuBAWCch3oBJZR1A70ZUlNJWq6Rwon6
y7QZe7jXxuAh7/PwzK24+ZV4wRPil0rjulto93oyVz1rgpphketkYpmX876Sg5dptM4FoiXqrbIX
FvaftVX2MlRmG8QR1oIugJgEiiT5Yp7GbB8LVWFGWYafmhapL1lG8vHczCDSskYiIdjk1dUckyVm
ac57obJDw6unJrzMS9U44/RbboiWL3Br+hGEpZXTQ9c02KlOkiHN1g+lHfwplM8sZIk46z3k6mJ+
lcFKQvoqIgV2Mokuxzl06Jlfuqiynkclr7pdNzWwiYgMWKrX5AGY89MHeuvjqUsFn3MALc66/5fO
Y9eM1fKMnqzij9qhdF1AMPOclGXhZQp8t7EiNxdGkZyTet5y0reWV9+uETPNVIhH3BbUtZ2GkCNc
K6Hwm0A+kx8s32e9ubzweLgipr1xfw2DRUbFTUnBQtvlSZruUybSLtIpZSS3HvMDND288jWz2Ml5
P5+5bTa3mASYQjJ1ScCdxxGmb+JuFODNoRkLLKBGCe0zL59V9bsSTOK7CnXin9hW6odaNUAVnP6+
W1GHrglpMpguymjqsXEBCYw5S+xyrxqw95K0pM0/Kvzlp81srpFnNBhI0GHk+8dmBtiH43biGRvb
evScVaG4mGGXvBikbvZaaUw+V6ZILvNxKh9PW946OURucm9KNUhtrywblhQ5dWPnbmSgofF9shp3
1HJft38Ww3Dmgbu1SjClKkS33Orv1MnBcjWxWVFFTxC92aF4GR/GwXKQHWhTlGdCY1/LsfEojOGc
1urWYYFmdymG0kmkGnW8v4C2s7Z5PabJFzP+LUVfZ+lpSs/V7jYXiD6LRcOVe2pdVEN2IYVJkDqU
Vhvmfqa317mlbWT73OmqzCvlEE2JPs73rVx/Pv0dt4Is6R8pJhk8c9irW4Q5p8DJJQIR3QPoNR11
3CXOmF2etrLlLeR9PBi5MjCy8paS4pJSTyyQ1EXcqPBU7gSoi4dUK6FulyDl6mwhnzkcW2eQCiUz
e5S2Fr7k44+XqVUUStFyOArriwiUi9LIvsHkd+YO2TQDdtayKItSMF+ZWfq0YxZiJsnLPTUNuoud
N52Da27t4FItMzSYFqiJrDzRlpPCHip2UGg9A2dZFsUpSuTVVC9chYAuFLPMHXdop+rcAOB7FwFF
SYghhNs6c7arWGZGMEeSqdOXsOATAQ8VPlbA6C5Ou8imFUAkhDGAX4zTHH+tBkEB1PwY2aHbAp8r
oHjT2FmJk0VnfHHdssfbWc8bSyuXH8skqWOV0CVFI80jTVIuYDz8idJ1tPTp7J2Sie9NrF4H+nio
Wh1Yfpo0FxmcPV5kQAlK8dI/vfh3Sr7LbyIhphuxEGxwRo5X3/Lhy2pesJdWbnk2rKh73YyjatcW
ow4RWyFL3yUH0pQdSrv8a5yzDN5gsi4EbswiqIGHNwrUR7kCWK4Ng+mmFZL0jwmDJ0BuGw0Dt66M
WPbNLq1/jYzuAuzK62h2uz6EwLiwRW/eQLL6fHpl7yPosjBc1qDAzFjW6nQMAxSgaclmq3XgO1l/
HY355yxN/VKY//yFKSwRrgnWTB8f7+GcZSBIB45IFEUaJL6AMkKuXa8Py8upEWfSi9eu5nF6w8re
mFuC+ptXUgFdaJwUHAt1iC9ms6ZDgVB6qqmfIy0aUGUZEg/+UNmN5OiiHcp/Art/gUvoFmI62r+2
8rNq4UPK1WfqCQVth0Sigjt1ntMzx6CVgeWqizYWYCDgYTPMZZNkqt40DXd5JH34imUx1Fl5xi5N
gHWsLOi5IMvAYtJsUnWEbbTwU1BH8ZNmz2JHfwBJQ8Utg3A6nP5o60HH19OIQWYP6egS11bbmIi8
a/sKRH0qDbKXq1pza+hRf58lNSCNXHohMwh3TguXYTHLkt8rrelPdqLCj2qP307/mq0gpFIT5oXN
bciPWn1TbS4lWyOWa1WQ/4iYcDF9I0uT9sx5fy11vHEeog/DMSB2QcaDTSGqHhtSqGGIYUKCKJqg
UXQzZ3ppO/1lGcdw0etAH8kcpa9t7kieVOWPImX6I84E3EvMt7qNmQQ4RyT7gWaLqwbimX3fO8Ou
NySx6+3S3pfGYMMYltVe2Afdvq6Lybdq6/sMtbbbVq3mBSVjR30yvigDgQ+A1JUuFMPLiLxuoRXl
PpOr0DMy5VLXYQgw5Og6lfqLsNV+V05wHYf2bd84f5jvkf3eEOF1peZQgQXVSzWk37Iwrr0oSi2k
wCbDE8A5bouuQw9OT6+cqebYyA2asLOheHV7tr+z+pA2ovWoMKjLOCGZDQCP4/1Vi8Gga8fDLuvl
5ClCBG8nFeP487S7rILbqxX0A3jBLXgcqgzHVuZAAtBu4bujmdoXXWs2sACVYh48BVpRV4vDcyPg
q2TjX4s6hSASDRm2oZXFeJQmZ2y5ABAnJvcNi4xa+FChxmBVZ3x0c3F0HhlBpoP+Luue1cwxioHF
mWEzHTSo8vw4sMI7Kej7O8Nqzw3yr/EP/7O2/zW4Lp80QzlG2QIiNerShsmg+4PsSnKbVNKfILCy
X03XlX8CGdnyIlTkiwQiQEhN5HMz3qtM69+fQQl0wX2rRMRlX97EdVOH76DIJ65iBWFaOQ2DiwYG
c59u8vRN5RX5gMhOXrmnXWnLYcn9eS0vhFoAMI6twkdaLVPLVHOK1Jfz7MWZ4zPeuuk7b0ys7seM
MXOp7vAdCMsb6NuM7oZHpX6IW3N6OL2adcn+3000F/wlSev7F43Uk191iy0dvPVvsg24icKZ2Ma5
JIYhbtaGIvWhX1yUnkoK2umsWrvTv2JzwVCCcVKMhXt4+fM3X3IQlSJ6acFm1mW1d/pi2pPBP+vV
uXbYtuvCLEWtnpPJQ+DYUlhDAewseZncZ64z535jLoJiMMkSxYOqR18Amh+ek67Ryp96EZ3xnnVO
+7rfVMgWOmdqgsDajn/A2GWJqkQCZvY+35lI8CC4yS2mMDAkW+21JdrvEhlEXlAVNHvHF06CRLst
pEspGq4Vu338+NbTF7I1WgoUCNfPFZgKg7ErQSiquYm6wpBU105imV9l/vH306a2zusy1rpMzYFD
W39lXctghxsk3JrbT/enuAe6nLez4YZS5bRuTUti2A8yaD/vtOVNL+eFybgCkZg4uYrGKdWtOETN
1YUcsztkjd08qHbt7GC7KfdD1tJLiXkoVV1r7KGzL67tPDkHG9sK09QNIIQD3krbY3XTMYZiFHQi
wIJKrf0ta4UZwABqMUEsiXTOfFvSnHMUZ1tbTg9HU18fvO+I26K0MKtE06ghNkr/Kxkb5TMIEu0Q
hLg/XNP/OL1ufj292Rs26RkhL7ow7fEOXQXIuo6zYSpoUdVN+wluyEORQ45UiPquKdFWNoLqTPRY
Z6bLmWKB8NIBdyArXj9dclPOSlQr+boq/Pr7GL7Pn4JQEuzaTFZ+NWHfR2hqFsUXZxDSzuqt7rfR
Cdjx80oJbBif02E443Kv3vw2cXz9UUCV0CahdgyVwfFBt/M6DZtlWk4xx9ZveknaV1IAeoYHnDtE
I6RsMKUVep36vPcG1y4MFfZPR7vM9CHdR9D474O6dDzUGp9tYIX3sxWgwjXCvM0jNLlCAAUq6dLa
TUgS+F0sMt/sEXaVLOsO0RB4h/ovdac/SVUju2aBoOisBvtUYUy1SNJDZDHwW6QSZMLpsJtL+zmP
zW8k7ggOpIVy0RU6Sl9xOFxVOqRaKJz1ri3Sn0lfPSXl+BNIQ++PrX6pNnkJrCS/zYT2ZRCRN1rm
bZ5097GW/24zZ58Waev2tYpaxty6cSI/9BFs4a3xtauGxG+0czFt67iT5C2EakD9qd2vjlqhZpI5
Lb86sUsSc7rL4+SmUcRI5FQXyv08yOMfKA3hNTHHNNE9ZmKRGImByJ1D9m6ceoqvnHigvRQn10Ev
qnUx2iLgNMgP6aDthXEJ+5oPP80Zh9u42ijIgGNcGPE4C2vYT5R1HZzr9HrGSdZQ4euC7+htRI8J
qp4mn7gNkuAr8y7w2ebw/ruVDIZOEeGZ37EqkXIY+RmkWKDeadZY62fi8sRxkPmjmDeX6k1Tpvdh
oAb3FI1HjlsSfHeyyrizq7r8WF3q1fBC60n70GQofw1Dgc15XLQIl0o+REMoyZAynWkkv8/9GK8D
q6FSrITRbn15J1ph0bcjnEbQ8LtjW3xLWNGZFOF9/MSItgC12UZwVasMIVGiKQzHCuet03haiKaH
cNfKArNlWoKiZsKzVt0pb8vkTHFhY328jsBMgLWyEOdamYbdvZUgMGYLZzOAG10V6AVo2sc/FFZo
vjJixIjU+jI2U6vPqojLOJPkfHRrQ4liP0+D7tyM1MZOwkppUTMnsdXfjWTrNcKw+sJiVGqFejVr
4oUJ0UfThk7UsfsdqUJwOH33LRt0HPSX6e+FN5Je60JGcBz0JcjY88xycBBYFrndnX0ud0+y2nw5
bWdzZdDoLUPLwJbXUUXR7NCUYi6Xsk13DPl+Q+ngh8TfVxZfDwrHjzv+QiwGXJn5wYV85Xhd5jxM
lkkfDsmIcFf3yVOu0a87vabNvXtjQz22UbQW8+UONvShJ3wx22lOfjyKM2beB+Rl3Oe/pazuBkMX
TRUbEQmvkpKMpSgLtEsjV+n2yqQrvwvUns5l/ZtLM8CW44qM5KwBWJCSJFYcYJMiDZzqYRJ7agvN
d2dBnP4Xu7g0MhdlS5i7Vl9qojkWONDVQ81WtLZXi7gmC7IFCrCUpp7+b8ZWn0yt2zFq0T5y0Yr+
GZFXuUnRye4kW2dCxtYGWpSnudJxvnfYkCToHJ1mOBWHtrkK7eEGgcsnPPLMerZ8462ZJT6+eYfm
nahmBoGAS8gxzC5w0t82moxeQ2YV17ORDWc6HNvLAp3BOADTR+8+FlwbRjqQHMgKGvFWhXIIRGUT
2WJyDmq4Fdrp7v+vqdWnEmQ4TD+ytDR3Dgx9Ptgi//xxb7BIPQAZLsTX9ir42V2vT525mOjM22ZK
Ss+InGskiT/Wx1sueliZ/tfOOrOuNMAmo40zqEMnDuNUdT7NF/EQ9bZ25jRt7hovtiV7gwZ4HfeY
XpIimfwWKgNEy/w0dfqSzFmrB//03m0F9OX1wnXIlBuPmWPP05AhaQKVvTPC+6DRXQR3XKtAmk77
0SJzcNrYpptTgKCORH7GSN2xMeGI//GFIvpUBPF33SrvZkndLWWg05Y29++NpWXZbw6UPpRyM0tE
ozDM76BM8icn/HPahLJszfrOhS+cpzVKvmR+q4hXpGqpSBp3YSL67jpKZO2ThkLEPksnZIgZgzk0
kei9eZ5erKhTPKdxoGlayiqyMTnebDa6L7RZoxWcmVejPv2Jo9C+jp3KPJNebR13tpsqBw12pvxW
H7msFbRHJxy3aWgPGqprqeIybj42I/J6PCgEyyBawPu+T1IdBFqMJVamhfFgZZnwun66SIT2hDoF
6LpyOmNwc1nAdlTALcSwdQk/hd4psSd81xzrnRHUVyODpwoyRac/9LaZRUcJoiqeGKvvHApHySE0
L93aHpjue1FV4RrpB9mJ/909Boz+v5VVnIxa1CHhPYJGqkPv1TbCR6PpmjOnfesAwnHPUwKo88JQ
fHwsHBCvJbCqEpSoLbwGXODOmfvouqWB4w+9Hp3BO24dQwoRdCLgB4EUaBWZeyeIExM4uztBqlh6
MBNQ5dSjUuvPLGzLELUOSptkwCAQVt8oCEAU84QoqViq02U3BjFVvewcXm1r+5g3BpDHmrhsVvFL
ljmzoDeppE3DU1pVD5kloXswlZkb2t3fZFRUEhZiIA2D62IChQExGEtG1WfwwCijF8T3cJTuTnv3
5s69sbL8+ZtIOY9yG1TGQuPZtMOlXub9YW7N5EyCs3WGGFJbtD4ApEI3cmwlzEZTnkvIajVh/Zii
gV3rpcu4Dz6e2FgLlwOfCB5ZCr7HdtSqyzUDFXIGw50D2LfbEX04I9YOpzdtYzmYAc9DW4+C6vq5
VQRCZGHPphnyCI/wnCtfe6Qz3cgyxefTpja+DzkNpOVMugNRWiNptdqq8kFlKIjITo0tU/80QfwX
u8ZNxkVmkmxo63SwDKnizhNfp7XtYD93HZcE2m0y9BunF7NRMaVt9lqWojAF+H7Z2Dfehrxjq+gT
NYbSaibJD0u+5S08P5XizX3d6m4j1dXgF6bVNoe0mjNKlqZoBy8K4rh3q6SG81UvTPnn6R+29UEd
QKBgi5aG7Ppkg+mJhGURqOxEv9RS+atu15d9If86bWYjgNC9/M/MKv4OIrRkoHS80K2h+Y0KcHcX
tXF0Vwxga6e5Ds84z+ayluvYWAiq3o2GOnagNK2G8yi1mtDxyT5LAsD3mFjG/i9WxjwuQz4wCbwr
N+qxqmUW8h+uACICy6tn8DrromJfBb9PW9pc0xtLqyCczVpeFjMuxD0gfEiw/aG1950MR+FpQ5sf
CxYBaEPZOrbv2FdzvS+DvF8EP/Xqas7gsa20CBZ7dfBztJX+b8ZWYZhnQJmYBpRm6ItfN6K4FQj8
Lbhlrku00U8b297C/1a2/PmbU0hlLJ5RguMUxv3ejqNP9igOThSdAUBthS5ouhbcIxhHCpfHZjSY
z5O0JSebo+lFaDkMpQC7/dNr2TCyXMWg/0HL0MldpRiGES+VL3AyoWg112ja68ZWH0/bWH7oKtMn
PFLU4GpZJhpWnhBJBCvmx0qImsVFaL+EAO7k+MYIBKQHu9O2ttYDHYdCBZuuIbX7402Lmt4ewtcb
TDV9a8h39ET+Ysvemlh+wpvP7/SJqicdUYgQPLV+lCWK8NSp69szTr25b1xdRAWefO/uFVL/VqXH
iZ/RNbL0f+D6eKw7Zz8oas1enuNT2Ny6hVCB64pC8roO0Bq93Ez1Eu2gKa2Cfakp3umPs3FwgHvw
4LDUZWpynV4oFSkujJclxLedAC8E4V4TBc6u7eszj47NtbyxtPpG6WA4BZBBCgDl0HmIbX0zmvif
v1kNNTsNeB2joKukOW6zaJDykc/TNi/UzwIvy9U/XZ+pZ7ZtezH/GVKPHS4NGUXLXxVwC2fOvIm1
SXt71ukcnl7ROUOrw4Oob2gy3Ucya+d3fVk+IK/757SJjVsBF/hvLctPeHN4CmSaGweVZbfOq0/W
XNzAub+3u/iHVeZPp01tHh+un2X4nDxzPQIU9HbmZFCfMt5k+DIFoGS+DjXpVtaFa9VfThvb3Lo3
xlZbZyZ1UQT6kjkHSomURvvJYHDijCNsnp83Rlab51RRKoyFLbPRnD+xJX2p7eZXoTnnaMO2PhI0
pzzYGfSkDb5yuNnploSEj6QZzkHiSkC3U1jqnmfiX6wI8BtVTJO/0Ks9docxk0Iev2xbi+ZBkkt7
dI0PEOIeTn+dLVdApWLBNTBMShfw2AxRtGvmmqNqJ8WwR9OreEoYY/brXHXuLIT/PEeS1TP1lVee
/vW998bqmnEaaH1NZVomQEBcmHqzJOLQlQNUXXWzhXpDU/NPYiwt34qS6CJFifWerkb9eR6K7lCV
hgSVYwxoOZjN5CEJtewxdfL+JuB/qLeOQrsPkYz+IHPHUklZst1l4pzKA2Wv473KjUADk4eTIfqY
eVYinqI63dW8486kUVtetqQdKr0wgGzrtGCJmE5t4GUO/D2hsO9C6l2pGTz3CMyesQWZ7HIC11/j
dcRiGdx/P2ok5KqjKTAZrpLNZuoBuoxSr1OTvrxL85pGQSJ3yKialdXn+4lxe20fjU2v+SLSrO4O
/d8UmZgpnJSDzn9JHNpZU6JbyJVC7VPeUKRn4MHMx+IiLAu5eKpzLZqfVRm12qeO8YLHWCqGZKfG
QRY+tfDYhT8Gucwi+hWQw6QIgvMmXkaC2zz9PI9w3N3YA2y0fq8lmXWlFU7+3XEiU7+YlDYsn4wo
ja19lAlVuokzRZr8IGwU4QaRVbBInbEqxK0X9o2pm416VwhTawfXYe54/mHHIo53KF5NyX2fOYuG
XBfX34u6z8pdXpid6hajPGae3tm4QslSqsvOLMYcjXOrSr9pRdKNSAjNUQgmStLD78B3HHGrJWp/
V2dB+CK6PlJ3eW7Z2cU8V3lxGBSpKncldaj2icEKpMdhHUbM9gDAbP5m9KZAChvGCuM5g9gPBI2o
oUGOc0dOdgm5UOybYzJWn6Z4RJRe6rMZRUvZ4rf2A+0stwVql10hW1N8mpVAVX1U0ruvalOkv6S5
Vr+mY2yxARQjf7Zm1d3wTDbvSkOD68KaDOlSyyb5AkefvxUokxeeo+u95pmFPhS+yPlnTKpamU3v
cehRr4g6qYf9vAZGUwYZWJmoGZgCCfEdOhsNtMpeGJd16wf0nSEubtPuVzzF2YOUKXboQdPewmoE
77IHU55Ib3rbqH6nks7YKP1B6ValcLHL9WD6IYx2/N2pgtGYGgB66TFTZj0oStd6dBmqxhVzvaAA
6zr93kmtBey77do7dOdKZddPpvI77Edn1yCng169xeykO/E6Tz3LiNTEVcJsKrxeTO2FpfY8l8hr
0hw8pxiZsAB/ml50ENNcKpow/4R9x9x/JvqFTbIrcQ6YaCd7F/V6eqPWjbEf56nRPZ2WHDL2UwTn
X9jK/VVVV9NLn9TGnziOYNCaxuExV9r5i2yHoe6xjv5C0dtkX1VKTz5dBX9KeU7u63qsHeZuhmzX
V0b2c0QwvNmbOlXyrGjsXymLv8jj1LpuqZ/dh2oT/u4nubqXCoBNVj6Nt7pRgRLCb/e2nNexm0sM
gJSBWj8gR1f9rKOMt49VVd0LTMEQilLCcfZx1wz0GuSouU40YdwMIkj/qL3l3Cdq2yRwDRZR7/eS
CuNgX2XWpz62LdmL2sQIPhlzqGs+WmLBn94azGxHeiD2uYpLw7rd6Jy6TirA+ETFb2ZH487vBj0x
GDMt59YfJ0W7ykUbcTc5zZ3pdM1OCoIXPey/aXXyXFlt7bWtlqIBV4VoPM0k7eN4E87tQTH7Z1hz
Ics1+tSj99Lu8k6zPbj6v8oi7wl85ldmBblHFD3fh2o6cD9Z9xkIHZoMorgK0jAFN8YMcTFZ4XOk
B/UvbcrDe1vJg93kVBcwc5ieoQ6XWd5K6M0XHCCrZHxhSuYDH6rgbac134OIoQrbqa+CTFe8Fpy5
z4YEnhjq2Z2TEnLNQFGe665pL5pqlO6TMJKZVIzMPvtUF6V6W5mltkfIz/RwpNgDfxrfimG4ZCgh
ezCG0PoJ8/v4XNdTXj9ybem70QgG5dLuZnnwNFHnt7kW5KGbZ0HDpImoncdJUrWrjhp47ylBDhOv
VsDHoc9V+zWa586tyu533JWmP7eV7U/D3B/4+YDvKmmfOM7smnaZeMgqFL4KQm5fVIXqtWzvpTBb
3Sclu4ls49LMG3T6Fol4SbEO4dSnV1wbBebaWqPNEkheWdm5102DswMI/9VommZnFZpxC4cIg3Kq
UdxXEOZ4o1Y/q7WkurJVztcIvoePXT3Hl3IFbXmharddpl7LTuZADaOp8EFruSe4J9yqdh5mpb7R
okJ308AqD5Mj5ue+t0e/TCbGRwJlX/YNUEJhjd7IbLwb6A4jFgJRwV6N7uc5NlweU7rn5M2d3sCx
XpoLd+LcEHQyzd6nGa6QWlaNhpxt+FVvqddDb9wjF/1D4kJzQ2daxEvy2Zv6EPXotGo8ZvCG64Gy
vWsYcwddIIN1ZsJcpTaaB7tKbEjJi/CqHrQrZsts12zTwmtkxwuGLN/NdnRIAKi5is30i1PIoMDL
2dwbVQMl8NALt5ZoHNZOUfgNLSFvBGP5iSqVdQHdfeTlMc6oyQ+CxxR7hMKKlAbsjTEPl3IXp3tT
oJbBoNR1GYPyVblLPEnLZ0A6suPDqfHidJ3i1l3f7WybvkwWMfCnVD+qwhI3Uqp/1lur9RlqekY+
WvNamRFuhr7EjrJFeimspPadUO78NKy6Q5xOxrUUFNLBlofxi0WL102kTt/JwrquhpGB1CLJoLYf
77Ooreg6FZVX1aPKpaxeIjxTHvrGuKijxndEaezmJAe6F8VXXdz1fhx2kdsNCd9ZGrTdbCrfmxad
WOZsazcq2GDS/9lL9Sy7TDIm0PQyzT0lrG03T7PDpKehG8TDDV2q2W37HNC92tzoAXdUlBraJV4l
8exlgCyNkq/qIMPBtjRnw/lzJNLK17PuusylJ4vLe6qsl0TLVa8bzQv0wwFNWNF9ZQRfen2uvXms
HoNSf4l0wruTg6oN9Xp4gD2y8tn+4T5xknGf9army43iByIX3ugUX8d01HZlPAZ+nFJxd4qk4olc
SJ4cdiFzO2qxg3WsovUYVl4ck8TlvdG4OSV0N5vS3z3kQH4K7bkHB5LmR531KyCHUeLpG+TQL1VV
f2v65k5t7E9x1N9VjrUvgP27HRq8ZiFJz3Go3OUWAnWjXUw7rbWvhNw/K03wGDWytrdm5U4ZpggF
nVb8KUc0PTUjrqCozOWE/4w9VbE7phniPkObXOqNGu971Zw9CcWgSwFvHvmXkYS3lp52nj3KuIUt
zbu+0wzy1ETedRD6H8qujR8LQFF+Dlr9OglRZw2yaXiUqzJ4Lhwu2kbXh0eGmbX94AzFbYWa+wGF
muRGDGpk7ZgmmISXSblh74oxqacHuWo5lHDVxMJ3zKK+MCrri2LEegefKMKprtSYXekHc6HIblrl
hOhabm9bQzuEmizDj5YGOxhOuk+pqKXnTjYn6qVy67ORv0LZaN3MagBCj3N0OYjBcftonInN9eSR
2wakxEO3KyuLxM/oUdUycFpziiMPPYEIWha7cmc0Ki8cJ7wWQfmCyGXqxY4ivuaN0+/GbKr/H0fX
sdw4DgW/iFUkmK8MypIlZ/uCsj02ATCBAAiGr9/WnjbVzowlEniv4z69m3xHN1LHum0JpCAMGaE9
QlzG9hr46lKHc1CEZlWbePSXK7IKgpI63rQR0uyqVS6byjN7TqsdbLwLlMkdeCrJ+XbpYjfr/Nbs
nAlmlDBtv7xoXS/jWOFckxCn9fCpuWuS7pGmlh7ctq7OusbHgk/V22vKYM9BR94L5OaYtgUKEQhh
D6weL50MpgLRpnjvrPLREMhuwTp327QKmpwOA37B6GRdCh06TBM5xmQ/tw6C4oSc/aLD1/XbjLrd
wlr6tKb+iJjSWMFkHai91wCDl8Yt42WMkP3JaaZ6KXDP1ReMr5vATDARhemS0Unuwhmtq9Tsa9eu
GVKePrWxPxJMe64QZ7IVCHQuElb9Gs7OfBB72ci9atTGd7r6FBjxsGJght2sCTBq4gRx+yTN4tQm
GQiHqkQmJk7PyWJcwgKE6Q2u9PoRdVcHnNEF1ocfoeVbY6eCNnq9juCWc4mNMQdT8hG3MtjUffjr
zbwulzj46RgeIfBgGMJmHNDhOOwhcNs4I55US4aToNNzRVlakhkJqwC7veluZX4LDaF5RSDbzGTX
vMrQe/KS9oai3fTBRW/dKbY1lge9awn2q2V0fya3LpO+sZs0GqrXiOKAbh1PFGGVDpkxzc7MzRH1
vc7BtTgYmNPPiGpu1CkRWDGRcnrDFXs01bRAym9OSMFBq269ZN2CdOJUNXAma3po+FogVfETTzTG
8OZMFiTgY092BX31lgmL27wjAeb1hXlfWF6QaTHVI3oyGd+gHJcVsUx0LgREhAETEGZOwHHA/qQZ
XieRN5bhye8qp+CejXI++SJzIxbDomzGPIxN/DLHlTdkY0SDQ82h+UWLF0IR1HAeanimY9Zz5LTW
uAtIfGpjb4t+P14o6TuZcvEnqev6VU+JQq6cRhAAuliwWsi0iGDszlfc255oX8FsH0moZbZ4y8PM
7B8nK+7xPvKyWjQ2j6aRnahcHigm15xM3m1tEr+EJBMGDHhxVDB/qaoZCwGDbx554y9NZfyAslvk
gVP7tXTms25JBRtD7+SVcRvY1citsf6tatSWUQYd35Q+IRIdqdph8ovoE5HDa9LkHOt8Po6TwHdq
MLZw/T47wzfaJ/5FDPM9WpC7/aDojKuRDBsnbZxs1ARmkWYobSyxC6XtoY5Gc0icWMJy6a2lS4bx
aKQH7LsJ/pA3x9CuR14k2tbx0w1wsXV/HRFbT4RnWSdTznWyYrdnu3Fhh4r2D3KuHnSFQUj7KhPx
9Jkw+qiQwFuuA//XYVbPFtvt1Wo/yIoUg3VIWxxxqCP3VHVzkAuA1pmLtvEJmsC/GTXYcPE6X9OQ
7HEOHjgPgw2ilc8zq9NyDmmcjyjgVkjGqwb1XSX0sbMSk+Dqq8d4DbZLkv74jKO9Xc2IPOqDNyw+
V7+pz3NqqyMqBD84nyt0D3vvSGxuc82HPo/69aN34KDxabKjYmlviDKYNyNyw3I3QSxwy08Tdomb
iJR/nqlAenUX5mE7Hf0lmQs8x0VbjUeRVk0GFm2zznwLvKa5Jy3hc+n8fy7pS8R2OVtWwZ2fRzCX
HJvZ/Sdi/VGtnVPiznpeK3bt/eUdTpl8dF1VBMwx2NFnN3dHvhWk2cezOJq1O8I/qnPiRO61atN9
5wB5qAnnGXAdzGRTitIkGwLiU5Mo7UB93IniICYDXYhHiqZF1IyOo0dGe9z+JPml9fTE+niLo/GB
es5cOMH8h1hyk0G15e90aL4Ufp5oamf4PFXp1/YX1/ClMykv0waz4VSlF99LiiZwHqPKG4um726I
JjV5MwQbX6Nfx9LP+N74M+KBxGSJwphw2nuW/kXOIHbQwyOZlfW7tYLdCDwDtMcO8mbb1fyygVdw
mgzAFKYS+QuvjLePXJG7Q/kVc845HqLvUcggx7nTl8qJ4mx0O+fUTcg3DxCPbWgbb4VEnlCCn4MO
dsxswrqSwyZ7nvSaYtwS59r1D2EFuKaeflKTvCNp3t9QTekxwp8lI46AW98RyA5xEM+QJJehxcIL
HskUcWx1VrXzmtWLQXAIqZ8FC26WejdCpc5kQEnWeHh8gfCUCpmwQGnoI0L+8rYL+Z6JxGwTjdMn
aLH2VQbrbrxzRgmytWr2KGB/SZ3+6KhgFxvnVCuyDykt6jbB6MvCLUA2FDW1Ca6GviCoCdsla/Sx
2Oo9XfQWwQZ4Jdl+QZR+hpR0C4hqRaMIlktl0qckEqyYO1oVSmHecKcd7wnJReocK4wCee8DYEKU
2Nao8DRHYQFuZilcJn763kNtpSP2nWpVBu7e3RvZbetxmnJcMeKcNM5vEI0sc0b9XJF4yGZUTVIn
OgJhzuzgAwrvgXhpv2ymE16BEslQpYq+KZM3YmSRmvmn8Yejk5gcAO5Fk/bRwhyYGruVZH3naVVO
flzO3bpC3b08daNT+A1ONQCAnyGhLI8nDlnmWKRt4G6xUN9QLLWt5ng79KJUKc0lqUqnJkiIWcsJ
ZAlHYeEQxQj/x9Hq80Oz/KZ3XA3bEWYjb37uk/n97ntFt1z4ZMJxq90kbzgyFNe3US9niLAvsKbB
GZjisRvaksTzH8wsd9APkTeVWF86sbwtCXkKJdQqoQ6PSDZ0tlPfPS54ivKRO7veHTYmqKrcRuFD
xOObw9qzRiEvYmPYrjfBZ9LF36EJ35EDDRwkwMMyhKZMg2iHjjPgcHoYysW47c7wdq/aCqnbSm2I
jP4Wr8UrrQ/thBMqcHfdGsNvaV+SptuJKTiCozhzQDpMtReedlBKRFuNjkckzkSHgQ008zxnxygq
nNG9ePXGoCthCp0gmJ0e0oUejdftBQ1P/tBDbUmXJeOR+gzplLepPXRVgr6UGUJbqrNVDpuuc3aO
Gf2sY/1j16lX6dvrfajB4zEc0KcgS6zJqA9o2600KwCJATBb+BKaqpTkQpxp12JgnvumxGVdZdwZ
9pEPbn9e9qiyOuIrPzMV33wjCp465bzSBzniCkhYcmNy3DpE5lVSAU5L0ybDEgC6rgtfHQjEcmgT
8B1h5rPKXqB+3iBtcSuw9ePArau8ISIocPA/1JWzbzuvzcXU/8RwuuDwzggRearnLQrQs7jGtrOC
/avtP1m7n9FSnfygfXVc+xiuM1qF5gX/l+R7segnPxw3+h6VErTvTj0U1eKUiz9jRkdDd+Z72Kjh
A9u1xuZKVqWNbLlEQUEB4oA4pVd/MBh2JN/VbXSxdPpa0+k5SRdsxO0RGR6HcHYPyqDtdEn+XGxx
GcJhgkwrmo2LvZgojvOujVHo5ZbI/MKxWX06JPibrXmyIzQugwjeEluH+crTX+oMTjbBjHDgZGmK
nmGKmWAeWdb6JBu3zohKDz6CRsvWD/bDTDYyrjfLGr4tss57iu9fepc2Gj6qkO654QeGQ6YdABuG
8QXS1DLp/q8cm79c6R/ITHMKzw131j+v1QU2/ZOHiULVpJi4/1AR7A8T/ODBOh2M6f6WHnhR2/Bz
CsiC+3DCVt89RkbjMr3xqdrTdnpcyBOKDt/A22CsToqImR2uj8zK5aq9Mcwdxr7k4GZ+Px0rNKmG
OkBJoj8+oxbiFjkNLK6VOgxeV9Y14pmmOz5JK5nkk5JxroA155JacCPTqAskxe8Bf30LWpdKoR61
TZPHOapy6ehpE9P1ijDsV0RlINdplbtqdv55opuxhnWPqUtPiduQwgzVS1hjA2yXZoNcyyJagcAH
Njony/q1ROE1rQGSAKDYtHgGcrlgu5gn4IuICQAY0QWH2LP7GotzOHZb0hloOynWFCTkuzGgCTjA
L3dXZD8NBUbDx3URkJosmQX5gXaLM1vJl6y876pHbmdqNtVsCq/qtzxqUE+poBMY3WBbU/+gE69M
5hQsi94gQu2hiSIFUCc+xSAzyqbShRH2hyEFpzfhRUjMr+M07GdCCwFyUs/6tSftfmWjwguKTPpo
RLqMMfNuHodv1QeAtAd/p0bE3Qi3KmeiL+4I9mrgJ988Wm2AAq5kD18YMgrCm9Pyz2mJyiHVGyjQ
H0JwRa0qDJXH1iSlf/9Bo2ADL+VRt8GuH5LCi50nBPMcHDnvPFud53liWQQFjLTBI4ndggVIhlkS
Z49xGJ3iU2ryQLd4UVu33mhfbMz6anyLf6bHpJJ+ObXNH6+T5wjS66IL2rtYSCwbktA+x1rQ5aDj
9gKEDBJg8bBKwoqhw/wWrejN8EKkzwqgh4QuSCvEjtKIuuQdmq+Q4O9nA61/E5lc1nT+Cdb4Fhic
MU3t3SaaosBO/o6xAINWH0B94x3E6+UneNqHNxd04zLY6zCeLd7jRVYvEycfYtTjBkMmyxoomuCY
R8bEpLdUkpJhV0yxDiz47J31yfE03pi+cBwCUfVI/9yJAa4fUBo0ICYTME4SvuDFL1v2Jit325Bk
xwM8TQm2KT5tgUjmQ5yWzdp4GYXZmXMssq34RlPNbpSk0H5SVE40gZ5APnJj3K6oJvBdfjexi14h
jBxm4LNj50W7sMbC5gVgUaxH5wfLiAaMZDCHdXF/HipuNhDLLMdhQbRBEmm9GfpO3KB4qjKP2R9b
RbJAwHSVewMAwsZ1uy+QVwzR5MYrGkVE4YZiPLtEIX3IBfpEe/9dsarLvbYq3aD9a5z+gEFvh8O5
jKfvWU4Inou2tlt/lfDyGGhG1W5NXO1VWkAYC7E4BfIKT4TB+e3FEqMG/M+CHJYefZxDevCA5AEz
PzMDy3Zfjbmeyc7KeC/Rz1TXGIC6RmOSVnobNghF8Qz4SpvNFluy129D25dhvOCBda8dWCiK9522
8jz22Mr9GHzShOac8er+v37as0GAnA6QXlZ3Re3IYwetQuxNGk70Zg9eMBMIFK/G4Wuiztbenfto
NVphTWtJBLkzf3YRR5uhXfbUzuO7L9ZzfKecsZvQ8Z3E0OSpIYMr9CCjCtzCkCdYuJwfO6F6YgoQ
YuCd8WGdeEt2MkhyLFI4nZudI+JDbL03RqKfKO3PnRhKYB9bp4uBESPUm14A5dQ/vI9NHqUosVCz
LmuSboQlO3g58aV5BfjXDbZbRGK1h4Hw0wwihgT1ramAbagN9CngLRr6h+iafdyCIzTjOXBxelb4
0zn0dahIzoH5xBqiXNgJwnlbNwCRgACl0BEIJ7p2zUs/PfdYLEQn8hhgoW6uNdAhcEMoPJ3f68jm
Y/erefxcDdFu7OMHbzYvHlUbo9ffytiNbyG3sLxcKQsyIdvPmfInai2QpV9qcci1/DGe+u08NDvf
IKADEIPovBqTHZ5kXX2k8ty5fDvietHz+BP15oz0rAJabgymcZt3CvU7XUS28eSeEciYrQm2ijQ+
gCzZj/W4tckLfu6ir5dH64NWYsB8xq8xXkpzf5pJelDxeIGE6thXwatDhicPJv4VLKKZ/KMIvVON
PWWywzZEOJjPMDMC8wacaerliFD0U1v1hfAn/+CZ6sGteDknSeFKoMxt9RwoF8IHcZApLk7HPrBg
OdZAJ0aD+txGxRDbAvN21iNdk++mirK7eiR1+M5J0bQ+u8+aeUfq/blrsydrdBwxYEuggfUCPcIQ
z4BPJM7C2H7ibfhNoXvpGGhg0j40y36MrqA2nxjizeigzwLJzbJbrouvjqs4pEBQkpVly51ppGTL
QRYsKeC4Sfr7vnK2KtZXX/kvSNlFBjUQ02SKvzvDf2RDQyD+UQdYoNu3949obL+bRD7jhCrmZtz0
0FUtuDMRGpo3wMQ1d7/SeDyNtDl6gj2htx6yKHAm0dS8R33zRtDpmI+CnxvKcT44TykP8e5Nhx7c
rxxxlUGCu7kTLCycdQY7DBozqyOf1yJcowuPeiwh/dYDZ1LX/bGndB/Kukj0CNQOhBLDp9nxE76e
Kx6hUzMvf03UYHJEubEe3NcOqRGxp/5mooBDLaqcov4zJRI44PRk8cnUaGs11YAuhXh9piEuMEbk
kkX0bbjjeqF+9ioKvm8s60HvOKEqD0aynTAeZxJgB/7XfIIbedTOzR/mK3jgUgTeLU4/0WZe+qDO
m3F59WbYemzMyg4w2JoA+wXgy1Bu6eKTTbH+2wl8t/RgzdHsVa793iN2w/xHOtZfCGbIY3mbXL9A
3OOhnlFQXVPc/GvhUFXKBSFLS482+K6I6LSJJDv6PvSxyWEUHvaYgV7wHh7Bpexiv3uphX9YYhSQ
c9wu6biBAiWnq3xwojXzQQyr8GWg04OKHZkDQEzQI+SidXE7eM6/DkcD8BE0e/DfOQius5hO7vBm
La5W7B/9yK+ubmCbA1Eg1ovjrrvVthe7yI908fegCrIBshSqmxzlbpDzA5BsEPFRYQoWQIStBv5c
Nz8W0aTAx+GYAJkw+voH894BD5dEomh9jHnw5nt2q4g51Mq5uWTdo2/zNTJz5tcrNuaHwOnKWQEc
HeJbrOYd66as4fuRXkOclhXOFChJ1Pq3Nm1u13WjoL6VXbRl8LK7zbGfX3FjHHBb/NGpKol0ssR9
4Um647Y9qcWWvdIbIMMv66i3bTNj0memVOH66oTTliF1RvhmH431BlkGiObDdQFiO8EY4tnnyQnP
MG4UtU1uAXAQJHllrfqKhqUAtpgjkOi89OE+1DSrqC3noP5qwKAEGgEwCIIOTJo1a1AQQ5BI4yCQ
qC5D6W0YIs7cRhTe/5vbjNY+N30xjvvLHGfbtJiUI4l3E5bdI4L2NqwChj5MV6v5yaBtC10cWKod
bOB+UOLgKxSHc3e2CrCmc+qD9M306Xlk/Tugln9zX50CdJkCp94L5y5XFHgAQMqXa3ioaxCOyi1Z
enWm4N3n4tg00/a+5LiSb2Oi8qVVOWxCG5AeRe85gIt/IRrOkxRvu/b/7EiPCtin47wgTgi6Ajld
g3Y5BNBJINjssSMhzzwhLlNsTyaSNyWCkpn6JHpIqHv/350TQSvBdQq8t9nrdqgy2ZLehxVtBGsP
EU89lPAB7RuogOq2K0VMijWsDh5vD5p+0bm+4JID38eh2+kwPYY32Kk29+B4/NhvfsAfgV5+IO9c
QT8ERG2mOI+6oGyAAwxzu4krndPpZWlxOYW+xXkGKcYkvmcQ2f0ijwQVuhqTgaYWJmlIDkp0BOYo
1oKYCimy+H4XOSJV6TMBJdqCl+HCfw1qi5J2F5sECPRmfAhddIkyg/otvLvRM2EoogZjDOFCWKaA
Clw0qA9Qa0hVEBYBN+3PDBhhqC4xPbXse9AVhF5wUOKvfgwVJo4kn/ZfBDUE5YTG99UTB3+dcJil
ABR8cGBiemi1/947iOxsoGpApTJ61JZTL5I8jo6tQ7CLXkeCdcP91yzxRTdBidCNP0T/XpCYsuEo
SJb1iivenKbgOxBQ7tdzKdY6WyjNfPY3yqV0PAM+9A97XJYM6ocLtllofIrmOne0KVo9AARj5wYD
eZKeUZaZMzTSFm4TZqgfOo2YcDtIGDOC087U+kCxYiUxLGBiT12GkKk64wPeqZAcF/1uFIKMVMOz
hozPoPYCXAzzxTb+d6RwI69jf8Eo/NHVbWkrXAgJBoEsCTDFRsP41YTqGjjIf5FwKSV4rz36HXVQ
sYVswFQU9fmIIJA0bDKAWrnvshYJqaKcvPE2m/qlReHCqO6Idb0JHEhePF4dFs3eBvzW8Ck/LK08
VfhAJwj43FHcRS0NMk5lpuKkUPqxot+Sf8jQzYM7iRcm4P0DqJ1wrIwo8cYff9mGLbt/qMvbzL1P
BvQ9Q+bGbzi4KX4VC34mIjtWYZgy8qtzl7eEkOsQDh/cSz7D8RXYg1uShW6pcDdtyN4AvH2y5GHu
6j+zLC9du9XLuqnVc+rzj6CaNwTLkORPiMb7cKfulHpQ/fXel+HpP/hDM+kdkU+Sq4b+ojdp10X8
O4wV2bqmwjlVQZSSVinAG1vjUmt/aV+fKopBrHOWC9WMPybzQj/V/ZGsW/PCuZ/svOreZIrYCUDE
hJcJarhvRjptwUHjF12HGVGtxC2l0MkxlAkSv6Spi0BArGFqTIUuZ34+zKnKKaLBd93MsAMGRmKH
xn6/uKQpXL8esjo2K1aJoToubjhkaWeGfPb8AZpplG5WLPma5uhrXZDQCubtMyb48lrvjmqT/rEd
+npD4+VrCj0BMRjIQGeGE7Ob4yDjS/UyDsg+65wREwMZzuscjdshAAqqhWkhfZqPbHTGfQjbXw6U
od84MW5uKIfv/bTiOnmgvpFLBKllB44C7gU8CYiSiyl+mRZkVjyHD3ZJHhPLYyCprY8hbCghDvVg
FfM4BIod2SZsPUUSBitPICFi7O3W6uirxm2HWRNNcnGFlnNoi8HeVIAHu29omouxxvjOA3QISLlr
wTmh1cy7kjq92RD4dRjtaoRl5cgzZahGBbOejE9JN+6ki98CYXqSk02UqAKNf/spqr4SYCUxIBGh
6dVxwJ4uaniMRv+UqvHOXTnPDefHdYgLUOCYHmPzLfACzATuzoYA2ZmyOOgu+KURmYbPtKI+z6CY
VHvof79hHHBztbK5XFust5Nng5wlLQi/WeUhdRH0lezx9fzzSR9toTrfd1Fzm4Tc2ni5ASrrSgWZ
euGHcGtD6AGAtZabkDSnGNPtndl8nhaYHur5jSNdZiegQURDTwOlXDLuWxjmQMbKMEeYxjc6MKNr
2/aAvqhCjqOFYNWIulhxHPGk3qNR9pi4EJZopv+htgiuPqzR6A9snj1T//J1PotGb6rQPI7EfXKT
/l+wLvcLCNAY+jBHJIzIn8h3ZqTzsX3n9oVUwSdNIowboXMIkJSZjXyAXda2vx6PPEgFpzjTPWaC
vgOx29V4cmnyRYNWYH1d94Qt0BA0Zt4jmOdBRuwsevlvhWsfIOf4jc/1B7U2br428Rb/8gqp3Ocd
3+rvAwmqhQFBqZwNmgMPQb7uEiPPYgTdMamEZjAK2HxiE8IOxfTpmRW51NA5rutXHawEaNK4GWBI
K1JKL31fnwnHMYf9hWe25c1mHNcawspqo+lgoENIsV152LiJ0EuBPIchD/BqZcL0X4aSpxUvd4cX
G9/iyiGAx8vIkCG7H33gwZOqOOhA6N+6gI7ZHLm/wA7mctEd9JS0f02lvrfIgz+iokfaq2lKg9ym
rEarqLekqIFJ7S/voLQZphgibcMfvHhoCttCY4HO151u51/s/9NOaeKgec3e6iTagezGYlTvHQgU
cyanQt9hzqBxgM9DGtIOzgHc11cTJKXE32RignplmjF4BvAKQOhzRi6im6HkEFoR62LovtP6E/FO
oWR+sXZ2wqFAoDDG3hwLHLh+7WxA8GyYdXE7NyG25Mps6SKf+7n5wmQGWER62wb9IEgowWhpq4s/
YHdDhUg2QSWdS/C9EpEym4jSl3WJHkwX/XTIflW6L5qmu1olPwcD+WPvgIlEC1LBBbYbQp4kVGVF
iketmHSIgg5GnSyY++PQ0kuQjic1k6NQ3s4Pxhjo8gcapd1Ns0RPaKV+sck9rx7Fyt0y/tQje1hG
s+9EfBZCnMJ2AO8jpl3AvKviQEIIabbIPn4wXvCp2+ptnewr/MxvzJ11Hrv+EWTpxjUOYOb0H1ms
v2eTnouFAOnlwht3a2IBGq1bn7m/YLUyEa7btAv3KmrwyqC5aemroUCcNKSKurrGHaL14C7KaTDu
tVygdCfqA/uXXzhhrIFyDV+yBv/kCpyTIMbggWkfhbgPhneTKPzf0I0rPBwiVA9dnUCJDhIS6a5u
Uce4cRC7Cp5FXCBTxjwHg0FODNdY1QOkunfTO4OSOvMX9UGqhBWo7nqsZmBzcWwqHOA23lRqaPOl
94dSIc8Tz2kA5sg8DSQ5mBl18fc2l7K2eAB7uoClXKE6M91HtVTXqRkPtFc/FhzXXPOg0BDyAqNC
NDwdOrphEtpnFx0lSDk5wkP14CXyb3WBzy8xzMjWwRDlkZrtZT+dNf671aA+tL+nMlp2kca7OVCI
djhcQ4Z2FWTSAjiSALTudOa4NKkseKgfpsgc/Grer3jjocfZonHt7g2wx9aP2nL2+qGARg49v2DG
Qyd5FD355/maFcgmxu0tHIyhFDQcwFCIlSLc0b3FObvUBodTF9Y5sFeOtPv4kSE6IBvWaidSPJMa
rA+F6AeyqXLhsy2ZTj+0E77FXgNOgZ5j3LAxd29pyw8oH8Q65TRgdHuocgG1P6JR7ThpCBEQNYsz
DEN6Y/obMEOAOQNwoBlM/BTwzwESjBW7tlNV3zBB8XwmOLGAcEOLSfaYwkHGziN/MgmicZDy9e51
ZIZeJypH/OjtXae7jMhdFmjzuy+GIlocVAFYsYED1QeMqc1OpwxmStKrU+VaLN8S4hwbRwLWKhpf
R3+Md4rKe4T3jZDA23hd9JKKxN3DSrQUq4mQjkp6LHTcw/vYDW5h2kBAAI61XkERcXWhvcihtK03
wgP826wQ2/XDApM/1CDDjJ6BSTm7SUcVjk/6QkB5ShF9yhlAf+KzV1gc0P3aINe/qV8hnnp0VbNn
0IqNHpYhH7oAtkB+l9xM7DyvCbnaOHhNITAMwfHrSYCWnggGDRKfzbo+WxMflxZ1l5G469Pvle1+
LQri4PiWygPfytxPI6f9CMmiP8Tvw7R8xClxgTfqZdPWHBsEUrB3HIVNEJpUmM/aBWyH59symciU
q1SerE+eoypGh4LqP0AjXCwQXzhAJlpa6z7VDHOfjMKXtddPGpd90Om9E4Me1Ovuvk2Knj87zLnY
rnphLDrT1MHCbo7wY52IekihMMuJgnZf9kfkR0HZ1jg4hlue64BvXA3YWM3nqOvQZ9vOXzBKpUK9
oG1iB272AM/QY9fj/Url0UbOSRD14saYlkagG26NoZVEPQVYRa9ruLwb6JNyFXQg0FQ8g1UwBb4h
7OVBjqeyOkKiOBRw/7+YBtN6TY8MLJ8O+1MCZSVW2gqjv89uIfqXXD9865j3Aw3GzvjsaPvhAgIY
kGdvc5uY7x7QauEQ52FOGyhZxRsUGXnTofmrLhs2vzBPvPeDAdJLdjOS/AEuiAPSQE+9dr9DoaMN
davnsY9OUAeU+LJBzGA2FNCYKAt8BVgtTcMNiXXRr9CCzU18dPSHsdD+VbY5oqiKoUrFz10+RZkh
roeprn1FuPqb70SHBiIX+ILegoUU6KH5j7szW44bSbP0q5Tl9SAbi2Mb66qLQCAiuO+ipBsYSVFY
HYsDDgfw9PNFVuV0ZU6bTdXljNVFt4xJiopAuP/LOd+5M5QMzFIjPi0s5KXUEUdqWTFWECzORi84
yolmDCdj4bV0fNVrdpYZiO5yruNniMpHFRfp6PiPrd2g4PW/Vxu6O8TpFxVdd2j5p9hangW6OuPL
vdOj20UTMzrblpLnha8gRKcrrsyan7Cz3FlbztSh/ZpJ/ySET7nz0Q0sseBWIxbfytd5Em/MPsKd
XKZ3buUnaXN8x6hYA/9xDKO0C8N7iIE/RhTYLBatT2rCVMNulk70qFxGQ7JgpTiyIU6nCS6zWZAN
5ZiC6q7areV3u2maZ3qpl4E2hKuQHbiokiK07psmuq3qGa2j/YSl75EB6n7oXEKlyJc7VPTwuwE3
2teJ5TfMTjYLToZsgZOQ/TKg6YrHKrbc49wMVKgeEPCNQmUbzfdpCI7C2qikrO1r6HDz9HHxcMbQ
5gsljOOvBb4AOoGVRcxaqdd8QVZlS0ry+afHLZkEC4v1YZCnos9ulrF56uLuSsX2xl5qojslfIgh
vq72U60Z10gAsKEbnnzyviKPdKw4tllq2/LSWsS8YydwaeqSRVrvWmk+t1dLaLHVWaeveadeQ+V5
R6KGj1bD3RDgZsWAdjFQnvad3g+Bl5RkKOxQHxYY7HSdzmL7YjI7ZJO+FCdZry4fBte9omV79u2O
xS5eTgxDZRJvqMa7+Tsm7HsDI9ya+fa29PSpwhF5nKvsuQzCy6yn3o2Lm17D8RJ6PnGYvYwNI/1w
vRxZJw+em54H6G6RM+xCU2gscyWQQtF+7rtesFrgHxYX+6hcWcjGTJv8gTV+1663VRWllq+uWkXL
6tc7oawUD4nLKKS8sEDaIhLCfFPH0Xy0PEBo9qru135ln0sxGS/rCUX1MYi5KGLZPWprsRD3Vldt
sSId5HXsCzvmsTfNzhmMRshavFBUJc7kpbOzfnOoyVAJ8rH3Ylwm82CtF8jk8L6xKycoAFeHb1Dq
STaxfSUfndUzfGzdB8IwT1YRfKxOeTErdkEwyxO2sYZagX9bYYLmGEUKB57m40/L3C/OkVhHxACs
W/eaDyVR4vu+ri/7Jbxla5bikdvjh4VZ73xdhjYFYFCnouL6s3sK621Yx12MYGKfFUvHht/0SVFn
TRr3Me1gYFEjVNmlz6pTIxzdT050KDMWeiIAzFs8SVKLuLZGakUvYmzsLuI9WLhAxMRs05l5ojYe
G1cofK5l9wjYGE0wVHnGw15k0snjo6IxzizTLlBDkKy1uO0JejtaWfSIIZKrqEHxYGuUP1W//cgH
3E9lpp6VVUcJolRmc3lBFzKXD5nv36L/PlZFye2GBImhzngUNZetnmgXSgBN7TTTj8v1pXPjzx5Z
TKKlc9MV8uTlPr9Ol0J23hU+x0aoSIHzHwImhUlX066HQrPtL56xJ32IOXyaevHkyvAlpqbduZQK
nlCnYBZ34Xk9SEfzaKrmW2w5z2vovce1v+K1ya42XEx04MM3bTAFBP1yHy5EsFXuwLhtNvcj5mBm
08WKf2yRlFuc7GQvV/s+LBhjZtXXYOHXOquKsPbtl677cGP+Ltt59Xz5NZ8YkW9ZV6R5hno9Egfb
BHon3OydunzbuWE2HjvC03dEofE19Q39AAyi4psjsiQaoxNLMnGMs4DZxOaYPZM1KtHBvJaW92KG
9bLJJJNe9zEUHW+2TXmsaHfWkWNoCYK7UTALHRDlxNnG/J1RsF4+FcrfdquQ4Dg2l4D9CtFpwO3J
helOFmn3Tn7IGgarbv9I40sRHIdXBpdEhX40K+abqPSuhYlPzkKz4Ib3mbAYvgf8jLpIKYOuKuRm
eD/3JT0iRaZzstr8IjbDXQ57hHFYhpFy0x/MSaprLEXdVTzGP0q77jF11ujll1ukV0einByMWBag
urrAB4wKUFrZ11kgjsOFsCVTqV57PX4fyvUGzjIZSKpqD6HbMxSzyx9u3o2H2qOKYstpbPuKIPAp
tYMuSgTkbFciR0YwTkPUbtwoA3XuVD0SoszrbMpUwuSDgFXu+1axJBDFvCtnZSVjDm17yJbDhpgZ
Mwg7Zgu5Pec7ZpzMYoc5aTqsdfiwS286j19ovrCpE3/LfMhrr/NofM9dxEJx1PHTQtLJy4JrY0YV
PgT2NY3YyXYQKVjDnPZSfs91MFExUwzU1cLyzbKPIgtKoJE1GV1rycdhoOmynDa/KWT87EGSZZ/m
08XiysT8Z9kHpgxlQtIYYp46HBNLsXKzh4I1W47ciqXKGuKtsdfE99EfjKXg81Sr8MOsTb1nbMep
HzJZXd0FK6ZvfNRZkYwObSer1KnLdw82T2JlcN6DrhqObUca1bIu7wN934EB4nNki+sgELTzWe3B
g+P9GAB7vjkRNLbF3hDrCu8nIzPBBghDXmuZaxnUy75Efs/BX5pkaqIBfS2SLuY9p97igiyzLP5w
qyJiVTjmLzxbCDhia0102Kabxx1iDUhSQkWwWFOz461mFneWdUcq/KdYA++q1jR3/rBwfQ3I5oQo
9amTJfIDxRyEDWd/IAegTrjg5ANXmdk7df8wVM6aVMonLrEqYRgwp/wy1uLRx4N1G7qi/UpCT5RY
MQW0bfr8tm1WgrN6Rx/CgYR4Hk2FL0U8s0pmCrJwr5jGt/aTUA8obfpD5nXL3g5myS9IDdSPPCFL
XhmOIz+vLlHnodwGvznvyOhBANKQfzBu5Q3cyvA5yPz802Ff9wipled6GZf4oDbPPWWtLvaeUcxm
W5wIQ4evyi9dTTyP7R/aCfGU7uAkRIXuT33jzQ9kw9K68BylTL0/uW7H1I82zClj8c6jYi46pvD3
+eSvhyybulO2dihpHekdNiXexIR2UhVM+HDjfJDvtqItQyWgDat0N5A8MwG6rl4X04Pc6jVB/YCu
mvAZYiIXk/9swsb6ocd5QVMvVHQV+JXaU+qqbx2DvJPsxLyPcmIlWVNq7wuD34kqo0R04kzZcIUb
3LkvdDPeTmEdvYnVC3mltwGthGVVz8BC5OtSCHld4pumzpAWmhsrH9NCotbejV5xPnW4vY8A1ZZT
x/N/wyNBb8VRQ9ETEobpsfmQHW/KOjoWIZgqZEfVrzdbIfggIG6kNlPoudaguPRbN7vRG9Lyxjur
Tob8rOye6pNDalTa+LU5IsxAXlPMkZuCkfM/uwVBQdmhAZ5t30BTnHviUnS5b3MVXIUjs4Ctrtdv
xlFsuAPKFBHj3l+XFZyEqgzy8janNRgc55tCdckoKsZP6tnjhVQKvUIZ4I2NqDht243ux4pRfFZE
7slrkBgsrXN+7Yr1kT9ZV/a49Yg5CcSRyPagSSMAEx6fakP3fzKyD4614uVsmqD90M7kv0ezNIea
gMrjtOXzc8sM5y6IuJ15ybIn7u/2hv0HB7hSGFzHkRaILUiqwXrfDudddrWQ2Du41tkiFxfXUWvH
V0ORg+McxxJKQN4c5jKOLvIytlOok/RZCA/38TBP13Wl8fBv83SZGVnfTMOw/MwmRjrSwsWO6qW5
Cyd8ENnYjleBJMypD8qItBhnueNNsy49S1ioPPrw1svR7sSYE1KvrB3qFonjmWnv1bpWE9a+zXmC
n+BfVkO5vUyVQ4nLfGRfDNV2hzSZfToF7IXb2cTXzBHHQOuZK8DfjNpnjpdss52jk7sdujt6Wu1l
rwjtkE4CbumvuspYB7sFwaE6Vr/+LOykVhjc7aa3uS/96IvHO/Wkl8Jn9+3wqomM9RlG9wSDub4h
dD471ripDjicCrLB++zS4QTHeFqNBztbnbRyM5oUfOA3eR/re4EPOx1D45wcryEAtBzKC1hVDa6x
pTxQ369HXeftlzaL2AYgCj20qvAuxDBWd6bKeLbPUs4GowjQHo9PvJfRLYxLl+rNDY/QHzICQNjT
jWb5MZz3eqae+usxz8MdPsRgT1J6fBU3fF5lBk3YGZlYkyda3RjWm7ATl4pm1JvEtRp8cUR+PJws
n0FiM616X5sAcULp27f0Ixs6YZ/81yqU+Bia8iBQqmCHr7o7pOUPUSnUk3aq5YJ9ONsHlPbZHu4X
slkMxnuqJNUkszOg5m/Y36Q45rjcNHpofVi2EH9gWEvW/UbHaGPsBlN8yq52uPdl3uJ+1FVz00aI
MXlKm71TZNXbkLXDY0Wg5RE/prHJDgpcyXxBzqOaqsRZi+br6GCZneRUX3Z2aD9JvQy6RjwxLNxS
WWg+6zoCs2bNxWvFy1rtVIsTCOMe/Dh0gg4sH8+3NSuAVd/US6n6L+0CqDGxRNs8bmobKzSis8uM
j7R1zFUiUF/HKKvjfZuFWIyrfLbJu6pH9zZvM7zzA/Ucw3wnnFNn1NHKZHammI9IfwtosupyQtyk
KA1yTtzHrYvb6BR2lRXvol4PT9Bc6m94ih1zkXmtLA48njGiUjdswmvkB7X1ZUYPJm49C/bFA+mE
EgvhRtT9Xek3nmwQB/AOXcKTURSeYqs0YjJlfIU+g1ombXv2UB+aPLIceUusuMuKaplhHhh/OZuR
TPjS+Vr6abHKKr8svYbpRxidSZJj75ngkOMi4JzBc/VSO0X+lvVS6dQ3dfwIEwu52dr76MOm6WxD
RAC7xYn0CJCkY6KDDHYVz/aw81T/FM6KOlK20Volpa5R5tHQLNjv7WFbd2rKW8WWd52M9TnL3ATI
AUZR3Ia6Zghdk+XUPeXbOecKdnId3US5UzNYzSP3Gz7pdt9NbZRuds1rayM16NNZqqFnGDSX+iIX
I28zvhAwUsbFSJiiuwbMES0dbyiFTOMdVFXyvXAjtXvFkdL3yZb1+Y9chvy/XsSlsI80p+mxHobz
NxGTyXTUXVp1TYCW7vamOVdFVjUO0RPcDvPs0ac+L0sro30VTITndv26ebu5ED17fVmwOK/4PxwC
/oJYaszBHh0MshRSq+TI47qhAaxSAWaJFnbRZylWLniurQi/2kUnjZ1fWFncNZchlQI6oiXAxjBH
WG/vCp6SMw/EE80xn4wP08xzzYcdLluZ/g9YvxxuvY1bK8j2UYMNoX4fwidBEVbgSR9J5c6naC9w
7lkAAzJ1bsX9Te6KBkAScAs+XUOIIJ1hE7bHuJUX81Yjt/WTku2XT9ikzNjT4Y79jdP2Hx/L/8w/
u/sOPFbXjn/7T/78weuhyryY/vTHv931n+3TpD4/p5u3/j/P3/q//9O//fGPfOc/fvL+bXr7wx9S
LrNpfdCfan38HHUz/fZ38juc/8t/9Yt/+fztpzyv/edff3n7wT26L8dJlR/TL//40sWPv/7i2iAz
/wlHd/4b/vHl2zfJd968Td1fjqobx+4vP7q/POnmv/n2z7dx+usvlm//GrsY3WMYyl4YxD4UM/P5
9y9FvzpB6Pqwn6CyRX4M/a8lN6rg25zw/DXSLthMOSExHkDbxo6gE77mil95EGC5kdpNgkFgu7/8
/mL84Q35rzfoLy3sg65sp/Gvv3j+n0iHgh9EBAVgQK5OYPjxn9IQ4mXhyXcdKNNcRx2ftQB5wZpb
cf04jQ2NEKsXsk+vp2ry87t563Da7hrExmcndFgMl92GU/SrsPqCVg7v1himUe2N1r1Nd1u8r+7o
izfXJxTwO57VKE641/reHKwcRh/IiCqfnHtRg804m43lsHzvQkrgVHSZQx4f6zE/rdca6RBDQsdK
5BQaicYPtfu9lpk2xzUfHZna/sxWs/AcOqaVxU93zZxUxVd1E5j4OdJL416zIEEVA+CC1YMdDwX7
X4gLvfMKmJddOaOWbs6uZMC7882Ze6tAGjlxmDRB3zdpJQl8ukQ+amFCGUQeMqwrxu8MEgVSuCkT
LwYT6XyIGsMxaFYTd9d9C4oi7iu/uS9VPTOimSH+UyrSYZ1sGYw6gUWmL+uqnkKNxJwvH1BDB2rh
Qz0x3ZtjRD17JVkapxjsc4GSF8raly4qu/hq6ZwRJWXsuuWXwFk3jD11McWp3cC4uK9GojXHXRfV
/FqjgAh6Z9ozAS4KkXWk0RqrgUGgw8llWr1OD1yus7iMFnQkOGbzGnIXi6LgJKOm2e6oqfvqYnNQ
5R4N5ln7cggQhSCfJQ/xINqs0omQiFEQqQ46Zgg1cOLSj+IkrrdQxZeG8OREZD6yWXvo09yG/MOX
fGzOoi7mIMW/g6qiDod1O+Uofjiey04FD+iUsaHtsRjQW5nC0Q3x7rWwj3YbF0jqAk5CjGpbZD+u
jXLgdoCfRJ+OefNp7bhwLshMr6YXz8LFdiB5B5KPEIpX3rAxZqe/gKq8aAUkv/d1XmKT2IFFd4YM
j003ZE1rPvi41sO97yNtvxh8oxiKlPGS3eXhhg5fRhKbksOlDQwhGmuFQbCzzCVpo5g+uIikm3ab
XdzkjUAnFVbMT1qSk/Fyi9yavtrTWN65yIjwxzH0/IBixi5cRHP/s6IZVEgnQUGx4lj84Vg4tJo7
XNQss23ZTyFYlwghBXa9otrxiontxs3LCMgatKQVzRDlMoy0xvus2o3nA0mQEbfwiDJE72UY1vt8
2vzoAqISliDBFMLFrSjV/TxEHV6J3lq3z0Hwdj31WxyZq4m1Yn++T7Lltgt5+ZKhkV2TeP1SWodS
qvkRIIZh/cholbyTMLZyQHeTp46WKpfieN5VN0lkHLYSkarsPtGbYXUHy8zIe0P0MuMnu8SJnssq
fleU3OdLfAJW8CUvMQ9c95QzLEqsNcUKADJlPD+vUbOZ7RTUMBTj/eAae552NsrX+SqqJm5xqE45
i6LIYnyrupJ5Y6Vz5ucdCrZs/DKdB0wjPoy2+jRL5c97IxbAcDkcHUNRQHGQiI6KH5nEpuzHspub
eI/yGFtTZQesmxcn6jil8LehuAV2Eh7ZFCPS81xgefdzG4Vjuub6TPYx/jAep5b28rrfWlY7Whax
2hOcuUCFngxb8bzcGBFAkOl4UJFt7UAJGTdBha0xBDFwz/dYWPMOeS5pCI+tP8Q/pXJNeIrxXDHq
s3IsWW7czyNy3qGm/OgbEsJKi1iQIzpn2jpStmBDAyoMXpYMGcyRpWkwpYVzjklrfGONJ9dzsyit
mYWg+A6V81UtGPQTwHUCca9aoNN4NUg+BoY1omJt28g/A2Nnz7M2wdNSShbWgZtXR7+D+H/KsfZn
MC+nH16wYpcyGgv/VPiDn7SVk4ud63QSndK0aOTpObwTkpqbUCJ1lAQU5tlkeadNNa11FYi2ordx
w204rDXnBELGiSG/k9nmxUPoJJgOL/Q5g7C1wWgVI/AcommcbzamYup+nLFUXlG0G/0lk/EwXLTe
MIgr21KwtMwYK+YtXm/mR8NvGDwUWwazKMtU2JxKb1vb566dclbNkcUCnxiZcU05zYVKpJnQM1pi
a6sXLODt9DIoB9qcQWKBZ7p0tLktRo0Xp5k4Jq4YTy7b9TR5y6uzhH2+H6cQZ2wI3Oe5VUKD5Yrq
xb2sw2hzkyUKyuzUojSxE0ZQsCGJdkpXv780CwCqnRQbD5aspZ4wwHRrfIgyjHxJUPulufQY5qLw
8UVY3NjtAIrMqL6bUzXHiJQEkMsfaNuQ3GMhj8S9k9FascKYKUMjtQb56d8vFW/KD8qq7uf0x7rw
j/Xl/3sFZfhbeOh//F6l/R8FJWcE9eRb++Pzv6sn//7d/6gnRfwrEi7i40iW9QhC84CU/15Phr8G
DBYRM/E/gWIVPu/v9aQb/npOn2YqLfyQmJaAAvf3etLzfg2pMilF6e8D5CvOv1NP/onMLKhy7fNf
E/t2EDHf+xNEPTaUmZNxln0FqGPsF/Qu7IXr79bwArrw/0YBdv4EAQ4jh3+v7ftx5HnCD/4MguaT
OfWFwQ3BDXhXjowXmJZXlcCC24E0BWjod9nMEijCsmIbJpvdjNRYaWudQWqq3OfGMI3bRcdQV968
q1WG7j5rwzNvAYBJJL/CORzhkGWk7IowFXkHNmVP/4S4iuXKaCmWbZ2yl3t3YvP3gojfaSB5rssc
IJ+c+tzfkijLxy7ee1xOVcE953V9kUwj7Is7q0ZM8+wysxMQU7S9ngwDFMBk8Sq+W0ufjY8uCMUI
omdk30tPg9FxR4CzYRQKheKgrXmF3cx752XvE2RI+f3ZsMnesJv0S1MidgxbugBC7LD+77ZwRNVT
9v3D6Jn8UxVatWgsO8xWFMRWnXB0L5iC2ykzZFJjfz8UVQ2XHI8MZUzZ4zX1xIikFJGOfxkzJxOA
jjKHK7uzCvbD0n7vCQmaE2EVw/OGIfC5QVb+YGJlPpgw+F/4l5dwqDpj/fDBZhcJ2TreQzfM3TWA
Q384jBYeXZQcwv+yrFs8s6isUPKtppdcDYUF7irgjkFO4VYEYse6yb/3MMWu27iFQE1dT/frIXVg
2+wUlf8Y6rJ6c3XF8tWpZt8kRXeOMLEZjuJXRd5DLWZlNMitXGFk9nqOo/0MtxFeYp1FDsvOUqM0
aGoXFOK4jj0ghohhV1dQ/GII2trwNVaWXvfw27lyen9drpfN9CHkZd60ZInDJg1FMR71PE7vw2xp
7PTbhj1uchHaiKKuMDmgFPo+NAPEEVKocD3pGKXthWxoDJ6QGjtoWqNaUUFQf31kpS1QbttWbGES
jlpM1VwnkHcgZAQHicoxpB6bqu2wGWur9vOChSDx81V4uyAYQw/DwVxGSbcRULdvgVoGkBeQNPCP
C9k8u6oX4HPngiXTJAPZ7K04XEVSFpbtJEPQQuiMXFvGhzZ2csAFgKDQNQMTw2rJstg+Ks9GzCJC
FqNsQM7BJBWRIuI0bL6ZwBIyToLhl51/5jaxtg4ryxn2PDwScJrPb5EEIuZZaQIGg8lCsgSuEnth
LIXXpH7lQXL1oceQX54q22YhU06hP6HFjQKf7aTJhyRgxg7dag4lnv7gTBmYdIkmgiWH81GAqsSk
4/XBt2GD+sxWsc0+p9BDAqtRVPbwsZUNRnzJyVmvWfydtcguYvYNKgXMD682UIPzfAYMuvjI323I
Ty/tEFXxAQTUnJ0Uqjoy5BFk8rv4E3RZ9Py1sw+Z2T63ZTe51AmL1aRM3D29m5y5uAF/AprKy4KC
mqYd2cPHmWUFe8w1Xk2YMZLL1MVl4CeuqAjI21DTYgMVUGx5IremPDGJ5Hzi7ULvBzLSe1J2sNV3
NovuJnG2oCyogT04RZbP1GmfU1H4J0sZuOOwbc8/eCQZD+1+PclTO8bQhVDIlWu6aMcKk4n1TUth
FuKbyxUexrRj0MWWq9hQWrA2gkpXcnZ3KehabVOdRoJVfFE2LJ8g02KMGQPGu1Vot6hOCzU9L9YI
2xP9r9T7lfBZ8Lx+FkTX1RxzciPnbuOLApPAj21Tc3uzhTlQTbJ0fA9Pj9tZnLXCUbBFlvxxRmVx
2UvyUZEqwvPbUxAFxSPjfYF4FFachnHj8nHPBVtzhqiC3juqC20u42bCQogWyXUO69zYw0sTA+A6
TMMc1l9FKNsRB0rXlvtYMIBOeqQV6hRZxlJvNjUow5FSYvqLVnwT35XWUXntVNitfjQ5AhWS510/
vwV2YEWImNsNOhiOBYh6u1m7dn3fWZ1y7xzDDgtgzyLcC0tKsGBBpfAi71Y+jTjr7DrKEfURKbVv
2qXHbwCuLNx5dr5FZ/VdWF+6xsOri/yJc4v+IX/JagtmSt2ujThQZaDa5axsnMtBRdHT5gbVC85a
iJST0vaPzddMP4ohiKsLt65QPjZRqZukiLXNm6qK4d00Xa3S0rLNXeYyewz9ZnikmbbvEGn7LGrH
rb3twHn8KGIB4FMaF3mpsm2AxoxjxIa7Vw31FfOjSjwF3qy+eH4JrIqXCLdTI1etkDqVwCA8CRpv
xr7A9kgw5bhfhA9XxJTbuhy8ikzFs/jf7R/QdYZeGhe05ft2W+lrKf6hsyI7CYOf7tZXWyLLsPD3
btcW4ykLm7n80Ttjy6R2KC3JxLevNUb0El4uJLDzIqIljTipZqt5NMyEvD1cKigjuRthRlqgZi3H
oYzkY02DEz4Kb+ICKdYof3Ph6at0bpZKnBirBPlL3tZaTKwC7T7YAV9iEZosTBUyZIyiMyVGJWOJ
VGsVvI50YubG72ZdpgJytLzFJRW/bwSFNBeqWZz+IczIGk59Cp2B6a6sa4BTKkQfVkatOcG9YKHk
L7m09n1+9qliBcR7SgmA5gXTZ93FsBo8pLw9vVHxGsLhjPdbI+SEA8SKe/1iuOr7N2yDDsO9dVHr
dHRLEToH7Q/ifBV3qPcJmv57ROu/NTj+/7QbsBGF/ovj5T/OlX/7vv+aK7t2yNTWcV1OcvFPc+XA
+ZUqnpGzcG2H8bDzT31A+KsnIpccrSDwz/0AQTC/twFO9KstHCppl2iywPb42u8Ny78wVhZ/jucQ
jE1jcif5H70Accp/yraRkTaDKhErOU0vMzYoa/FzQi2ibuQsA32zBHGsiUDNNEpEM/T6wirDQD+U
tsUN6XRYjk7Kyub2Trl6KmHR8yk6ymjGP+77WulnzsxFp2EWe6+mbBaoyoyH+7O3bBmfV2VWC4JG
Zv3MB4DZCdlu3is4N++uZufGzNFh/HyfOyQCnojYYCUa5VmLjMcnsfMuQulb7DwdYDW1dUGJWSxW
BLFXtyHQ1QooXXfAjKHF3ZZBi4GfJIYSOU7kmSYNsHd9NrKu3FuELYQDjPnoBwfRByy5LGZE/c4u
Iuxl9hmOnnJNMv/C+Vuq20bMA0o8DD7iMY7bhcrDRpW1ZyAMwc6Cabru+67B2AbiY8Q8MkwBErHa
Qr8kh62CHwCzKdsTHYEfxqOoMkmew9tyktUey+C26eK+qXabTxjdJVoAGqYlBuuY1A3yimPgiDz4
sqgqr495K9bt2C5qCi/XTCMUX33V+F80/MNHWVphdaHydmQ24Og+uLNlS1Foo98nVIS1eAegIRin
S+phg/HSNgKAZ+EWLCQXqjuFUmS/GsoAHC0wMvaeZ5bzDDENNzQEB7cgXxyOMgTDJEZLDjMdNHhw
ZyK3vY9mh7mK7cYPbeuBDItVtgFIFVqjBdOBt69k7wEuYd3hvCFmtxcwdcaK9ibTs9xLJYIltdH8
uyd2xYDudaQkm+O+RSYxceg3N2tWQ3YSrULy6AYrIIQirMf+1G21Mx9oA/CLLDIKfnZ5DdN+dvIw
TDEBI4RAUJcHB6cCiXEZVm6P82izGPAfsjgT/rOqbTiNBALFzqclt1Vccn1M9omoO4MeomXtWrQd
u36mdb06zAiNM0hCKt4m8MLYthJybx39HccwY3AuLH5sgg3WYy8qeO6/TFHherduVnYFVwG9FVyY
ciNUe17Ymkq0gu6jpzOdw2uioNpHVVO3GGlLGCOooLmMnM5g4oJ63DDQZLuhxXU8BRnVsDM18U0g
Atlj7C/bRdyPpDXAYRm5MJOQbmO2doGelvDUTxC9U3jC8G7dYNgwp1us84nmkNFSXkaid5p3G53j
dipqtHL3dEhLhhKmkyiGwWpQzMG7dG/Z2cvtIsqqzb3jyQLHFFRETYDAYMX6QsaEkxXrDk5WD4pm
x03lo4QZ+0DeFYGF3UI5apm+z0Z186lDChDD7DjfgzUVapzOWdc8ukMOyrM25zmY6wXWexOsiL2x
hCkf43MmvnuQ4pkVd3OhUAvgpQHkr20rDUpf2IeB13NKVA7LgE5Jta8AV/uNoQJarxtFpIZN3waH
9BTDyZUH9C0zWLTJi4fPdmhxChm9uNGrfe4BLjbcjijlgAOyUI44ISI1xddj0J63JH54XjlT+TTl
15VuGtfRHIjpAVW1+3Wry3JNJjEyiB9AIm0HZ6L3P3sM6DiQ1AFwn+eFowSln9feloAchssSqSEE
l3AwMHPpoCcfS0xuuyff8X+MIkIX1zumERe5EzXug4tZ3L8okJrq1N2WcE0cPoX+O/8hQowKCgFR
tnCrwM5ManxnCjz5p22R0zPLfvOwki7bXQfZWgUXULat9k373TnuQKsanGs7dw2mQwaaKW1wXR+2
meTCp2XzZj8d4dsTBaGdtsBDAtU9xySJvaFxtMNx7eF9UYhcmHU0FG3XM03fT2OF/uMS+4xTVb4B
RIndOv9pgdQbdyooxU0QRIhXmJVmGKKaqPlOnon6LHAGf3P5u8cUhcgCuxEumT7WgbRf1tmFo1Zu
Wd2cevzxeLCyED0YhVVrp5w6G4ZD4MkS5rTZZPWwab9h8GPhiGzmSy8ooM4easkeBJiaNbvj/2Lv
vJLkVrYsOyI8gxa/EQiETi35A0tFaA24A5hNj6Un1gu81VbM5DXSWN/19eypiwwIdz/n7L02K0he
RFoBunQ2mB7YWYqFl94S6fQ8EGRqCOfs62gQLTJpL9PwBxdsBwp0rIx1mxPCEG7TwWifZGEjQTBH
nUIMDS4zk8hTHhif1CXAYDQe+IRKqMzbzsJcjNxeZ+Cm0Bv31m5W5ukdCjgXJzoTNbYrW01a60kz
S+R4Mb7dns78GOk7XWLQqzuSFaq8nspt/WP4AwiOQRD642i6QGPDgEgO0umOWRNNKjqwkmILFGuf
Huj01/ozebIFoha7cYhPo/HgIx1xXKrOtK3XwHjQ5wBb9xLyD7wI+UmOrHb8McqyZ1WGlEZ5Zvt2
ktnzmVCSZfSlSj7NLp0HZ2t5MPAAybiRtyezpp/3SQ68GNnvkuwnXeKPVGUY7iG9YjhltKjuWWOq
a6y9y1SuiFxGdAwZofb14DrSHyO8jjfxsiwHSz9PP6Z8RVi5uDkyGXfrWOZ4s4iWPrQGykXVSoZL
myx7YFXWMjXMQ4+ME+PHNNE1ora7QvqkhTh8lUx7K3/MIBHIU7biAGA2aXXKBEb8x8wS3mHe3yPS
Z5YpPNu9gTsKHdYuCmO+sIo007cjK3m8J4+YACJEYqKlMKnSzkdIwNS0wqrLCBVwMW+SaUHEvnLH
vPMO84+Zq1mzvW4cLcndM1FLKFFmjZcnXea0LlXABhcMs846VZHFiBCJFeorRsay0iegdpiP5oW4
Iz/43nj1lubLO7QXe7r530lBP/2QnlhosX9XG1y9tP/3/3yqCv75f/z/6YD9H5Wtl0REonldpBQ/
TQfc/5DpovOfGQwhTdXm6P9f0wH9P/gVmRuAiiTy3HB/Hg54/3ENLAwo6Cz+1datvykKPsddWjQx
HOIaNaTyqmXzyn0pCcjps9qJUTEtAO/OUchTYyo1QP9znn66Kf9Vjfwsavk8hPhxITIIXa7C1Whf
fYk81KfM80L6KKvaReiWF+U12R2Xy6ISdH12rBPt+PsLLhqZf8RPy2P7cUHH0peRDHeRU+eXCxaY
hSMhaTzPHF1QQzrvOFUAy0a3UVezROdsVjhQ/vqitKWQFzHsMW1EPPxRP0Wvtp4Y6qHndlYu+NwV
E8vQnwpoOPjjAPup0xDAOqou22FOt7+/9OcnyTvCaIfwZ5vfy5zJ+vokqylHh6iwnZRz9URZsXLm
585Rn//6Kgx3dJepFsUgNe3nH+gObTNDjV8MZu8Sg0CWf8O5+ocZ0q8/hWmagViYohlVlfFV/kS3
n62VvjQO272TnmsIPu0sgr/9KctVqL11pmwUxXx9Pz+rtM87EQE2wSEug8nT6Dve2LXzh6ssT/y/
X8PlsSxXYdro6o6m8rF/voqGB8pCBwpqQHswi+5iaDHeystievv9r/kiGfvnOhb5KaammarpLt/f
T28eJdlY1NRlxOV4R2tydqmEUvr7a3wd7f1zEZ46aAk+LeaTny8yQkDpSKUhCY+wPlzhNP4WxU53
hqaHlxDB7YYck+zdxS1yijswJoivSH/QOVFljfhHyfhJyPjzkvLra2KprFt83Zhh+cp/mWvqid1k
OlHXMSahtqTQrmxA6VFZ/OGz/vXmciXbQuBpmaZu2V8eotKGOuT1AmmNnkynSEHQXCHD/8OK9W9X
0XRVpaDgGoxOP9/dJCZnNIxpRMwzMwdcUU/AqR9+/wj/7Rq0kizd1mlGIXP8fA0lswiLc+m16JJ2
eK0eUFfd/P4Snxfe5Y3nRvHO6/wUm7v15SUBRhXJQmOlN6KIqCLAtDunHzW/JkryBRm6ic8gFVD2
jbL/Hzwnulz8Ng9/lPH1OXkZRYE2ckAqislBpKeMu7zr1Lvf/8CvocPLL9ToiKtsY6pGV/7LiydQ
8CXW8q1ZK+EnOzPz0/I8yXNarpQ15oRAP8XLhB3hmd+Sm5QE8tX5w0/9dV3hb9BVPkWa9a779afS
Q8qNyvFYvTLYJ77qDchCnKbFRFoS1yARyFuz+4eL/suj1VSL3ZQ+4pL4bX5+e2zd7iGisTDHivbW
x+43btAD6eK+OWmPHusPrNb6D1/58s/8tIB6rJporWl/8mg99cs1E0SRqAC55jy/x8Z12377/dP8
ZRXhn8/gkTcV769ha19eVzwRsw6WgM2mybMTGiQgvhr8+4wMyeCvL8XS7HANLsXHx7ny5zUaq0sx
apBg6PQR4tfX4SUl3zP5dn94TMaPP/rTTXM5zVm6hojEdLVfTluI5BiwtXyDpG8k4yYkQEjp1hGo
7WHFv3eddVU8lvVTQUNS9u8h8XijiH0lApLg+EB+6FyQ6T7hcLzMcdyiusJK7Qv3AHYT22mCxO+u
TZalqveTYk18AhPHlZuq64Gw+Sy/GeYrt1KDFrMEOacbhGqVswHcaNV7A1UoBdMaD5DOeDwZtEDi
GMK3QfABeQ69NgbQFddtZ51oYeGJO2E3NbwXQVOwjNu1tBHCjoUPkXgDKjybDy61YkzN1hbITpDD
5fgBVqGbnyRpuIciHp8VJCSR8g3sSp60pJKmm8H9FlHiEy21I61uFw3Wo1VRVQYOCSRAX4y1BrCF
bM+s30/apTuguwtNCGqTb6c6zWsMq/m1Od2F7llFS6btYtUFkfSAggx55L0pbJhGwLiuJWILNUhj
2DP6zTDghnAAODAfJKW0mS9thnMYZh3tIqu+L/aEYbxvFXaY9tArDG5N3Xfi0I+9CLHYGyablWF/
b93tbFxkKoI7PcBauSJ5ed1b27l+sxj/ZP1LNtzY7saTITGTjKIsxC1qs67Kx564WJPgEzx+lw3R
Spo7rObsLDBpEsuNC0RnCICsRgA2GmGvGr4EQETHike7H1FZunBjF5pgSsvBAPiibEH0ZYO2dtNT
gzqgDOLwIg67izHfSigqWXuWja9CWTIYMlfRPYDpPLzU5kup3srmaJZr1QPOAnUTpCruFjEcYkJF
e3HU6+sIYK/AiV1hpHZRDlyFYht5/SbCd9orV9CTgyrGwKSQxBXM3oOOQEHNbhP5Mtq4v59Bn5AO
W8iPaL4H6awzTWsYm21lf7CzmyjdWPm1ngUC404Nc69LKoTk30YE4W362rYAhnvim4jyJn5WjA2q
WVyOuxnnuuMdy272EySzqbiozb2DyChemrdErJQ5ibrtAnUGd3mRyVVRxrvE0/EwP8/eRyVu0+SW
9CKA9uV+xPIcXtLmsnILbDCNWLvGN41ooazI78G/ZjFiyUayQehuESjUI3lYENwDEG/7ILzruOEW
iBA6cLWykW7M6JsJ7dglKvpMkzyAQfVzyIu9fZUBExGFex7rlP+KiNrSBBnPU7I3XnhJyBJzexWY
oK686uFIUALmrHYHgRi/El1e5Q+r4rLAfl2rGG7ZHsMzjlbOl3O4aU/ujByEGslSJRE2eoh3OBYx
WFXUcRdh1s7aQyM96/4vV2PWSPRhmr7I7JZK8fNqXPfEXE02T6qa6FrFzMghaLtp/SCgC4V/ODr/
ssssF9MdZzkP/ThEfrmY2XZtXHPuGhyb5D+52E3JGbJRKy0auou//Glsk1TZFNsm2w3thc9X6wxT
4JqogLCGku8TftoONl5CbGmX/2Gv+Zft2dTw0NjsnXCqjC8FoVWR7Gjl6Ej66ELFv0vD+A8HgF9u
HT8GAxBPSecVYbD6+cegsCC+eeak4zWaL9JHY3rhBPiHi/zyM5bnQ4PGpElBS+VrtwDciKCVh6Ii
Ss6a+0xiwB9egF/fcnJylr9/KQRRU305ZniTjlsEk+yqRu7IcgIG3XGcoHEav4ZPlOA0+OufZLPz
I6fhB5kGH9fn+8YQ2tNmwRmg7GcHil2UM1ebwsu/fNVcz6RS123+lfGyany5SkuuQEFnBwHya2q8
ai2o078+oi3XMDlpm1hmqPW+vM7jkEsX0Xa1cvJ67U4ECHkGhDjxh0ekLef2zysRxzJ+DUcmm3ry
65vGQNi0e9ozq85m9Rfo69mxNBjtBqfwPW64BJLcCAxFM3p0KHFCigQhcohHh/RPpcyv53uuTznP
reW8bRpfnl6FabDPUMlQVWf70h3uYzeaIZLae72v3//6GVoGzbLlO1Z5mF+eYaIkbew2vCkTCSFB
noOmRMNVQihS6t3vL/Xrd+ZxjEfrRJOKBcr+cqkogXTM0kcHIR7sPXEMRDqrHG7+B1fR+C0s64t+
4EuBpomeL43AcSxVuObTQZbMP/rD7y/yy7rk0oJ1EGUsPwU64Zcv2iByLMWljW7AU1cJ2VxKR7Rz
/vr7q/zLDXOcpT2rcZpfyq7P3xcs3bRxlqsYPcM3OFQpKUx/fQl+ArfL8gwPtcmXS0xRirWpZiOE
PQ3pAm8wA6btX16DKsvkbrEDWnSBv24TMtVHJAa8YmyPuzpy+5VVwqv8+4sw/tSwdGPfVL/2wIxJ
FBrE7RrTuxxPcZlAViEI+Q+b6y8ruacZdHYxZmIgtQkH/vxEWtS8o6Nyu1yH+mcgHyoml9LkRZZP
itKsf/+bfnnLuBoHB42WkMUr8HVjak0ZkSNG+Ys78NLwtF1rp4cY6OrvL/Oj2/lp7aOaZ8njvv1Y
zb+2j9EFNZ2S82GOjZimVdUNryY6cHLgqS0KGrCVtWAtMTAxV53Gu9RpyXIVFrmh2tzc/f6v+WXx
8xDtshbjqXVYk4zlv/+pmTla7J8pQouVFWmPU0sCcR0JTNGFcZel3h9++temhrfoorAqLI0Nnqrx
5TtWZKQDwWGxwAvpq5OHv9WYLoRtEwzfnURPnLBT/+Ed4sn9+Of+dMfpaOAZ9jSOBMZyCP26fmhC
87rOWKKuhEuRJMUAxBEzj6Js6jivlS3GMwfJPKThvjub6H/nBzOfrGKhJGSqCvOs7IhAtErNRF/Q
dMgyqONIwALBoYriAXLLWG+MMm11QIr1D0GTmQBsiFZWPQ4DKyMTJm3HOAT1YqKgQ4NW10TdXY2Q
pjwyJxTzaxoPZr+p3Ym2IQhW2yVOs7CABT1AMwFvTPREOOwMmr/RU47pftwSh17XBIXq9XiOptTr
t1pZK/jB0gni7YnIMkdcmTW5rg8kFZTKtkq6sD0MWbYUpkJVLiLhkVgwOKNj4a9Hqr/23AY6kSEt
5ExKr5ID3ugp6pRQmYKpAhQTh1aaHnSauCZyIwvWlZ03PQR722Amog9OXm0MpZvPKhFTVw6Y7AKs
bwMrVl/VqqPedgsXo6Vfv64LkT/VJdtUuC2hZbOMJK4OmHEmnS5FzAZzow0RTVsdf4QP+a0T+0hh
X10rFqYS9Ju4N1eN6oIN0TMVHcyAeHqJm0k3mIQW6kfZkViDP7snh2/BgiyAkMRGVARAtB33XmK2
t+4Qn50BrlJG3E5Rb+temn7VTsl6WJAj0RSXATL6zI9rgRotAU2ChXL2QUoOPk8w3g8/ECZaZG3x
eJqnZgGcIJCGdeIu2JM61mWAIgBQ1QJFwUAJB2cBpahUWytLF8UZwwMh1Q2kQEsjGUa1iBzSo9DZ
ViU0vX4hsHRL3HemQGUpFmDfuJBaiAROL6uF3jIMZRJUC9EFgkD5APht2moL70VJiPqL5qbba5w4
wKa47WHyuCFTVxVXtSaU84JYoB7HY50uTJnGCoW/dHiPowq1r0CTHTjSm8gAnoczEFiiMKy08O2F
VqNIS//eTaZ+m5Sxd5tZKfXvwrfJU0ix3cK8Qe/MuSAylICTe33kSdc6mV/ea7fwcjqhGnv839m2
Vc0MpA5cHQQd6rHQqjHQFuqOiEVFdhgkHg8Jx2XN1wHdCLRfthB7vIXdY/VQfLBG9Kd2IfvAwsC2
kkD7CRfuj74QgOIGFpC5UIF4eMpBFj28nGbE1LzQg5SFI1TiIds4xOFd5gtlKJ0LsSu8FK1klHun
FK/FIV+4RO5CKLIicyZJvBTQJhd+EViNfedacsdLpa6I7vO2UEa847Cwj5ywfTWlEW7FQkdimeTO
AXzcYMUlJZkmwpmYKprbqWnf8M8oD6mhiBtSKdSbuTC7HaYQGegsDa96YTh7Suo0SDKZnphGkZq2
IJyiJgU1vGCd8gXwNC+oJ9eNm5diwT9Zej/dTAsSagbQ4SsLJqrjzLOhvW+cFYwW5COCk9IzgrBC
A8TUXAMewSjiIg7XtOdpKGhVofjekjKLIMZaUFUe/BA+QzFvpwVkpQy0E6sFbqUUYK6UkaA3uaCv
4gWCVS84LARm1gchGtFWmytxyGuZ+OjQs0000QVkDq+tNAd/cwodZ4vUQ+7zTrp7bL4KSx0crsxI
jW21sLlErhACh2f5NLkmLolJkjodpeKma81pFy+Er3ZhfWUL9YvBd3G0KDhOVhWNm6QZ6nfPYgHB
Ql4kaWDowrvSiix/AfgXA612U+0gZnBjkBuZpA8LhCy3RHfRLmAyHlF7RLCfA8N3lVfcG9Y+rSUo
fQQ2+KYzG7Vk2LfPzkI9qxf+WWLGduRzOMvfxjqKv1uzQHpVdYZ3UXVOClwlLR61ZftYBCU0G+cu
fqwsl3HYWNeGhoPEiB6xhhMOEKmCIJ6iMKOj4rSwQTHtts6OGtW5A9Jq7buyIvCIjZwFRovc9q4c
k/RiFsaj6IgOk4oGHFTXaZFqjfk2tgkJXLwY5PQsBLwxFNG9tpDx2qSwr+dx7oKJEvhBwR/zHFeI
qVdlFtrRykTTFbgNdg4zIm1Gpn1D5lMq5843zHTJvWpc84E5SXLfl8VzjDjqFgw7eqg63qJzO84V
HAwAd+7KVNvId5zxTJ/i5NL5ddgzm8q+NVM8MChNA06J+0xWREmogYul3p9CG7uQ6RtEtC5c4jmf
uzWoUSwpRFaionYYo65NF9yh1rd3ImxPiD0OoYuZWjOS5jhk+WOiGwEWoEsbzh+mD1dZJTXRImQN
GdEM3Qej9R63wlEgUaOXChsQGtTRJqQTvKbmbmKZXmtpdSOsRpQwfWD71233Mox7vOyar82MiiJe
uQj5liX2tlU95lP8OCszlqGphgZBEJ7pDmQ30lnnvBc0jbtT68CM9KPQ37QQSBHB29aOxATAhK11
pBOB8wCwWOXF63Ywb0dJmHpfXESh3BFsdccxYWOQ1oAz/6CF+bUYp+vZsG4BZG1Rhe4dalyFsPEB
xqaXT6dJQmW2EuNDDBaJ2vJyCNGAA6INUvvNUFuic80GiqqFUE6fFjYj9tH1YCkV44Z4o5bzhrd1
aU4INq805Q9KAVmOuo2M1V1Abs0LyoACh1LpEjfTwdety53ZEN4GznE0CDXwCBQbbez5LTzIVVJ2
HxYEWTJ69GddG76LLrzx+ohOrbaD1nA5xyxbHL1WOdD0bsHzK0kHgKsUT+2Cd1ct5dEuScec6uI5
gaE7aflt7UHVtCtMjuhZSVnl6/3gEwm6lL07iUwy+pR1CAOFuYvziNaDHTxrXruq30iOJzlG8DUx
mcUGv+fJCom21EbytkZvU4tsP8bNFrfna6GTw5sSZQ2adNUDJKLlso4c5oZGvXEMOuEJXf1phnfY
EYtr9V60C1siopDbIfhITzKq41WdTideyc1shpiVgAO3GQ9Z6ud+MPemm13rODLXCZDJFebNY493
YDWZTEONhmQJY3JfGtfbDKY4Er9Zr5tmYDYQF9lhRsG3iiFVutK6LYR3o9UN1BJ0mXuvrZQrz0u9
Vei0p6nlRxIyVklOjYZO+kBDIuW7bHkLVeJfMu0buHsyS1n3MUfVN6Pev5Vtxdwnkg5eS+UJneFt
UUuwy5BssJQFsSnJli1JeE9tLAUGxEmYfZzKnXezEffVHD4UWvc2hZzeiB846MNbawD3gJCynUmu
C1tjpWMDW7FboeTV5feyfFbmeWbFvi0n5Hteti1m62jI28IByatV0VpAqliWkxP/gxtW5YQ+Qn1l
q/LbkLsPcz2RtJll0LyTkfcwUZ/STLsUo3N2O/E9xgsIv9mtDlZo3dVu/TaqVbZatK9rGsDHKHTX
RRwfoVxtaBLvWLCPQ1qtGzBhUdUbQVzqD/AzP9JmYve6gPeC0Phozv1TCfJD7533MFEuSm5yO44H
OzUfx7pYz222D3UegKOAf07OULeunAi6v1KcExotmC3IVmWZjQQvIOkPSeur872tyRWl59bsybZR
jlN82fDrNEqulEMjUyrSw5lsQII1tXWk45ElqzitGv70izwqLydyuSpx1RSYKed8lyF4nJsx6HC7
yljsJUPUqAPRjttEaCxZc7PR1fzOW8IjWeRQQxMchMEKpX7ZVQjFe15IbOJDZF6r5Nsgst043ZWM
XoTaIim/1zmNtBDiiGG5aUR26KGB8cI8qGN6mJeQXeiemU1QvTFGpyF5sVJi0/ismjkYCCYZamXn
jAWkYHdbWeUZTv3ZNd97fOrQJmCaQ7418Ecylmydh5S907aS2zJ6dyHAAe28m3L7hZw6N8pzPHmo
aEMCxERHVk1LqeD2m6zUX2tL9dORZiTJA2r0Wg4sYp7044IMuP5OYIuZ4AhXirMjl3SdYpnHs7vN
DN73ciYBRX+h7U4g85E/LYYGTMrPQXUeOGify7IOpviF03gAvyAYDXO75KDPuKzZ6jddiXnQJObL
8fYkFa5GgmJczoz6EAH3hVTPkSNv231DBh764xXr8j0Ho72gid/ibhswkRLrrmX2uveIEVK5ODgp
aL0YtytfHWNywV5LzhtW9D3RiW2IwoCUWt91oy2e7oOuPlslaA2AcGBcg8QwV0b3rBgnxu88fsE0
7G4y45VgMazbLfrvfUVdVDjadiDljpjPdUeXv9O6bWNjffGmi6F6KBiT525Y+3F84rhG9LTx3kxs
e2wrddFwK+Hvk3I23erDKZe3i6UPWbInd/OwT8fGt4BLA/BZUdIv/eptyhGyit7o8q6yMFxb843C
i63i6W/Jy87sw5xWF65ZBjZJfl4cfUOheJpK47vJ/JB6CIG6Vq4HeLrREO36XLuzCpD8KskO9GcX
iYl4N1k3I3I6VZFzfKATBb4nKBrmraM+Q9TpUs7+UFxrWR9EBBkRcgFtBNjuGcjc6r1tp8tuPCuW
ubJAbaGE3sALWusQjhMDZcDUbjv2XlPeAjinye8yB5QkZCytPGkCstY20qZCNMihLjhkymY7UQyz
puOKsbdzSLHWWWtiLvZ5bZEN5ALNItl9rk8qAX7QajJyAFpF813G0ngxOFY4u7l/6b2OKai3l/I6
6R8s8g6T7DLOJlqu0B6aQOMrcrvi1Hmb0byIEN10jSCRvneuMX76Rn3ZNweh3ul8i4SFmFR6rbee
opc0aneK9thWe4XmXSKvJceL6Grs7svsojf1jeksoT5vBHvSHeDUrW0iun1AVzZaT/Cr9YC8jpSL
lcU8Vl+sVAXYRErMBJXAiFRcN4stwZhBF5mbGe6LTsx6MWH7putAQ8/X4Ze64s0U6BEyZdXmfCHx
tKW+vDGJJDKdk+oENOMzwG5a/Dq3jzWeJ9TffhjxRGLubkpuUqavFCJImz3V28qAsCGNQBJNoBUk
ZRzz5lRPL9AP1zVNmzn6ThRKjQQ/uShh6INGRjqy0tgE5/lCi2FW18T7bJzxW6IekZUTPWSPAUZo
X1RrR25lCySccu4Mx22FSIIKIkiZj9swAqw6KNy7Lr+zWx/G58rulCBLWPI76tEPk86UATqSYbnA
3tB6Fy7udPI9DrQBV4rZYGcuDxU7RY/ja+paMBPjBrztsTWobydxSHVQvob93pJURgzJponZ6zl/
1vTeS75sndH1OwZnwMUXumegusewMWpbmDxIMpjq14LdqjiZ3p5vjvgX/L4En5r2mtbcoxdDFtKz
HQCrA/RjJujZB5TRdV+1HwPZupFOVlQ8Nv2V6GaCMGvjBvH+ujIIfhEijgPCC+SrGeUZVjSA/uoM
oTwaDnOe0gYgndNy0itca4eFAu6l0TkBawLcaheSbFEQasCxjwZOgJA0yL1dPF0D+thXxp1Zk1Yb
rTQO8LN+m5fhsVXTTWOngWc7G46Zh7gDENv2Vw4nSbJ8KMw4FEjKoDjZF+qlS02m3fXWVSTO5F+s
oJTsAKCyDn0biWsaTAXO/bPQznitVp0Dx8BKHjtYJ0XdgmGtj5a4VVIFDoLu03n3+8Q52ET9OqMP
fN6X1pPqkIBnrjRMaQCufaIgzGpX2E/Q2pwQhSjoLIWE0eq5Vx47LCxa0sFEmkmadLktgKeb60pd
vjL2i+i2jh8s9Um1j20ICI1GpXMxaQM6mM1QX5NWmtJG1KYD51XbkatabDXzLYOlZjVIW2j6deNd
UU9r08j2nfACYsDIJwRJUoCo6E0SUe+GeWt6N1UH+QWIfxVVez0ajsJ80xqEQMSypmtgwlMenb35
WdblFmPZJgSdntjcLyDEdFdK62IiATi5xxeTa7du9WSw8pOMJfFb2O4uDW9tXkBr4fIFVvlK4gKJ
h672RMFIPgPhi4SOHZZYXhu+r4x2Yrw0+50j7xOgAvHlZILLgKY3DgGpHxZdALcEVRtDiNvM/Q3I
efy2KUnXp7ihM7zBhrblDZVAwEPp0BTjw2dDdUjEWnqgOeCHOm92qW7hgJxuvGpQ1tjOPB+aHOio
yH2Cwyt9g8w+6khCxuiHEFcNGd+7x+N1rVbUpTTgQwWOdJsdGlls+/qyKioyD26JsTvk9nxVqMCp
K3U9goo1YZe0I85fwsG0zPtWyPQV1vNWIaU6V5CYTedZfRqMvSaPSNXWXWuDLAusHo1tFxjtQ+NA
4953HQdO5Uqap6i5k93lWDwp+bbMy8DV87ck5kVV+uo4IvTUdLmSHedGFXRObmxpkX/DyrpJBtcO
MpRFpVvfOSDzPWHsgO2f+iL7jqsUiZy85mB3UNQIEvHgs82TCaXtSpKopN6ws57aWh5EJ0htpump
uzQVpn6VDYvBf8RamO179d10VV9N7L1acwiqp3eI7DeiFA+zi6Kgm7e2Qho1uNeJZeM1cuJ1JPvV
XFgIl7R2yaBDKzesh5D1xenmgwxnghhSfQXGNVLqq2HaaIQ99M8jUAp7AXkgGOiZxpjRtM+bOyO5
D2vOS5PfT82lMY7rkswUiuUKgyW+Plggkz+Mu7mQL6nC4R8FbtSVG8URh4wmW9QXjy5hDVILvGyX
kqCgkB7XlgP49oITeYPIzUtwthbqRaqofheWFB/iqVCIiTCs7aC2fmx+iBoMPmlxxRnU8NYujJU7
nRQNmjBRHc2e3oCfzYBoMOqKlLGp2mHHXj5k8mIPXnJQwqCiKMwm40SWwU7WtD9UVhTtXPcYrGf4
doklb0lY90U8b5qeAJJMvdJsSbOxuYfierKISNWgBUrnvonu8zRfS0pcvSs4oMCAxndnDiRScSAL
9XiX9RurlFeeEb+bindV1SNHxAJtIg1D/A2Gg7Vx4mXVmxMnpi3H0nYGY1HWNySVIZFCF2nFWyOp
fbM196QGYbIikS/7PpC/EndPKieIEXWp1d948cFUnkoVT6ryJsdyr6vv6BDWuYScQ0eirdHgPWD5
5ePmmG+GB5nYJ31RQrradpLtfiTzR7ismfKR4eYakExAspdvl/mm5H8WzymN3yloTJJgh35XjJDO
23ifR+0d7tabpD8P9Rzo0Tsr0NrR7iiHycidqapsTt4EHAjlhAIetFEbDOK6Z5NQb8vW2fPtq+6b
ymGw6J+69qGyeHb5Pmvv46yjJwI0JlRPRRPdhURj5wRUkx+4ySwCD2iR4KFDnkhkjdMcSXmfSMHI
Jw58uekPaM6oy0G5rkZXrPLa9hvDXPfyWe8uYv3QRiDMa2Vf9cjVyIthumLWj1P8MEc2JxpqEaYr
y7xAQfMojU3DY9YacTn0pPct3jf3ADOY6oDoGMOgmr6pCByqsnwTWnyOgjsloYUaSnWneTej5U/p
fa/vRTlRqF9jc/RTTdlGot209TdH6c9FTNA1XmhhGY8htxp6V1m+us61y5SqQe1dVpcj0WBe/tA1
z50++53Nmz0+yfTQtdquhuNFFhJ/zfSBMTkgsIQVxNkte66btjRnxVJzcWrBtMV21uLHB7Ai5cqC
hVuopOLh4JxpYCdTF9R0+fuJADDYJ7jQ/TibL1QM9AVVV6hUQUoEO6U+pVTBulXBQmCM1NpbCL0r
BO5nUoLv2CVAVCk+ct8Tfee9HIwN+Kf10NBtQW0LAx6JL6ZDt/SpQwm7ZiplXSc1lWwDp8kadwUf
eMUKNCPanIGUZqN5wAnFdCA6kb67J0t6jyDjocqK2wQgFNP19QhDs5kQwdE4ybyBeIx8A3JoBeRr
k+RiY/K11Xq3KW0QUXz2lXhXOe6yuRC+2YUEBER+TzJmOnccobWdl4m9KLxr1ftmpcklQMjLSKJ7
s+z9Ik2eDRwH7PCTWVB7qhuikWF94tpOk32mhsEQTn4Tubepw9qY4DIP062DnhXC295Wc7q+0RQB
liAKTitJguTYZSfpk7AdWhwO1UIzGXx1ILdWvZvbvNzZR1NB+QFvWYnknOnj/Sw6KLol9tUGmSWu
fzgb5mC8KOl7aZcPrTXf5flHW0YkmcrHUersR8ZFZMcQg9KjGkeXUnb73vK+R6P3CI9g1cImaCh7
5vRKkI8aZTddwXJpqe/SHj56CNKurW2GSW7LqT7gGPabuiGXtwFA8VBWZO96S3fU5dDWzQyHnHnb
ZuDp88h3zeIoxHBR9c1DO7W0nU6Z2a878v68slrDzsAAoyhiN0flwaWvFFe00OmkGaa2peF/PaTe
Zubg2qmCvq9xY3bKNhubvWc/1cWVsL8lnndgwSYkiayICcK+LeXGHMWB9eQ1S/gbWXjVuvqAOnuZ
xSadyXxjGrzp9B5S/g6XI0ouSiAN5jnTbD8bMRzDuMsinTPy+L1SXuOZDq6bOs8zee+9DvM6yG0G
EsX7JB1mgYofj/l9z2JC9uNzHtIx0cYiUCNorF5KHUA4i/7Y8smN2UdvZT01PYVkQi1m2YdhfkgQ
Sy0FzzSCttAyZM8bwrA/Im69HNQ10shdHnXdiu52wMxl2xb9rrItvwL6mRZvIr8bTUomuwl0Blwy
tMnzrfdQPgN8LudxwitY5X7a2FdG2/lwqA5z1/nOaG4hBW7ysX8QSg17iryUud5o9FLZk041wDan
pb9Wx1c6LQ23UD5oZT5Y2X1KLlZznyr5hROSLcKSHmmSs27nm/MlYQQESIIc5wv2TfWlNtjPMoLc
LSheLV/7nOtHi/ZBSfSiM7V+5ZRoGNP/x9FZLDluRWH4iVQlhq0FlpndsFH1NIiZ9fT5nEUqqdD0
2NK95/zod1bic4M44zJ6Qzrsicffpt3okS1Ar+FGjR7QWwQw1ny0MfMZRrEwPpE8tlv64iQ37zEp
EeTKPsuo8waiXKsi3Atx79apdWsG+RKmtS8DzY8s3cHAZjSrq1b4HmQYU7rpKL7cajEJDVnUbeFg
VqQiUdrTXhWyAjqW/gbsRWJsKkxP56YTEIArbfqXMeRB+ruEasQAEtSQTNu0p/+dVP+6DF2NmjWe
CPXQZ9pWlFKq8xRsEKFH22Xba6vGBLPVNPLCLyBf1zTodlFPXRJKboLB8Cmt4hqtQgsTDK4nWzr0
ovghBuaq1pFTTLU7Cx1bfkLRbcqP0L2aYvNeuohathX7/jdd2n99MvxLLUI6oiw31tFEQeJE7Pkq
VVKdhLL5G//CxZr648hPaedLhuaTjMhXfTwDvfB/7UEQQctpXmMgSafMJruTgNeeihlBaFSXD1Ot
vVzCPEcsJSBFfcuGebRbufvssRlxb+LDIEucqLlUuc9R+CNU01OI0l+9rJ7AEL/TEjF7I83yajKR
kV3EQLeEmtDrJ/0jSIO14CWnRGvdu0o9Ur8JF+cXXaqtR+i2mUgPwmxvVUMcW6Q1FZt7ma0RB+2t
eDrp8P9OrQo/ipKe9SaL1ws2lqIKrjnbi9PywVKtguDZJEh4TfrlQx45fOexfD3WtbS2ZgNY9VUp
rpCujbyxLq9jqAB/WD1lIhwQdSv/kTIWMu8rMPjDeDRaEoub0IDoJ3fcJo6T9PSmupGPDswu8mb1
FH62msKjomkfBPGtzTQ490XmhUu57RrRj2RO30K+Q+zBAClrmeJGyrgMR5Kmc6inhHyq10YBvi+4
CtWx/itF4xaG8jM04/dKpC62tSpOW1HYRk1xbxl6V7mS/cWC8FDG8Q1TBUqTdH4oYvx4RehQGaBz
lZcfRpxAaEj9jtCBBxIe2oDpyBFyipCN8KSZ6FmQ1297aufQMmwK1AaA4sZV79P9ILTneB73ekMw
BugnOsdyneTLW1xmAN5ddJcjwxlCtshB8LDZXccM6DGoPDTuX0RHnQWpc5XEOosToNFEM6VSb4N0
+iBqZl+VLQgMTddAkkpkbJACPU0Sj7OuuWgSC2klyShrCTCTpwXSUfYm7B7NONomRxx4yAPn8T5W
s2up4oPoRejYRvdHFbYBjIL7DEWFI/X5zQzDyxBTfdnI5q5ss39RDHDcFjYqjyvRVH9wIZ9qPfsl
gZGdUr0NmDfCSAFLS7VbqSw3Eq5oJl+yYCXo6V4IOHEUpB26IjF/BW/WKF0UCbOQmZ4IfXgOWXQY
u/ArHxvEStO+Af4MJmFDnk7lKX3vBTJQQN1vRjJJ2qW3lVg6VnL4B+7qNN20Qb60aY35FeKew8nj
qm07RoqcQSfqBaBA8ZjC7VoVxWthdUlNsnUq7lcpXjeNuXnlVuTCtBVSkrqi1sFQSjA3WSgFLAKZ
RXvCez7iTH/UJuSDjPUEqBAUjSUOx+RpllNWr3jdDoMXzeWupJQYmndDmdM2AvYxq8yfMpICrQmB
wQK+14vp9dUpU0Cbh8M3eVvPdPSp0HIn7EQxt58MZUiAi13oh6Fh9qVDGPziIAzdOs/xxNPFo2vd
vYjKzTTklyQFSWHKDLEikWp5zurfGJPMoFGRHpvpeirp2gmKizlnJ04mX4575EDKewMdI5TGk7Yb
nzx8Y3nXSoq6+7soCl5VBZ+mEHqlZlxH+YyR4Rgq80Ebkt0I0zcmOrIBuiTGziaf8FIrqRvp+aYQ
qm2pU9e2TJDGZrU15pkC7dK2rH0R0iys0MU5t05nmDahhbBn8VomiFOPFUq7eu53lUZffR/G/+QX
TCfUxMxAcEt3Cg2IfFwTy+zHkA9RpLgG2bQpLyNNSXZiwZlZ/DyAJep1CdmTYPZK602EHm7ADACh
eZ5nbAPqtgsCyqBo6S5kp+UW7fVqLSJeEIPfvLe8iWTJWhHWec8kQkdsYegElMqARgPyHXDwFOTu
tRuV3JLM+3xpf0pVfmUCoq9+NreNcRCNL5hE2+ogoZfUR/8FskbAzVT9MTtuGukh54Vf84u2+pU6
D/dlpWzyHh/WV1o8qxbR3qx+KNN+7vlqa3gGZJxpmRJjDOk4MkLXAJEop7haSPgMV2N2jwuixuiz
jkXDkaFeupb0VUSAQUmUGO4ZGCaCftDhZk1/lUmlESVhM2XT1pojl1YPWxJytrYGIQGh0At6L2Vv
5h8miHpbwgIv6FCkfZhdpCVbi6x1CvHSQQO8no3gJCUzGjmgZcnlzpRb0OjBY71qRg5wzFIzDZfd
tz48UF54vX57QU292RCE23uhZu2tXPQVUbCJs981zP2lmXskTTpB/11Lu3TUnJbUW235NuB5QlH6
kUmWWiULkCHsWh3ALHfo1HRcjlL4T0qjq6SNdC0n+3ipD/lCZNvEXd8Em8LKXTNsIFr/KIxNxuqi
D803jYOrcqRMikRlmQZbA2gKUenOxOxXLSm6RGtjVsoaybQzGTeSbWwaRKh2MTyxxX85jNQG5BvK
6D3CrXyDIDG9+uqjN3LCNjH4ikRFt1whPnxNLTN3ZAsMPjCi0j1CArSDCmCPTGwbRnQFDxyr8/zJ
EUakHC7bNtyLUNSI5kLlHZGaML4NRgLVlziaGHpTazzrZPqir5uatqrbzspTmvU/TsetCMPQJuJh
zCmmhrGS84s0/unoVUJWmSnZ1YX90jZY7cFKYb7nm8ikVb6+1rL0izlwSUpwM+0eQFaPV7oY7Kk4
5IDhOi9XV82zHdPwucK/+5iE4hk04j8qL7241EX6JZDSDn0NeCm9kROLAc96yAYfVi+M/iQ3f6Mg
f2fdbk4mqKkIMDUaAw4LULUktYmW3bYEH4PHZMLJMAGzgnE/0oxLWAmFFRlKDoUlv70ubeYvy4vx
mXZFxZdLGUQGM06R2CpRcgynr9uwB1ZriG5rHJJ0qRCXhgeFKvZkjH+Jarm5Xm9NuBCe9I5HMC+t
Z1/i1Ko/eNSfKWK8iq82huQe6/imt8ozmIh+LkG3acJcFcE65H7J4mw9DA1F0nR4XwuVWFvM7vzq
IAy7KvTjbp/gFMbQtFg+2WAsdAs+nXomt2Mf4a8kRg/osu02XNRjaYsnfVjV1rtcP/TlPR+oEpZg
p1TMyL8a1Ii51bWzQXMCaAnnFzGvHVhoJwJvn7vpexHc2nIn+UuaD5HuDRAqULaQv/NZ4mYnURpy
fc8W2KOoYZxrR8InJq/hVFSKwdb+5fN7BnrS/ormnhQWcADpnJL7PayDwOVdyrJN0n6rqo2yERH6
amYn1OcHqWzES9wW7SZI/UrKduTP0bBRoOqArYv1aD2Gz4kAHQnVLmVCmtuLN1P5NyUoHPAhHIVx
8FvjE6WDOFAd165yi2I1eUHZmb2bxaPjwhQIXo7Nk8ZCqZW+PK3DcKfk617YAp4TuO2WScUyuFYH
kZqy+dSldyYvW40WmnfQxkBxfwrNRY//yulSa+uaZlv9oaXHlzs0XxEzbeBIbX8EJXPaN5rDDfHA
WJgv32ZW2xPWZHNaUU2aKfuR9N2pumtIv/ILCoFE6G1pfI6VzWhXaD9xzE6012rWCYGOqTZdx291
gLKTiJ+XXKjeacGj0QhMczPKawZPrj/YXkVCEoK6XAmtZ8WL25TPrFwb5dUQEhdhWGFSD+S0MMHm
KkelJggwnI1bBI9l+jMkdzpX7FRGfcw0Z5JuBdpHFFaGcZgb+N/3TKttcXTlElnzKZOf3UTw46NP
vxYD+MA8LOOhoFYk/xJb1alnN4bhl6M3bSD9hSWh4NZ8o44+i00iUcONLpyH3CsleppD9QyMyl1j
B/cQo7niZNa5nxIQe5/LE5pdiZms1oX+OanjGlngqiu3ESgFUcM2oYIrAUIn6TTbUkgWRJGdXqTp
HXFQ12766GaRvKyCeByaf8WIzXGvDeueBJfgVViDtuukl4+G+H3kLxSrl7QHQ/FHhPX51DiTJekn
79Vbkd4CjZP1myVno0OdvXoTUN8pfiDUPADn4d6mZ54UA8OBpZwAnZOKwElHSwIvY9HRmNsI8MOH
n5QHowFAR+7d7MT8TeanS6NLWv72KUA6rMVZq44F1YVzlHuRvEnGTddidaeVJN7Os1uTDFsTJkvf
+uAExg9SzdjwFfzmspWAQe/TMr7TlCcTka1N407hS7cY/tN2XkGuQ4cSSoCUioR4LY9WIp9VspO4
P757LplwqxRcvcfJfAgDcVIOCqPoJKAAy9LR4cWpyCZN3VemeOMTMkqq96GdLwrol8TO0KTLcxLc
4HWsjYAN+WGAoha7tTbuO0Llh69w+SlwD0R/UCeIoV0xRlkD+kjywPu4nOfWz0F5J3X3erJQCzjj
69yrngTwcnAxF6I+l0MnmhG3oRkJmfXFCdbhrjW7Yf5UhLcRJU2p/irLBilHQwKe4RY4g2fTMZnC
2vAg9RtSz1PUgBEfBw9Iap6lcCeVNHdi5teP8fydFPtG3ucka4/TQVQhkr9n0HaDFzq6ZaMnw84M
q0g/mdaTWlviw3Vg0vEv5f1XtkV/s/q1IPq6dNX6fY4cikHLwnQdkR01bjsKkWZEbimjEsVP82E2
nvHoMyuVulcMt7jfj+qWyu2s/TAqbwhPafJB9nscsHC7mnGbUcvIbpN/zTyZ6pp/VC6OngaXIN1Q
sItiPyP6NVW3SUQwJK+66k/IFRbpfSwPnQWRSxWD6czmpkSOjReCP2xRnj3h1UI+tK6crEBziuVJ
Pit3xLc4fxBtOGsHzYIVPc3zzxj9o6TL5u4k2aK01rNM5aYTocsmc1bcDyKBKeIneLhOTxa1C+xK
jJKcf9rJTGoHAw9L/22IdzUt3pyiCVsRMAZo1dDYBsffkp2BtIZl36u4E6CUv5OuA0q1lw+cHS/R
DhPzQKunC2RliG6pf+shRDnSwF445eEzr96rCFwZtmbIlyO56XWLNwXMkAPaCj8j+R/hbEV21P6/
jXYpPKn1sJT7oiIQdsHlV0K0WejLzfJrs7yHkFJEue2p0HXC5BKw8sf4LPPhX8tqFjpptpmTA21B
ZrbOy8Ib+veZ53oKPjLzdxR/YuUrr9FzsKm14VtXfRgQMtZletlWQHbR/ZCxtJHb9RQSNPYmyMQV
yCIhyj6PHdp1Z1IedJJ4Danq/SvmubxHPxDk7TWZxq05FB5Xcjvs8/IfI5CjaV9L+q5CrCIuyr8T
3KBAJSsw34bWQLn0lzrH6mQ5AcnuuuzBJKK+5w6OunuUGp40IdOcP8LhQxsGd1omp8sCJ0Er3yrY
DClIWYR9t9wLDq4ZpI8BkBawxKpRX8ENjk8rNBggZDc0Fcrgwr3BEtUU6BPpOKyOFVpwdCtZ6Y/X
TJdP0BalcCo0TyCGXlIeOtlThnqAsVDeDfE74TnMdEBU5dOEKxkoBcG663bQVOjxDSRApMHJyV3P
/TbFE3O2kocanPTuhjIjS7aK9NBbx+x2NZIWKKGB45JDEX5fRLjkhpy8cbqnJ94rLLJEcEYpf4R/
Uhja22G2k9sbSm8ECreOtFl1Xi+TRUjzpK467Y8PL0pOKpJ9VXc7HtJR+eDXjfe9AOdIpHNwDPJL
YD1E5dJpG0k6jvq5qd7y0QlNL8zfKbBraGeU3ZgabzJPcSmkC1oGFvSq3AshTCXJmCF0O5ezT1BK
ZTyK6kNi6Awtkco06tHAG2GP5crpkaF03ME0cq8iYzt0R7NqNkn3JwxfU3ghihtxlZPhvmhjKgxV
l6xZ1D70//ClrtIEllh0ZhJYYle09rH2ppI3W/eRFzMqLS1pr+pfCxk8mBceJ/RXNd9isxGYpPE1
HOkKcknjgKrE9rgqhocoXOB/rOL0ErkGwNovwuFSYEAgrvlAb4Ofd2sR943ECPYrIt7LPnsjYpgH
IPgnjV8WzHekKWu925nVmw6EIrpF6NSmK7CAMRCSwAAEo2YI1qfUGQWq3O9z+WEB0McNwuvkFCSK
00NBSwH/Acd5xK1BqEl866J3+S1rPVWHqUi5geX1ODhJeq9aOPnud8lvw/zVZdsGaRx4T0RnRGId
leq8aD9zQtjJwdT/vSxR7Xmc/0Go29H8rs4kOLv4g8LXPQGFKszPGOt7xMJJnV1tq8BKpv0SQaCg
kzf9tKPMggVkhwrBmv6oWLMR1rdZTef7JhDEQxxTaT6DZkxUPWzJuJkt+1UtA+5PTFAmobtHjxk2
R1odrFl05Ga2e+WJmiyOfAGJHXUG0LNQtC+Op6nYDSLKSfxZ8gL9EUofhNizfNs9+psxpVXv39IK
jmT8SzijZEhecOReIJlnAGk6qNVZIq8o0pkWeCwWcBOnk38mEsK0XPaS5HMEV6nldc3pJGJrVNwx
8ZP6bvb0L1c7qeLWHJlgiHbhfBrfcBDMqisub8ACaxB6nj0oT3qSiD4ea1+vP/XlKFjgvKtC+JAk
V55ef0VPceoTsBuLvBgFYFG1buqvNDlJ8XFWveXVyDh84E9AqITPKHEprQxFFjpsY0Stg2zaNYnh
AVN8VxxE+adEp98n+x70s/EQaaxmHoNWh/pKj2XwlzD3kZfuGZSKVGcFXVQzfXFs6PzHmjsSU7yQ
JFPSqrxa3rrE78tHHLpzj5xWeZrFh8xSi1yPpihD+pOrc2sdYyiwjnrlsqYjD/+cXctvAXgHNgQY
vozh8qIndmbxVxC6Bf+bivr1X0zUToo+eTmWEmfohyrs1bh0oC5jmmZyDA0Vh2VGQHZmgMmAJRl+
YT7lZgVeqPPRx81Dmb7z6GoY/9ATrKzgYn7gMdJDr86OzfIb1kwC9Adhfyk+MwStVfcMI65vfgqW
fmsZmR9DR+AKJ/Dz1tLj3GJ48YZrxRPQODUCkF6z63KLUWiVxM6i0YPzp7Ze1m8k+b1duEQsFITt
sTCc6aih9nypNyVSohZHC7nqqVXstd3E0RiwIgBZhPkunjkXxx9p2SwkA8z7JD02bDjZKgpNe4x/
k4hH9q8sviskLMYibVL111w+o28NdYQsbDLlM7JyT8uTvdqtMau5zeuxfkPuaQpXoXJktiUTMWXe
3ZKBIHXoLtqNkrVkHub5FE+OrnvaTAxosI5TT0TqHI8Uga0k8Q/qJBMOgbCtBXsabqwhAyx18+pn
bdgRyXBqsdREfl9XayuJ3SSYKSi8yGwHkvSrhweDf6eDBu2pjhFOul6v6tw3aSoI3/rgqQBCF4bq
6hz3/FKco2rqWctnVtF5Xf2o0W6QCOYKHJGpJM6ceIDyioZDVPkivyEaU1LDtZaDot/7cWdVZzHc
BZAZwVO7opzrxnddAG97ZG0NdewVEUsXLO2XiiLKRBqnTwqw663+oWA+0T+j4adUbGK6CC4LDuEr
Thk99ZN9pH9FiflmAC5q1/AqA7geCgPxU9J/E7L0OygaWxueRvXTaHcl2fRNaOv9tuK1lNcFXZnL
Mep8KwHhPUhQAoHKGPL6ihXu3psxfCXxV4kobiCyi6ra0kNyJgc2rzwksjE9x2yjNRsx4lh3JdMm
fHTEcjvZcMktQJ+24RJfdPwmlI4iBEw5THk65nLDvppN2Lycvr1qJobw6XPhfuLTEzmo0wMxWy3q
2BQyVr+x4g3BXwqwLg/Aatsg6DwVFznPkxV5aXVBmAqiq+e7JT4GwltUflCsC5KmprcoxyRVfA4Z
9MNNFNE5rjVsehPnSuM0qheoZ5PKWskl6zPOLu18hRKjMZ7X6jdFXEdwPKAZviYOyGSIvaD1mcQ1
+Zi2+7n7lfDENdzuDS/N0gNLUQwhrYhWccoYQK9+liX/KyBMpX6Bniy2+acR/aukdKtX/0wgVuVl
O4CCsEvjXLC8YAJbVTWMOhcUUozGE8x93YP3+TkBjfSSIdvlUYL1RdWe9F9CgJqm2yT57/9D20My
71GGLhb42snJ+Go5c8kB4bz5M+dXNFuKGppdPXmqCkamYw8q+OqEjaIje3UEWSx9k26MquiA8VnJ
fas8t8Jp4JgWdoQYgIvt5ZaZArWvxnGPZX03BVta+8zRGX9kY9VXv1SHrbIudUwU7yPgOauljgI4
fc6wEtHPMv8YiAJ6hsm83ssKgtTJR+SBeRkilVeWp3LdlmeDDTPRfkKwajGhBuQ5p+e0vY2F30rI
If1AuRQWKgjrEpbKSkg0rhEGLHSuQ88qWJeU072q3YBFETZgNWv+FP23D9+15aaFAz89cYGvFQ9U
Q4jIimhFO5DCQ5jbMfA7LjBrGQ7SE3Yp5eXrtyHfFgoWNp8BqwCKXUiFIvfU3xdfoZACH5UYNha0
QKs4v6e6K1u2mu4gEkYNip8kl3etpWWMutdNGh4q85n125LxUXC66KNmU84nEkeVlXjG+cVzYZ7h
KXtC37L1HEy0ERwH4c9QjvFTCHDUYHNqkMVAhSYq4jMo86rlrjkmyIan0cV9xmJltlx3dBA2EAg+
XFx5bwHLu4RGbAku57XhWRfIfcxEorBiBDMbHyLVRpCLnZ9/oZWfVX4raUZEMlWiexc+CDBMhnVE
+mBhB+XMQ7MQaHApEBdwT+rRQQgRbv/WmhtOuxA/9lRM3DOupLszjGJ1C1ITBxL2/C9VuVXTeoYn
wBRIRcQKuxLKKVSC4rgLS94LVEmr+ZCY9x6yJMAqx1xXP1DvKDqj22eJJaqaEXT+iRQ7ZGwgfput
FQtVN12EypGmuPKIy7UbLkMHJSMc+pQj0GmKKzydMFFRR2uQBScteXG0IbuCpq19ZHwmylekvrXL
9yRcrfGfXPnguMQBrGA1rZ6cVBV/MLPs0HxK8i3qAgAmGxoAwA/hrdfWOzIucWHYVn9SYcm0eFvU
qwCjj5YS0tFxt8k3svvxxW4AMIZ+ou6Mv/HNeEU6RtahWV4L2J3irbgoNyK3SXRkTOyaFQablSzt
8sgLsp9S9jDuMmpLaMe3xs1A+DO+nNrf4nCou2MJAxjUv4qMURCAlCVchD1WEAmvQ/VJviJja67+
8HGtqRZB//1dCW6yTPRoVyjHL1wixBUs0m7sHwmhhahgbHR9NN11H+1X2pzj/Dilp2L5pyJuoDas
q7CrbCPAFWOn1ZdXNvXMbZzACaF0GXYtGhWgDwWL4blSr6bJaNb4sratWjeYCZ2EzR2ocz4P0b+B
MsB6GXijBzdBhmyGSATGHy31cW0M5t5Et5mgxwpCugohGiNz9Ir43tEHl+V/6rSrxX2U8WlZH/VM
BpaJnn6bU1pYvbdl5ebjEQW9aHJjbGLeuXL0W1PeG+M5TdYTopFMwqcfPAt+BCs7CvHhtfmoG3PY
gJll2XWWMM9oJ/UnkUrUmxdxwN0u4h3a5bqxCireuD2dHStxky81g5WJp+kySmf2uSo9x7i4gNFt
nQ1KPiqBZ6auQWClRcWSYN3lycemVejfJVM4d/LiChyJFcaOHl6gA1dTSMt4UrmGg9nJ6z95dBGm
yWzgNIkDwbSuyJ873D9JblcqSV+TT8hmk/N7Y0MInbhCE5y+MTSJ8LbB/7e8y/vXKzB9EtcFt1j7
Qv8raLJWu+Sa04nmLpq+clzqQ9WjBue6QeXXoux+DNN9VkbPymTUV3aquYmKRiL4EYd/mnbPjYuO
ahXZG/MS2FjzZvBP6zMUyYCcAnp0cXpK/aZ6S5mkk1XVOk8BKtBatEHpVNEBP5OfRvW3HudfQbPX
sls2HWifXDWcf0yLH2hXNPU3pv4dC5mp7jLmodYH7R5E2kAuRfhHlCNjA27oEPjsECznRearJDMD
3CPYScOf+mPMJ0n3dNltc/wLfCq/1q82Uw+bpesExfF8YfhTAFvUu97s25Snfa0P0PgnvfElZcQx
7dLJuZH5o5/ok8HQh4S7bFLfqlJcRM0dTVIaO3OsONyIU6Wtkpbrr6H9nPYU4nCS4qtLdq9BJMqZ
10dpVcjbMflMCtIz0CRzjqnbWX1KYN4vpduWH69lbNPUjYgKblMg36VoRDH303vXbTTFtrQ9/FAw
/DOzc0EYKCkOeXJLzZNUPSHvEMqqFGGJNw4P8mvFlq9gZ+XnZrjK5YZ2KuijKlNcczgDcCvmjo84
iMnUuDaIXiOMr0u3NcSzIB4Hbn2EP3A3JmidnH6PEmYKlGIox8PqQH+qqyeDHb1qTI4pILvUnuL+
MMccpQANefItvs6kPdhR173u2FUXE7q7ofq4hRyVCizSy6PQPmSNxlJKiV+8R5O+SUkKj/gNUYmX
9COk3Qk9HHYKiMNdiAGWcATTE8dn1x/w26/aAhLmvSoREHLqqRpf7UVQzgS8IN6DplDP+nAhWzVk
SpDlm/pea49l/JKDlVy7AztMeY2y+4uYJfCT81MNSalxo/JfLNGgromwy2/19IyK6xhcdZm5hAVy
09W3mZhpYn6tftWP2JFXS4SxYbUMLMOQ1ALqYRRQ4zkA0C7cpYfIRFuQbQLQV/OSSjthPoykm1qP
VlW9qj91DUUzGUP/T2ICu0heVvxmonLoNHAv4H/U8PtEmRzLHF1pqewEh2WgsjrTN2fMpMUyHtaq
YcuE90rEEPjwwlieMj4Hzg6Kk8ZrIjmzeI7VUyXte0Jsi1VSNFjb3VxBzkhTV2cnygeqaPJ06qF2
hl+iIXJAX0aaHmW4CqRT8ehL1ZuM8bAONm20L5itI2ILmjZeqcFd11xzsVs0kG38bnHqzPNFK37w
pxN0siB1gx1FUS9XJ2j/uowQlj/z0pPN9avJjPO55dp4OXeOhfSPfAZ8l2G/b+rD8LNIMzlMy5Y6
Gg/gPVef/B2/JQWBWmpbRzdRoJbA743/3QTJjj/Qp/D8a9w3wSOydiJfELdFpK+65K96HVG85U3y
m5effKjwwkX42QHDpf3afGkJSBIv8738O5cwstxEaEcVdJ0iZPOD+DH89bBdUAy4lkAetgZvmAqa
diktDh+OK7xQwhdPJmlUxgy/6kk1LV9XAcCykXd1vRZ56Vo8q6Xs4+FLMT8mGnK5FxS6X4JfBpEA
wEPLbaX06xRNo4MSexa4/QCeQwIS+qH2lZH16WFU30qrOzGnNPjGBBQxfvG2kWihqH9wDnW+Mwuk
Dog0eFN3AFdWss66D3Qj7GtT4hXgfuV2NrYWdAi+tFRGqQ24mj1KhVLYq8FvJKH/zTr1PeA0GUgZ
N+Hgwj3Iz6jtdpb1KWWPJhUB2BKvNRN7PkbRqWLfFnKyvJk3IrN3G/EUN2TrVr89ggHJUYxNUqKM
R8mAqjAbuDKXZ6I/k+m8BO9W4xX5NmyfXcL4WF6iDhA23b4yhJLqU4SeKGpgga7bd9gNE23fGNuq
iqGVbk1aYW5nYRFvBtxx8lSiOz5qU4RkP7ZC6hjiqVrQT12RBlgNjtdzoHn9a8+Qz8r/E+9ejO8T
R5Ops39MrkqdFpygSbxyyVaE7JaV9y02njJo3CyBEvF7Hl0jeRPDo4Xlpq5/m2UX8AmAEwQ7sgX4
r3STg0cjPov5ExCutOcg8OPkGuGRy4d3WrSxBHmG/jTRKSIhxkrJBUtKtph+CuFFro9q/TSnSzp7
lbkZj0l+YIEhHmSMvYX7qfwr0FKV6QYvIyjnmDvycslf9Vq9K+LekaEkt9BbWevLD3Rniu4v+ror
r+rk5hLLvjspUAUtwDMyy3L4ylGkhMVNqKGZgaL1EzQVUOUAxbEtpt8ZVc10IU1BnjZqfx/7T7lA
BfNFYFiQ+QrIdVg/Ro1MJBrwuChcTW03unqe9LtICIRofZUppoRrmjNMTK42A1/jd7HVd4utzmr+
CEZeVeYjq46pimxmo0w/eeC/jCnarFN87c/Tr4XvLkcMyq+A10Y7FlPAwoHIiLZjfNJp+A/lRc4Y
oSMwWjP+ClSHLeNVoVWSTTTB+aO0myL6hwo2Nq7pa71ZE1YQqMeJwZoPOEn+muEf+iqCsl84Z5gf
JsJFQI0iw6sm9m/8pXhFh+xUmHdxvAR8tjkifhUpvouOFXYHhoeMttHD/xLErqUdOqg5GsD1xkYD
Z8ufHatphO1hKDpbIAokys4xKn+pJUro3RRtOXdnctLGNWr7Prka4Q7bX1z9E4xvDRIbwSBUv8px
3cbrKLbr2FYTX1Zv88LgSJ10eFdj7L5e/0G9qC2fJzTEHcoS8XWz9S7uhzG81CFbz2ZWfpQUfxVK
VgBw9CMsiH12a6PD0HOEEFIY3MAwVKNemeU1R51TYf3y8tjH6Ti156ELHKs4zrqCbf8PLdS6HStU
XC25cZbfcF0OQP1LejVfEvX2U315pT6V+gXbknGfAl8HKnf4T9M/K2KH6BBEehmgG4LsZwBXGGBS
pqicn4bW5Fv3G0/7ovFy1DXDR5h+jIwcdXwWDFjUiXT2Web3h8GCwAHpo7nKIaTws71lCXrkvaHz
krJzcvmpvSeI+/84Oo/dxpEtDD8RAeawtShSOVpy2BBOzZyL8enn4wB3McDt4JbIqnP+2I2fkkS7
IWK0dC1zqAifpZmEkSb4U0GRKDrXThSsamLTmORReNN3PG/UiBF//iRPhSI90Jdv3XxEBFlOwaeU
YBWxzpJ0sMdnwxw7+XG/lgyPJOEYp4h+n8s9GOmkb1r+IdpPPPz0xJWozK7ZsB/0jzzZKtN7QPZI
qx9DxU2QRy9rzaobsAShHLOfJULK+ryYsPN/7UddjKsGBRgEltrdaZFFEwO8nW6yeD2bR908Tdou
td7zDGJhg54buYL2AKMNirMoXJwbDLGuBJiMpnzmvbQxS0vPApbU4raf7fXM82oWPSUrNq6brWRh
LAAVeEubV90ChPuaM+Ifgn9afpCNvY4wATt0j4oweuAJ08anqu2LjFmURyBeL8t002z06GjwYqSm
Zy9f569WHtoFj2v3uCiz6KZhA1MZXEYmnBRicQpvY32vUhoBtS+bFKqSrsQFZvWp60Zigvk3D4uX
LtyN2qcyWIiNXfNbRtRMxoqYzgnmxTJ7j4rvxLka5U5/D8XKad6WKgeiJXWctMABSo6UHJGhyufJ
YNmMNApIL6F5k8V2aGt0WhkXNJtxoO6HPtr1PXAxZ21XrhQEiYuyfvErirBzO3kzaZ6UXoLyWaK3
nPSrgScgQfG/9NwXewl3FqkN+kr9VtWNwhpHUUGK/LeQzuyNOSptCb9a+1MT7QgjWzAXIOKDajg7
3a0d9k17EuY+cd7JX7I+RXTNZtlvLOpg0HERsTQItxtyz556wg/3s3xQ+t9aupXJOlYPfKwosLvJ
x/Hx0nxJC//Ro50F+APa7HgQbCxrRuza9U8erM2BCSf8k8Y1Pb6Ax1ngGQQ4aAo7FxtOpPxUtfNi
IrnpACD091Rd1RG4wiPjikB67mEgUI56QSDYY9LQ0FRPS3rriVjIwpvdXrCJAUQa/WszEvPzTC0L
gJMFotuMKBuUgZQGXHCh44b8ycgElzOQ+EA8KdqX1d4LGiGk7NinR6LBBpzjWbDT6n84Ok35255c
fQw8HF5q5ymS42LY45v8HbtzTGZZ/+wrhKnO68hYJqmfsVr5ZnadMNoJVLkRP4qmlitK5aDLhhW1
7Ujcna2T4OZx5dCn1nItqw8RbJZsKFIv5/cJLLNFt9gxvZaHYvQoBUBMfVbJlLE2erMrsfpATljp
PtJP8EZ4+L4p8uRVgyY2bHdWLmyApn4su+NAIXS+SytXMtch3l95j9dQLz9bgMzUfkTG3e7+EepQ
WbRJ3pEnchjU+YEruUl4jddTw/h86Wp+D0wr6T49rSIKouB6U0SHmve8zXM3Um862vI5GZaLqIo2
k7gX4o5e3VWLQ11vBR0XNJgCTXza2SOM2GpeMmWDiwFtSG7d+vEKiE/Xb2rdcvXIFTV8mCqqvTci
qFb1HYoZSgMKM+YOK1e4yuy5Xi12c7FB9KQroJK3vrwrn3l6E12/Em+Uaw0yn+p+rj8Um7u1G33s
9WvFQcruzqjs4/iOgqjk3wuUAz+Ovte+G+xmEa9ai1A7xc2qoi7PSD0qHG2P9Y4H+8M8yI5f1OcO
2Xwc3oNuGyhuYe0zIS5ElrkxiFEcWhe6YXaTwFfz0qoQwz5W7VoHkJq9RZc/PRsrRGp9w8ssZ4w9
XtoQ0fxSdev40dv9vS95BcEDqPw1kpOabMmdC/o/ch/apne7GN1gCMN3lOar0REult/k7jqO0K97
I/tOCTzJxr/SuKQVdzRQUuPZCGgEsWPrvIEQ7S9p9BFM7wIJOwfSexz9NToiU5IWa69q3dkZ3bpy
fInRj84S/W4vVyUW33Td5wwuMsQOoyB++hKJDWZYGO+8fw1JnHxGMZpYXSeg7Ir6iOVYQjKLPmyk
FBa1TWO8TeR29Ch7HedvLHYzLIYd/A7yu6pOa2rPXbP7YFGeKh1/IfIS0qEitBg6IFQWc64mO8lY
9w8zX034uKMdDiFA2ypzudwrEuxQ/Cqg+fZ3U66H+Ru43uh/FRQV4xrAj/0pVXaFeagZD0fjMaT7
SdqMfEHqRDKYAgNSGgR4PmcjvaYFMDidMRZPNavUFufe2yADPAkGWosUqLuuHSvoquYqzUfijFYs
1RhLOAWLyDOJbiFPSaqpCVn3fAaLWFpfJ/KSXUdUI+awiwzsU1p/OWMWKALJRq3JFTJ8t9Z5zE66
0XDOUpgXbnKGMVP9miwyUIDfBYq5/KhWLxaT14QaFmlC7fOA68nJkLchu7+RUh8rSE+g6lm+t+an
8oiTH3TdkrxOjJUcvmvNR5386THZoacWxgNoUBXPqt45Da02ryo3MuZ+sdfHC18yiQq6c1qSTgb4
emdFPxLRHUg8QYeb30rbaHwoCEYMT3U2hKoGEmLBTU8UFpmH8j4wjiieySd1BWooTnvwhUVyge6f
86XiPaBZ1h37JxYVKsnudPN6Zu+4zSgeqvmNkc2bDdxI9mmi0V6/6eig9VK8TFLnTiNSNn5toeqw
//x14OVxHiCqLt8txAyF1F1qmxpyGVonINpqhA2XfV295817IjVbQzzxZjfxR1AY3FmoTa1rb310
MQ5OMCmtv0/gsWSYoqVV/Bm5gJKcuvZfmMzrFlGdymCASnAMp42W6Gixo0st74DN1pIDcBixrbcr
iZCKCmGizniWGp9pvu3KS9McQ6wHccxtlxSPDOu/g/muVjwpuGToH7V8TeoyABiRFEtirGqCKy3y
ZqAW/Tmq0SpbNGIEykUBGJ9QX3RyVbp+W0deDe8mp9cCHWlPEhKWMG8O/k0jYcVfDmlwUIUwtu1B
9Kmbtfe8Zh3jVLQNbwy9BMx2iKuXAboRxwN5SalLVSwXO3K1xITHghjC+DfQ7y5h7onDjcWB2M/H
eQzWtolqBQQjEZxh7Dh4m1ak+L5wFhNHZ345depP+m9s0kDF5RURHaVPXjNBlZgzzhcQFxdnZQHL
p08xqkUc/lingFBHMhRMPLAUcWzUpAU0QzpbHrGRrRPkXcX4Vhb6Zk5uYwyvysWRov/BYIC4GuuY
aqxUBVt+ukhiu1eyQc/IzHa65iDAzNC3tt9KQN5B06Yv0BVJss2jYTs5XruY8h/h9NfZVwxWuCuv
QcM5CHNLNpleXB3pQwq+cvtAzuJqnB59cM2UD73+aAjNYzuYT0VxipJPVb1W5MaHvHANt940QkFC
rjCOkFBAZPBABu0MZlirOVfuG57pVaK8ytldF59z8q44xxYabbKfMmodKM8EqtuogxWFU1hCwKlV
zseIeysMMAuZQC7zbJ/ysfYjUK+4PS7++0pGxdX8pYl9nxaVbJTsCSD+cSpmRvIJC7Zq0hJeGuUs
NyiYr0PWvQzDcoMR60E8ZyrOkV3tgwYF4HuCWJ4mkvMsRaso4k9gNujzZJOBGfb4xASGFZKUSRhT
PRP7RWVoBIssX+jwlPH0Oz33jFquR3Ll4RVWAdkejUk7ms7eUuubAAFsj/7EtH76BoqsFSEntnYo
hxritv4nCJmzeCqIKeOi1mEEY+Kr6nXdNRtZ5VJFqDj2DDVxgDRzYzTHIdFrVBx3pflJSDjO2tJt
mrdahH5c3WxpZ4jNMO6CojrHBGsLvhUZcqrWWF77aR2QKxw3n+Xyoy8fRtutJ8fkLijgwk0Hxeqy
VhHaQkKyo+4q1eCLEATCiv5friWn1lD+JNRMEQHOCFRWHdilZL9q5rnOLKJouGDICzE0gfB0xEfd
uRlqBFBT08FG53HtRQL3HcRHQmiUGv/ijHiplpkpQp++1Y29CnOAJDXQr4H1bvcHPeG4HXy9zfb1
u8psM0Mkl5hehWWswvTT6v83a21Sbs6YIYyTHQlh32puRcSOlZKYzeQ2SBGh4O1qJhiAYgAeiHue
ckFsctA004YvnGcQRYY/aM1Dqyy74VU3L/FAGSkIGAx7OvgOGpo+X+X6T1n+znKK838mf9BrYJbb
6hs140lK3iPU59KHzUjHfNbYXofGF/1nHCIsghTdKg2P2b4SxAFpO1m4EsXqcvglw1dXqFTkFSDd
pdKMM20EzwKqjkVEL3ZdyHmJHG9WyFpOD0ZEXD2gp4wm0Ma2Y5U/VjV53fiPiJkUc0SDQA04Bl7f
+jMj7STpfi/vaAXep4WF4Wpgctf4spdkMEIDmMnshrTK8aaYP1pJcgBgVbzF/9KKb9qbSO0coep3
hLZoQIfjcE/UJYL1RWiAb4abhZsQ4i7C++PyEojrHP1Y04UBWZXeEhsjERCIjSom6x9VTdKD/CjT
hKAxZi1ycmlFDEEAgvyQD6+OmmLMYzRHiKK6JU9Ty5egxO+1zXUyLYJlhLI2SaFekn0jfg67W19d
9ZrgPv7N2cpGDoBF7kVYWOHRausw5uCRrqas6RMdnHfkBEmhuRqMqB8GD1siMFB1Zc5vye7J/R9o
gV/HZKhEkBUcWantFqRQRdtU2UaGSeTxcwwQn5HQCWsFHfOr86zX+BFKq/UMLJKftsXfNCVuDvI3
pnfHZPsc+LTuqF8b/qsONrp8kad93uzGfzlxffYkrWrkIssuC8umtJfqq0D9YejOoSzQoF/mGUkH
vFqApObE0pT0GwXDUA/wN8agBoIqvF/dqAkixjiwt1Sdt4Gf9qes4KWXzLKMiXXwGkAtPR+JiHOJ
j8QMZRnWS4h5KpPntWX3fqowT/nRnJMxiJqyXU8V9An2gCVFpDc2yN9ypIGhXG4t9REj3afZ3F3+
lBwwpRT4mJK7ICEw9GtxnLqdZIMnbfNHIb114ffiMeB/NYIubd0Eu5y8rJZYmPlVij2knCHcj8Yj
cMWnY1c3K0Y7OeaEesYA9WAWRGpphFypWDkm5EilJF8xdx4D1Cr0InDDsAax8RZhfZrThdAly7Sd
ZA81lBdhuc/wHkyO/TWxBIi+2wonw6UO1qQAxkbZlndKmhAjYuq6hGXnI7rMeDTC+1zvQXEn3U9t
AvxxiS7AeCzOmJYizSvUNVWUNSaPdJuNazO7ZNnBCg8sECHxZtDoGMVDe4NyAp5p6D7CzEaTCYY5
ujRNWIJQzdeu8sl7MVKftCZsIxMETLWZVE+lKVJ9Srjc72p9LtVVhbenoFcxSFIye+5cod2MKuKb
v6dvkw8Z9jWUvRGiBQ4Y3wvKDKdiBte+S1yklTib3bYp7gJNwPjXMms3NZdR+zZR98m2WCVuZoDD
VT89CPvYzNwWYhWJ8phB5Lcc2LL1f7TopH3M8rlt4SlUX6VPlG0ahE7nrJgjX9djt25mH7067gZt
lFDIPFVWoDR5m5LeK5trmMEihduqlhku8ebF91wO/NFgcjiHKpb9gatkBNXB6ypuMrSzXn1IfIAq
HxitlS3MeA5c/Kj6fzPxti354DjeXYOUw3EtjHuNyF/YT1tuGL8vaXgQ8dFiDlQlhwH7EGlnR1wM
C3pF3jvFc7Qyd2KTNqsPupD8Wd52AeZWnJB1SbRiFnpL6MqYHXPt2mj/ImgJSXlWEeLsYedgeTTy
L73LweAKBNxHJfID5CEamxi/olVfwop2hhsesEwwLp1s+ZqlXol9O34r000HwSIyhLybKal2oHRK
cCnRQ2TYqSTr1+GQmFgmm/bedJ5GrDAOEILMUdyQKkZ8I+VBXteGdLmm95IKV+Uyxsdo/kA0EDsL
oi6M5kUnrDy0PIro37vpGhqnmimcDHlvLjZksWBm0gwcekhVF4VegG89fw2MtxmMo+PFA1PHSx2q
RHKsJVN4qDd7kghiUPCgYDjGu4XKTFGRfJBjrf6j+MZLBhv3pq9U2ziCnQ/DnRxfouEnRfWvVhQ9
DYlvGzAI0pvgIFewtJrh4uVECrDkT8N8dMlZzhh8PZxm2z4+zcHNbu5WikSFqlseEaU8A5iRmozC
k3VWQHF/h/qCI5GZjsTjL1bdbN4GwZs5HPsC6RCCIINeJgeleqLfpHfHMV0n/EhMYA/eFZ3KaZB7
h40Y2+aqhvArYCmiTW7tLFJ3S0XdhxIEtsFiwbudXG3lNSWygRQdT0izNyEHzVpCuxoFDJmASQR4
FsCsojV+nTRQbL82ixAu/RcL0QLfdSrwoPKBU/kiMDNwJ6G5XRO0Y6JRNT904nvicRuYuzp4G8e9
Xkt/8Of3oi2gok189lwipb2S5dINOQpaO92YdsD5QvpXiQxe4h+t4teWt1H6q8QfHRTaaE3bbtgV
zcAS2ntWLvu9Ci/BLB/juxgABquq9MqcRO4ubz8TKcb85LhZfKkcm7RBw0KaDkKlmP3GVp3t8vRW
ny3YwKgUaJUr0LH5Idss3jJVyMQhznDDavrVIaypsPDkqGD0gnkDKUYWoHirnD+7PyZjB0uIiU2J
oHCcNeLOrxgYLlCig9DQlYUAfAHJv01/nMWEsoRAfhDxDmNFaJgrnWCawOGm0sZ2P5j/b6vbrmIX
CwPTtdgHu054UtEgrsdH046tX6M/MVV86ty8PTwvY1eqt+8FmUn4A8at3RHxoOjEEuDoGPkxZvMl
0xu/mp8mOC/jcvg6I4txtIH4W3KuGRGRNybg+JqKC44nLdPaHQIY12pN2pHJQyLZrhYWeukFG3nE
MzHdkbUOjWCl4v9We7eR78YYrZ3EZpV/jjz+Kuhg332lMkeb+UcCA2Ed8bFIO/z7sDV5MfzDBAec
1gb3KMjdajTpcsqwn1iTF5rap4Gjlbr4yr5LJZgsZcJYTXMOjxTFfRCSjYnTR4zgj8Qbawj+Y5tX
29qyjjGdQ7tiXAn4mDHDrSzBUdQ27xKatAZreBfsrO6beytE/FJiYMiKxHUs+RnDfxGKhqvCWs8B
Ii/pHrRwMXp1LWZtlSv1G87afBI/tUmy/1iSZlBiT8pXA6LINA5cSXxNMkEbunYIeTsLe1EPh9uM
g6Y0cjZDTA88snVN/4wAn4erSLjOex6assEjHm4FGPogvvLukurFuZulVcLlZ2H6dpBZGc10Kszn
ErIgO4cMHcEwB5h2u5WdIXQTKVlPDuUSOlKP0IlOJuyGVf/wC69dqW3l+bMvMXSCTzW5Jygdc8rp
gdEAWqdYkozXlJGi4wWyxImcNs7ezvcy8WVm7fhdFp/rHqwtp0u7oTurJ7DW+oqgR0O8mDkAVqKt
NCJr6fChUar0UkzpTr8xi0OPomLMt1rSuTavsjxvQnTbU3mUkI44gHcqMc7F8FOxuU9obJQepzfh
4Fzm/Nv1daeeyd7z5gaDLy0MFmnPTUb0dXkX5LwHy8c78lekKNMNatWCqUM+fqoQpBfS9ELt0y6R
c1dnyCzUfJfNoCtoRdFPld2Dj2HbghouUeoO6gJNCX0pP6SwvZJMjnlVz1hilkTOjr5n5VA30Zkm
LuZBBMCkdJo0fSsD6K9BbWbfXDK2aHWx86rZLbfGTYVBREfUWELcquJmcj06Cstuz3ZfR3RIDtIq
7P7lUza9NF1/jqN0PZMh58gOK5xPZpHrtLnLZuFLGlMSm2gAX8Rs1XfQYxGTpPEIsBYGLadobPeu
UmsH9v/XNAKtt0l2OHYkUzNEuQ7ih6KjYoc1VcJSkGsFuSwk15LpRlsabjXblTQy2zFcEbrUkW+t
adJWYvPtOECe2uB3qvM9sKQGPMuJrvyb4ca4O2Bb9ZWtGi6cOeablYyFu9RYD7T0PTGqZ8SSqUDs
ilwFs+g9gRUH5eVL3/9Z5PfNNYNzVJMWAa4fmmeFOugR2XeGUIcEZ29xZoPjeVo4wH0yPyi+yHdd
aa6N5NUC1pdaJsLp14hJ5tV+phrdx5dhE0fTkXitJUcHVbNkZY/RHD8m6Yiwb1TRPtrZ2ixJkOz9
Qq6eNIogax8GnIx6+FNOKQ07zqKPdYuqejWtV1EaJOO0BGOXIUkYZPyIq9M8LPtoaSXyrU+nyV+q
Ec9hSE63sK+VGK4GYu+AK7vlHtbQ2nXPFo0VZSgpWdf5Y7CsfRw6m1xrkQVwquXTOZKc36mOSc5D
mjy2B7mhK7C9dw5mTfqXEMIG9YusGsgl1cVKdS97Gp8sYxcLazMkAUw6yoaa6DhaHjDvoswXOPVi
1h79l6zWVZmwui6iBq5Hcqj1pcwxf1e19xR0Sk2/OwuoPTH++oIRa1QItoHsDDH1xe0mnaKXSEQr
sprYH84Kz33XEb6Au6MMv2bEvEHYTTA0Df5yopGi6qYWWG4kw0Uxgp+/KH7AysfaQev72zj2D/Vk
SLgobFEGV4dMhCqAr3XWJeDahIVtaFFU40AzO9qbaAKyGr7rjYTaV+Pl0YApyqG4ZbTmqAHjmrKa
+uFZcVTWPWfwGRpThn6LtDuR8rVzqAwml+bh4A5K2F6ivdYhjKEMoNTBnz8S7OFaGFA/wh4M+x13
IXTY0bEWVnvRFw2onv+m+rvRiVQNL3mKGHjACsx5vdRilBMx1R3xIBQBKSB1o+WRc8+6n7D5EqJR
x/Z6ULW7RD7GjICKjG63h63N8auZ3MtBTqRnEG9m2OxoIX95MFq+s4ZIPzmWHwGmgE6VSVUfEPbq
m6QgGru2DnOc7MgrdAckXdJkwGvb5TlvKf4IOCoTNPU6jr3QIeKMq8QJe09ZJLaIcuDZtb9W615w
jNZOs55L+6OndQ04y/KZ/FYDceJIBnpz9kuTnGk0qo5xHWkhbAB+ZwtVEA+jilF2jG4t7Dq/kefy
2xmVbSzIAee5BpHFML+zSSBqBAHn8rvOXtiq7oDa26jfo74gO+fe0EPSYjWsMCLVoif30nqpiu/Z
wNUKvEs3GW43aR1VrWfiXbBy0vXtXYIDUYEeGvPaa/BEy3mznYyElTVeSxDblbrPpmsQin2rK1Ar
8lHDnkFV2Co3jkGWb+ICPl8ZP7Ve7HJbIwSjcwNsrDn+MeNWySpUILpUABq6Ef9JsIqpLHHzkIae
92t72Le8Z7WByAs5koojZgB2jFN9M4TFtunRz2uTnyOZpDNmnTLvmUgaVTv2KxrJgqb+nHrrLTMn
RFo/JQikQnCtFVDEJz7yUjsmBvQzh1XmiFvS664G691RguiAcRPo9hIDUNQyWQhDeVpU8SkBeyWA
A3F1NxI/KMF5tQ2WZAGbKBSXy3Q12NpetTtvavZNeRnVbukc+U1UZTMyzzbybUy6i8LMU8wWQ53w
G8fc1iR461n9ENHAXvGGd4/o1WxtMbWUdb1W9H47MZw4IiA57blIzSSmQppXX1Smux7bWlqF28Gc
9rps+9Qm+vWy9ZBZxzhPQwz9ATZvBxx5HO4TItaLVH5n20KVInsJwkJ5iF/j8BnmytlwkAGD6YmJ
hqVrhhagZj7Mp1sgU5ODhwqf69aRiDvj7Jo40BJcf0WgPlVstvATcVdvE/gyVccrGsxekZZe8H9e
qLFm6OVF732d3rUhKC/OXJ4TgC29Wdu8YpX01eUX3UwIjYalstXTEBMMgjNwkk91CxzY5P/GdPYq
liWhBHsnin07K85DU+xqwhkoFeU4RWJHzFHRvKM4ZRsQNz78BI2Ujmiu7+abXh56nRHEjuGuGaok
UsjsllmxcE4iDI6BlZ6tznazkb1NIosSsytsT5I2/lhrXhLMfqYmno5o1UllT1WsXRgTo8YaLAMI
KNwkmOAtWT0SNlu2rzqDhPNIYuyjgYmEiB6HiqWn4cf8hcyx1Xg14MNvkW1BIa7GujwPODVDAnmK
gLYGWMNAhxpgKLZgN7Ym5EFVjWgF8e+zrsuWTF1J6RftzkbPmmGyqsjMMnC7E/JByrEfkEtjWuSx
FG8RC2rcpFz1QEXcT0WV7m1aqawmPDJIoqgLTjFmF70v1lEMXyWFG2WyNq2o1hVzOUH7yHXbmwik
R4P7VsAKjBigZ6CSKecsDro1RP/Qg4XQrKfmyjogP0UuBt5hWNm1xv9DJdjK0rJNpIOrDMGuouvI
NElq4ocydaxkT1PQ34D0k88gVXhH8N1V6MhtzKj6T1B/9uIjSN4UEIcilF2HKIaCcCmn3DAZ+XEw
vzkm3VbRUieYuyFWb0P7bggKi2DzB/k1L9xURudHPmGv0xY7MxwG5mU2JCACamkMwn9QcCxaEWsC
5CqI49IIInYGrwN4DfrwQ7RofnN0jXnDq4DUmWyIgPCPBmEFcoONPiNkzxjF8OvoSbY3TOdX07/T
kqk6lO60cR4HZfQHbcScrqwnRv8xkl4lh1IKIY4i+NdNv3nsCi7HJFzmI2VvOXSaRp+t8UhmZx3K
f4P5R0PuTWa/WPD6tv6nmcMqRCYxZjJ4rLarbfacrFkTwedqOE1kcIKcf6qqXVVyyccc5ph1MuWI
wMYrweGS6kbIXocuriV9GL4P649eE6qJNKmZNyxDr2bkYAjDugtK3DoZm3zgpi2hFfYwv1vInXpM
o50SHyecMFU0+pEEsFnrO0UT2yqL9ga86tg89PbUjTA/MjBgEOg4sqFRsTuYJA3hsTrhwNsosoR0
w7mSFUjGNuZKRnEUDZtc7w8h3LGd4lmIMc6qNmaign6UYGuh9VBkJKNdwW/K2nWTNV/zNG4tkBW7
r31zRpNmdVwXfNoTvQoEIRCGfpj6+mnZ2S6x52uogqFZ8VbHBl6SwNzL4JVzvO/RTcvT7KomkQxm
6pPD7I/jW2hPrwx9IKTyOnVIq9WQQuglORCxUaBfyHCg2zuHrBkZ83uIBbML6M4oG2IWR4CgEFUq
5CyCZDVVCL1vb5N56tiZs57XJyj+taSmv5SJdg0h+TqKS1qQzmyu/aKSLykSh85RV2P6E4cPWHLf
krBLkOzY1g3q34V7IGumN0mT0/YNv1pqsY4SJwbNuRdQLjpnxIDIdxhJWYkUJOXpqa3iV1760zRH
b7aRck+oZrEalacCKq/WT8CmjVUSvIogqoKjyhFrSfVvSeGPzf5GcO/fVPnkb3sRIr9IfLAJMr2G
Lwz6GIuQmZ6HiFFbM1HEFEQZ4anFZZSRdp9Y+1L5qcNtw93IM7c3JvtVycNNQzh0PvIJLFWGbAnB
PO97Z/wVKYA99raUbpaITkol5JQkvndibrGNT1HFfgkzPJU4W0eIJeVlqcNpLW4j9HxRUv8WI92d
JktX1mbehO9ABqTuI+YRjh+bMDnF/DcAH0lTeAzIRWhIOqBt9i4rS4onKzWhcYZ+R5aLpzRdqcTM
i47tFC2BgT44kX8NBF+hLGO1rLF2kL+qa5dRbvwFhS1Us/M1RjTcWMTWhWRfvI7iTcZbG5MHFEw7
pWbelbnsK7JbYDYPEW9qXRtPmkEeiDivgcCbY+bLoR2TpkczeNnRzE0WHsSf0FyLQVWitAeK7EWR
wa1UIIMCcDOINF+WlOPIeRxPxEQO1j9anjmU+cMMLBA6tDNhGR8hmMCIsI+qeh2deD9J3piXt9oB
X4qmbQL96mDizZNiF+owc6KBa85XgmowCoZRaNXbXKGZD4/pNLBbR9aPWgzPhuMml1QGLup9M816
ZjUCR+brMg2XrBcIsHqvhbeCnJMi7C/ZrK/tNnoPCXW0y2xPr/ythzGQp2wrNTxtS/9DjV5GSx/8
MffW+qrn8Rg1FoBQtSJgf10OvKpCXpXk8anjtB5g/9XFIGTZb3rE4jpWu4KgiDpDnqI5fyIzYjSr
HWE71o0KwhhPmxLkz4bjhioCBOXxfNBTYv34DMtQpvirWFeDc+zwislz/xoxeM8TvqmU+J+KkLzS
45XZWmOIb0HMfppXDOyg34ope7L2FDoTnBLiP8h4IMwWvZzayG9Jc8Vo5qTmthpK9OqMhJmSnWlx
uOjDd5U9h37e1zrnY20cHE3m7vleylwMQvkq3VVGLH/EOsvC2c/jtLWqmjA5R1kPAlgpwrIf9g5d
AegUZUEqUX4SpCw4mYPtgbG5ru9qgaCliH2Zir02RRphg5+Kbq9ZJldISJNJx6DG0mCgWDWT5LWZ
zI0pI/g1CSCiwTvKn3KAFGVpEaEKobOce0lcUj1MeAgWoq/BgggihYIr1AwvVY/DbD7DRmxaTTv1
se1rcI5GEa0UudrV1ujpjdjnokQGhMQMyPJfHeT7oeY5XC7BocU7nHk6pVbaBCFimd5QNc8h/Qrz
71kQblKXHgHfHEOwTEXvaXO4y+VhG6fzJaiqtYPuGRYI5Dtd6TO2L5zN2nzQwMCCzlpzMaNvysk2
ouZS+RSO56AgsEknrWXrpLbwJKm86ZCr5NkxDrhMwp7+3l8eCgw9tOeRYjzOrFCkM2aZxR1snMKE
mEqS3PvQ2A4OWYqQMCWJIbVioc0BNpxSlTN2uNlw/gPdLFEc+ypdS5gldGvZGhaXq7mj/YoAcCgR
CMCINlu5HHCXOUciaURfXgPEg9y196nt3KHATmCEcCOMvg2BQbP0nbOVqsgw9bA+ZJHtJ4n5Ew5o
NuR2o+gzB+LaTu7LDpLI7Tv7FjRCBtnWoST5rFDGjYi9Z3nYVXGDxPgvFCjyLbyaixRBoH1Rqv6c
y9hTFPmsWbZvNBVOrnE3GkTupxFNELDfkqUcGyfYBpq1Nvr2JikmxjmSO0BUrSnEkHYypZM8236n
EGv3USj9Oqs4TFEqZiCGvYKlttyELUpYRm6jbr7z4bNBIl04XwbQdlfOr84MvW2VPuVxtDhn2WfK
jRzFE6acMdpHAwBtIr5NM7pX0O9uZnZYfAIIeF0ZFhtSigFaNp5Wf7ar4hg66WrM79Z/JJ3XcqRM
u6VvZcc+JwYSEjOxZw5U3kpV8joh1Go1ngQSf/Xz8M/ZZyLU6irIfM1az1os9ZgS/eRs1vmxwCHc
swECgsCEjXdtGDgf3eeFdFLC+cvSvao/8jk9ee3NgSCTZNMFs8euxtMQuONjns5YOnECIBq3nQHT
t16lI+XfAhYY/M8KyYDdDS/TVJy8QTwLYrbMqHpzYmZko7tp0QM9TCY8QaCu7oAaksIylMXi+J/v
cTwD0yjullejZax+jTpk2TcwJ0p/LK0o/wYeuq6TYHPS8QOVHWlIEXMhnfgMO5wmJIYq3KUJQUqk
WXrAK1SV7Uy0KHN9rafyZltkXKE+KdPiKRBwCLxLFiXgq3RB/F1mUIw45yr5G5Ue3SyivpgtTS3z
LRO844hDsleAXGrrPS6YYk56URsDwYB462QFIRhI+ce/ncM0HVrdxgy7ozm5TH+qXTZFGOIBgbfi
Umv8QoFah0Mk0NFQpc3BJS77u4MEOOVoM8z2GvnurcqSq2dOW5HJ/VB23J8dDguP+JpHqV7n8MmY
KGdG77H1Laz/uAiK6pYq+zTF+uDj3prRGGthPBm+h1WSwTBRl3bfPWYQp5sYJn8wB4cpQtZoA7Ze
Zs5kL2QGFky6KaPpLhFk5WShBQLJgxjNRV2cstFcNf1HkLe7SHJFQo8bvGbVkoqYcAzx57FkQsQd
56fFiF5XJmRfsaM+XxDfFkdXtMu64iANeTW4rIco4ql3dwYYqaQAKElGkBzpDBe9Opd8aqPnNRlM
opUgH56HV650sWjJ0c7ZKePFFjM7B7gVHWrz70RohGCvlqfmIYCCkgEshj9Derd96MS0rw1+ZCEw
WaA/k/AvQg9g7xSD/hrA4qr4Nk/NP0R4e53I17hONNMFejFMuehTBxSOUHs7od78JdY7RazZIaNK
lz4Y91IbDI9UfmgtMJfJgLOLj/U7p0/Ti9vFYK+RW86XMNpzH4YvhtK/HCWPUyOvU6r+OR6qoBJt
pkmv6M4QpDL2psr1N70fCAY9gmFlR99YcEOAUgVt683c235i80J3f9QiwNYF9kcRuoTOVwB2fZyL
cR2/MkheRyrCmwUs+IE77aGrMA4lX7310UzPdTXv+jBjT0dQ6qAOS3QTPeWDbcdbz5t+26jh1KNU
rZuaSE+o6FZJdcx90kNCh0SOBkbTA84JYTNpcbCq/KXx3oXNE9NQPNiOB1AZPlIIlclDIjJqEmoH
OlfDZxueNP49MwDlifTYc1ZNsB28ITo5uX0tCNwB0+SgZuc3TwDx9VH9OVXizQmIw6bdNwrvkLcO
CBLYlaEld4Vv7Blgrqix9xIqVeqbO4NCmPHedhDDS1qKZb2HgwFDFyeuketjkk4sMFyGTeW6jdhn
5u2zZsG3jXnzy2HYThylEdKDSTtXDRC/9dR31w5Hy6XVLuR6zqtLATfPZvlbGv9C9ZIRhcd4Fp82
Jh1REvM7I/Ah9ojmi4Ehbn4HtafRgm3EzVmmODqr9KUjx0cqRVhrecziYe/Xfwbq/E7Pq75/dqlt
6FZwliN8a7N7hX8LTyogmjdfjR9qRgs0EHkun+l6PxWevsQSOxtrspFXTHs03GPcPRFcSe5rYwEq
0GH1yTlqkZKli/BjPQDqDB3ywNz2rKPqnqXDs1tad6OEOjzbQEnAPZruy5gP3zLq9tW097FH1o2x
rjpqQEn6hhF+VtpdzexmfQYO5oDZkzFVOlnIEia+6dZi2pD/TQyfWKTFJ2Amfwkiv/cT/vPO8l+H
qv/ScMseYr0A0q0TLE5apQiu0Vzad4Szdy9FEm+MOPokJYqFXq2yXfBVPu4t86vGIZ3zARb4YZU1
wnyb8eDU1ZN2s6NFupHwwh8I8GcW8XB/o3uAOaRz+DbL4Vbb3lNtE7dCppFAVI1C5MbFMDLJYqJl
oHxNisdCqrvFXC+dtMGkPNw5jTrJkrTPivZQIY1GZiKN4Kux0Vab5ovRWhffxsE2RC0BR8nORhMz
287VKf1dFKc7HSAlQq4jByqtVLwA8YdkBJuMic11NJlsli6HQxez+zATagiYN0I3z2ntbC3Tf1U1
jU2bjdumi6gRHVRlZK0U8itAEYC36zehPCF+5OZ2sYuJdsL9DHO9SC1JrYCEJTIIew8BVEdL7lCX
mEvyNrQRaiPaP9W+Wjp6coL+eaAJZaAJelEAhhsVMnbIaXz2Ow2kqWVwRy/8WCAEMbOYKaY+B3zV
lVHMD2NAIJ4fKbrDfGe17calptWpcWNqQURgD1sYK+A0vCtNz4wxvKfBT0QPZImyL5Mcim0a07MM
7/Sav3So+IRQmNUVw7EaYj4KeSaPzOg9561mXZHju8xH/Vf07D4FOSr1vBpzlOTReBbsOg34xXw4
NMvFYYrHrVsGG9OReAy9TRz4BFMDq4Aya9GuIJJezxAAjE6sXbw/HpRXB6mKy7irS7znoc/7deEv
sWBoVargQ9ngAik7XK3ZPzXf3LDuqoj9Q2fV9Bc4xZMxSPGvL0hq2uIFpK0j87nP0exW7hUnHuG3
IX4yBRjjn+5gZJUfZVtRstnnxplOunJPlZ6vVZHfij7bhQXcMdE4h8R+iWEB2S1CWJfBBRJ0h23s
amoEAgVPuHsmI086tldqmTMG1YWF929egcH1wG6phGS4Yu4uKDnR2BfptY5BqJcEAOSGz54K4avi
7NzM2nn2OGfjUCGrrPCMYknGcFekEKoUaujUa05G0956pa8E3W0rSgmgUfZHlSOXqNKODb2RrVTj
48d14WuIjepr+lS7fHYHpq1D9chU7IrfBaOA9daIzkSTxbHudfROKnXpJYvv1nYrMi589rVmfZRG
/66m8k+QDuu5dE+tndwZcTNTAs9CwiRw32iL+/2nD1jbtzVhjJrXELM2/+BBRJCe+hDVfIy67LeM
CsLMjFOGNl1WLo9CcnN6pP/8T5YXTKRaHW4tj1FREZ0kJVHqI0usDRYQMcN3jS+RA5KYEQHVbSYr
WGcsnEwsaVFMSetTiilc2VYd/umK8oy+f9+QYxDZyGFF/Gtmw1MlAP8qY95ZGQrmYHJeYl989xJ8
Zoqca6JMi3sPlSKVNKjxqWEeQ46UN7vBw9gx6SxhxZSyS9e+OR8GeyCCGlOZ1CwaAvjE+HlCrGp1
W15FWF3csfiXeT1Z3+BjVVRtMtES7CfrbTkQL2akx4JYYq4bdaROxdWA9MPyDyU9jdt85mgD9Rw9
NiZ8aw8SFvMtKye1Pg9Wjpe+1Jm5I+iXAh/as0Nad62bF1aHGwHDm3AlXEmx+VSwS5ydbm1YyIMs
9ypM6ks1YSkR9YEPDxGZsRkWZ1TW6S3jpdMwi2uYIJehYG3K/iJM+1klHPhFeYmzYFuU5r/MQNdT
owbyXULWhY5whVfbAJohkhu8oha7NWqUwUdH5KFRZZolELHlN4mwjGzAGBEIizameQgQ8d7P88vo
QQ7UkYER3/S3M9X1iFDKSpOT57GOytj8mVaNoHh8Tpr2mgbPlsgPkdmfksT5IS9so9z0VJlcyLV5
ES2rb5sgKw99HHDKqApXo199xkH8UkcTqjR5zgL29BMLdWJv0ZwAKEAc7pQfhTe/LB+VGoC/mWrL
a4A9FmsPa6uM0WUUjRhto39NCGihMtRjZ/SPMSZLI+CKSO2LhOKc9vMujQM6GIHpJf7XK3DbwrFt
DH4jNRtanFhdR0O+aPZYRseyROAsHH3II2goHlSeM+v26ZN6gR6BQgv0mjhNlrmzOxRDEwFwDjdJ
3MpbN2VcU8BSRvNOSO9D2cs1e/O9m5PSRp38UBLVWVodwHSqGBTkfWe9hwECffbJRFQHeO1wK0Ea
LtzmakoGGwqzWyjpb0fqdEzXRCm2ch1XmFGmpDhrEyN0K1HntT1GyHIRwOr4OPvea5ESaIdFc/E4
IVI5aBw+jWl91Nb40rmLckWFOzOYN/3Qf3muwZ8d7zwvvubwdtEtWusGVxe8nrvRsXzXrvNchvW+
neFvWdHR7fRt5nNXElVKAQw6dmIkGj++BH2VTM/S9qm7RMliL3/tKkaubkDJNjzmgeYELG8dvZoL
GM4Oy+cuSl9MNz5O3fxazAaLKPw3VfZcgE1QDvALVtdsYRgpg60zAd4TN4edEwAD1pEhOhBMSIML
SwZ9Vn+X2P3purZ+tFDd1d5P5cYe8oskNFoEQPPMLvjy6UEMDvm4kwEEOFSa4/Cj/XfOjA8r7J4t
nwExASHSenZmd5UouvDBuHdAkSZKU+k2Nx8Hk1uKD3cKnmJGbgWh4DVdCgqAg2huYGaxTzQb23nN
wKdw9cCpYl2ENlBMxnUeEVP0PDFV4b0mLI9crCmuU/8i0XqPvRTf5qscxA2Xzq/NSaySZ7bV1zqV
BznC9U8+Zc77iRxESW7eGnKwM5ytAv1LUuqTZY8XQgxxl746Vs6GM0FflrndOfWWmBdU4lFCngDp
ZYHJsN1BBKqmP3XIBghvqw2txcAUyAb4aZx4qDx3Nao3Q2pcdzm9NLi4Whx6ER4i46+CD9i2aj+5
QNFFpylWoUDMmm+3hdXW+6+1+hgzPqJoekt61NFMSS1ALConQRlz6egw2FIxOSMEN03c4t2Moy4o
oBPBC8lKQBigopddw/yZpMg9QvdXWpyVJQCrDFQggYKA0X0HN5j53dAND3jcs2Eidro7qwzUeBtc
MDxew8H9srkWqkF8+HX50MBxGPz0dbIc0tp/hka9ehGA66GFlYkcmF2RVfY7Y/E56fMk2YgJrGR2
gAIiyxUz0/yoLIMRVbDQxTYVwVh+TiCISzjMmF5SE2SE0Zh7w+1ALbLKSAgKHUNIUDOVKlzqx7RB
jSb95DZE+iojJKRWJ0lH7ojmZAfPDgZVy04k+pTgrvWcn3lZtrjuI74N6rM/9ej+zfz2cVbLmBqF
QR7LgI4Ir1PNPGUYfibEzbNHxHliOLfKb9imT+sQMoTNmgTGtGb3auMNauvkr65KpJJ85UE3XUnd
2I7I1Zj2Hyak121CcgKPiNn676DiP4yGXCx8YQp5ZyGDJXXReCg190Uxuee5R2vbluzp23KHespc
NxOrk5RNdImI+6GxVYl/A8x0ViSchyXIG9jthvEnjyakh0G496ZubybtKTA5mIVBenQxj4/GmIM7
0lRqxY/hu+a5rNiYuQNmYFWiF80i8gP7QJM5WGHdMPX80Zr2vcn1oepw0AoK3Eb/w7RxjyvWrMzc
CXoK0PLkTU8MgwqQs/Q7LKF4pnLx60wY1ibP+GpQxFMCusXD8nD49DkoHpAtjMBEyp7hpmUzP+CY
vM+lJjbQOyMqwX8QJ4/NghSzajZg5nB1+upud4zaGQuAdmhPwwg5ZCjEkduGPmVCRD247BkGkV2B
jnkAJEC3z8X8x1DVoyj9e5UymK9rfmfUf7e0qM4iKvdORbi1p2+OjI8GWeqyzd40SIYBK1FB1BrS
gOBTMg1rKNn1YAD8SuiTfQcycO66WM1w3pPtt0Q1WDDf7JbPPa2hA0xmdZhzROiGp5Dl25fELJ6D
qP4OUMkPnokpwsZTB4bLBeBFnJZrkx2cJzQZVv4XDPF6zv75mq/U8I8Ayu7jUH4zPXgiCGKf5lzO
ffoDE8nedp6D3AywHzskRtvcJwGLiiSXh5TL+2EIvh0gzRJSQYNJy5PVX9exPrpsPjKJvMmx2kVt
/FL58zYQI4mqBvOuqPexp0XHLDepiAyc6iCqCBNZhWn7Imv9bMvisVZAKKlWUaUQWoxyLJ2JYscU
MKL3CLg+M+F8pX20rnP5nDYonycqhQksVJoNKOtQpo4W2Xk+2YcWFlFf1C8iCV5zAZ3ar4IXx7Rf
iXj4HRh1jNqHnAotwosPQDzO7tTDMfO7YyPNw8jLH+XFOaqaC6upjW/ic/WM6xD6K9/CfW62+zCB
e5dyflNYY0mljXadj9wBdtJOhKNxyFdhwQBaYuRGc2e5CUS8FNu0DQExrMhjN8J9puKTMLPHSVjv
WUk8nLa2xB9ApFpwiGBcbY8psIvMoOqba9BhVAUfmFjpevAeLXiII/MfKZYgBrO5dYHaceVv49E9
NPZxkNICNJI7F9eC2FbGT0RHT6uerKq27LZizMnUYqqJMtWa0KBJFLjD2JApMaXbyZYE0OjNmNdn
O2PtzV+ThNb4qcthWYa2ucH8mRHhBeNSjHQO0QBCe+4WbBchaAUz5nkAA1ObDD6pVyYE55MyXmwU
PpOVnhsNtriMEFsY1IIV2ciSDnAtJuh9mTEf+8a6y3Q+lBbJO5OF2kZnDTGZ8qfv/GvbdC+jBYJV
l+an0PaHX9AH1gskfEBZ6io8X4HOOFIrFN9jova6nLeNYmErkmIfYiYci8jZDo07r4s4fm19geON
Y17AaQjH13TKX21Nngi7eg4h31hoM5xSWnUHGdtfQ0pPBvL3MaEq31pDsJ05iFzDoQqA6MRcQm0U
/oIHbWV/VOT+/GfKL+aPxCYzNpqNf1HgvlRmoDfKwFpKDObBz8cTMX2XLJm/fTNE5DL7r36BV71t
4iP5qrsRMik3HyaoEcqZir33zp++qjm6MePb5aRG1kO3j+nVEFZ2z5COQjCm4boryxEWPcwjE9Oy
squ74xavRtFbqBH7L6a5xX5Jmu+bwUR1NRyihsN08JfeOkXa0Y7MtCAXs3lhlFtkBSZFs0Izt9Dr
ynlViXDTOsOLKlLM4ymsiL5l7+SUGArjwr5TEy85c9Vz4Ur2tsiZtH1KBv+9n7A4hlk2LNFqnG2t
9dzoli8whiVWReXFzfyrkw9yRUFBVMc4sKyY8MmA1jRNNrReTxeRLibY2rbucVA258EHMs6f/DPY
7HZr331ze/aT1kD92tLpPxiBeitgUAQDRAE98iGYhtFsLdJZgywnDHlo/xoFduwBBwyAHkA2flf/
QSXykpiTszbqEYqjuBv98FWmFRowi37bieJ9NGQMk8pTEyO7SFC5z2QUFo9dWP84DiVMJnB+B2q4
aEt+8qD+ocrVLH5q0Ej8arQUfK2jP+FAkEAGq4TpHySEl8TpvKtECo9/Kje4/nNwaF4aoipLgDqJ
3IPg3Jm9OTwWVkztPoYxu0PG6EkBLqUsdyXT3iTJ/vWg5gzyvIquI4uB3CBAmWbFgsmD+OyTxX2J
1BvJjxvpB0fd/2mYXoQMbrHTJiH1X/oFxJ5tU8qS8gvEzC0ilzso6V9njl6D7r3rNEucksckirZl
hYU5Vxezm749EtAyrwIw37Gnewws8zrqYWt26tFIca+gP4r4wvg5z4Fun8xaPkDKr/S00r11m6b+
5HoDlOlvyFlrc5FusMSehfftRMWZ+OBdhSm+J1tgQHi7lqRNHHVsFbsaLR2po+2fRte/FMU4/Gwy
WXr8ZJsugVWpY10ex9plPQqQyQ+6+jTi5nzqLQQmjgZPxkwJAQRw8aZyp6PX5um9dusKA7FCk5WT
Xxo9ZTN4XHD+bcW0llACl/DYboF3jBwwLa4Vl4YzNoO7WYZ4gJX4V8zsvDLYHg1kFCBXeI6mu43k
DKUWq1U+0vNIN+Nfq0Vy/8XpYxa7AuBM8+EO666+tvPVahf5CU2E3KcEn2eolFZg9fp05+XGBpLp
Ku2fQfrHbNIF25T6dfYOUn/Y/qFWxC4UauM35TpU3yqCP2psBQDtkSQoL9oDm1xbWbEJNXyAYI1w
eMAKTMJP5z35LLlQKegvXJnsStj6PFTDG6ZUBpBJu4WPVnUXkFa2AvG+n1nHLdEZC/ufZwjB617g
EWB1GpfP9sQCFZXqkpJwLfodTTue3wxVSBm9R9CwQxc99n3UG7+Dgwa7Zwa0AM9H5XhmkXEmVwrG
nH7flpep+k7wVsVhQLv5zwA+SaAA46DfCC9R3xerFH2dayePjDZ5Zen6OU099nwBj68dpau0YU1u
cE20vLtGe82R/bk4DhP+zASbAEgU1GwMfcFufvfstkgnbM92A61YHeqAzwP69FdsH1vjnU09kWBG
eLJvGEfXbK+Zv5O9yup+JbxdAfHUiaECYwqMDgqkOQyc5H1y3f3YIER7EF98PVZNALK/UQguaeHQ
wp9GJuMOlygrPjotlTwuy/+6fqtIDojZTLNlVET2KupDwjIAvbNrO+TlJnFQJ1Gv0HjjbuHS6ZfB
86pE5WsWbzCdLd4FIsv85jOOjzzGXbtjckLymeyPY79F8/PQsEGLHwxqpbL6XT5bfarKs7QWmJaq
Psv0YLdPGkpIh30jYcK1qkfWI9XKKy99/hRb4woNlvXbMNAFfSDsR0IuzO7POKP5uOrhltlbR+xk
ZJJQtqPJeLD+ejTxLkNhy9urZtuj40mXLQ8S5ezqlXd8bgFAQVraGO5rSeCF5ke/Z+gZ2uS47Okx
ryKfLeVb3d6n+rfKMJOMvxWpBz6NRcC8h2ixhq8wqw5teqUza7AlhAHCA1D6oC/L8sFh/kK/g+yk
OKXTcLfgMKrEOLo0BThkuAYxJ5x8fqP5uc5PZYCUlJYBeFDN3wM+gYdf2H3HTD8798aHcfCmsUEa
myo4GN2haX+6/HHW99k+Yf9AHspbEVG93YE9EadQMHMz6rU1cQaHsEdnmIn5iyCAAtQHC0SmRxh/
POAW35gbdPxGRbzMwef94GySaD0qBN/7ud2NEZVMjzr7YajMB0wqdKno3XeLMIutR+5yN/D0lQlz
ZeSLYi00s/w7DAgbenn/HabPrncqLIFf0dmXCzLDKXHBdBufzaW+9umnkee7eYHyW90DQR1oZYT+
j611ieWl+y6MSwUHqg4uzfL4MU9x15b6Z5u3RN3N8ROPZIFjFSUCMLYdhzohH1n8ndX72n5lLig5
SEaHZwlEQPbEv61dD/+LQuhIA4e1I7uYCYTY5lyE5K+vTdZKFZ2y2/vbQKNG2VgoTI1v2YfPhdh1
kh+AxW9yAFxTdeC6Y/H0kEzXiaUUbdhGx4joenDp1TN+23Vt4sBwWCIlZE15ZDju5PgJiWQLMGDl
436LJAWMSy/51MibSjZRsEuBMMziZo+HnqnHvCS16dcQlWw7N9yfe9dYlh6fXLxx9h3723qEL1i9
aedNIfAyXopsoUngcVgVfvVQRy5t8B9oaEm/TQF/uu3J5Y5ZiGbEyqJ3sPcQPsivEcZGwAcTQCLo
HacEzAp8fn/fqmsi3hPmCQK2TJZfWYuhMDkaMyxT87HjQh47kq6cdd/+gAt12tMYX1hgZwqV0qYb
EMAnLGdWLU9ocYvRXXM9iuBvM57j6a+2v0Gm1mhzFZOWbDzn6j4MAmXtPl2csOOxnoDtxdexa25R
da6GeUWi2y5LgenDYgwvbfIexX8DPA1j+hnxWnFs9cAmzOrciR2wgT5+Rc/jPKbyiZSbgL85EKBA
bS38hRGfT2O/29Y/k0pmXgf2By2sAzVbnMzxEbIkmoNi3E45HpmnAUXgwHHEK0a05ZS9i4hxIclv
45NXUtPyiWSHmraKVJFcQ7B5b5YLg8kvs9GHjOdbhVtqvIMkaijeV0h0pms9vFqM4+UfA4NW3JFb
+gwB/8FuFnhBDrChCm6RfiqnraRiDwHXwQ+2PzTxTSzIG4HSExG5POJyKZpzgwLQAAAIjLRr9znW
5GIOONaPsXVq5U9jfHnGoScOIyXfTjpsXjbWl8YZY6Ju1Acr+WuBkemKm6HfZsPG/QS4RnJ54HZh
91ryVjgEZ8btQZMPaxjBezYRtgEsM533ngs2miEtpXMcrS3nLVVwCI6NrzeD/ZYbAnHZoXQ/Wv1U
kVVifpRIbELa84bwNTRpPVE608KDOI+IIHHLl4IEl7tMsrUN3dINjwYvL6wgGrW1zQWTd9dQoIli
2MXRUmxF0Ox0+eIiXe2T+yKt4PEUkY0xYb+wpDo4jowBsadXA5JmvA6AjotjTU8u4k/i1VR+9ABy
puk9DV4rCxWX+Sr6ZWTF9DYOiFy5mSAeWKPDL9izR+Lg/ZJmDkzLRsV/aZKXsfjwgreuYS20t1nK
+RxkcuDeHb4kk/QC9D7WDrqdiqLy4uYVAqRuTSjctvWbFWJETgaoltO5m3q2MdWuzdiGbs0gOmh7
2k5MbulKafU/FM9hM+5Btu9mXeyG8uo4mIftq1/KvTaAgNv71kG4A2w+3Tvex8LbT6HXoR9rvA8r
SzbIF1caNSxu3JkwRV+xs+x+LP8qscAgT2fghGoeiy/3Hw6pBugBGLTOfzai71bg2MKIGSQQOEYc
wA2AQpzXixjKHd48OE5D7O2Fqu/Kir9CEnP8WvDwLEYztE3oCCwk475PCBK74FAp/PHiQXfBhS0n
8Rbj0aiN57ZnUB7g5sgXv0biJge4F7uY5DkrQVkMJAUi7yeKXVq/Aj6oWYK3VaHk7JZryW7DJAY+
5urJh3zTuIspjeir0TWri2qUgE4ZomcJshf0IYB4gUEVplglXrBvF3lRGcfPaJbZm6L1sBMcsIG3
m+A04DvXJ1MCpRsX7oHBwnhVh/ZOht4u90MCzcL0N/YYACoeIL/No0Mn65epRuoWMBV+6qQODyKG
CzxFAYH21VisjaSr3tO2xrA1QWdH3DpRawVd8mcM/jMBgT5ST8F5CLzDaFcL/3DGYC15A2yHN7oi
P0LLOYYG38lDVBpPnhdl+7Do6mPnIVqbdImQVJoXVbvvvmWNIIt45IaiYsQWuRanOPxyiAP66vPr
PmSD+05UMktGb3C27ijDN2QOLBbsFoTqyE4WAiLzG+84F1D90UlSz83jNTAw7BSV7S2f5tOgnO5k
GlG98hzip7wBG70rrCtDXvqp+ZLjdQjshmpjmE4JhV5eCMwy/qMdMEiMKa1WosFPzWJxX2ElblPz
27ZxUXbcHwgH6FCrldkId13ULGoU24/C4ZUVSTcwyIcuAsdtdAlPATOQqelY+mA6J/njG+jUgWVy
zbZ4xXVt70Yh7X0TNfsxWaKJ0qOUHiCiYMRa4fD3qYv+OtrZe8LwBK+vf5hpdiYE+pNVs8PDGTYt
1EOuWs2GXPmAJ5tuyTLIWFJVUBpN1yXHglwCDFI+ppUJaHwYp/9Q45IKTIprJ++CJE4jhcSctCDM
SlLWJgTlsmN4oj4Tx7/3aP9iLAhr3fe7tvJ+yzn7iWr2I/xubHRG6Cfa+B5j7H0OS4KyNb/bdrGH
G39FGv3GtvGqJDiUgNLeNi45uV8dWgEtGoB36pI6yaGN+caN4lr4MWiNmDRKzrjZPrQU9rnjvyHe
QfoYlBf2W4INO46etjjgONz2Hm25H+1T8MBJip+aZDbH1Zg69dH29M42zbdiQCuJ/AfxWbJOG8CO
LQaK2cVb4pZXmmOIcG56KxoSzLP2JdH0SzqAsQJx0NA0MOIrD40WNIqFG70NPZvEYDf1p4CoLDZF
zb+wY0Z+nyWze9Y8acRRFrUm1l/4j7aMwYwTP0tb77QyGbgrGv/vVFjNdMikmTkfrhzC9uxbiWc+
R1UhQNP4dQc82Uon/PtliZ3Bhbg3IETDnRKrs5rt2eWhjjFXOo5LkmLqgDPhNBrxvBtDB38tKzOs
M1E6wUYTBrbMJcWWNBpDSEidjPF9ILWdW9p6TY/WJ5thyDDXpILyYjPpthgoMib9o/NFkJRqPwj2
cQ4OmOeFrdEOkocYoAb5RI8ESV5hfZ/Fog1IXQyIUhei2Od9OsHeEiEORUum3nzh3LZbosxCghiH
ZKzli+LPppOEgZVSIrOHn43vCkMdoT5jOvC+5NxkfJShGC15NxMZ4xbrM7qZgMW5uvhWbwfAaFUr
0Ar4DiBD1MFUxx5zttgtQ95R04Zascut2HEuvU+LQXUxF2xlV04Q1PVfz0IbjphY1cmpCIN43qPF
m8uvyREOHTpj8zG7QfwlfdNIJgmyL5ncwXoq0pxdHZrnsKNYQmbeotJiez+c4tBFxsEI0IvrRzr9
HoqqUObEY5uFZnPy3TwN0I63WW5DQ04T38SIYBqyutYdddWH7zLw3EW6nYonuKv0U1rms30tC2tO
YNfNFvMyrVEuvfu58A2YwkOSCfGgeta5pyEr+jJf66lV0xuzy4KIqWEgwQziMm9iIm1hnAsfDe0v
o2naHdQwdrXSbkTSxxAHzrHkh8L2bjnXkx+tJtvrIT5mLv2xh14JClAODXte2Tj04w8E2115zjvT
5iqDyYv3oTB8ekI/YHf+HZcsRG64wa32q+yt4D6GWN+qrauRy5k8wUjfzAiZWjVFjqB9jE2+Nsdk
cXsvm9Br/zpeq8rPrlGR/2gZatLbSA0d+15b8OzKwXMkSsqmErfKhMQJ4MNOh2CX1O1A/rWhS9CX
NWsI8h6mwhG4aWrZHXsXY9hAYyZ4mciykpEn6CuhXQY1nxXA9hk/s0y8KvnoXLXwUO0uCOW/Ultm
/FhGogtASBl52p9Vgu6HeXK96JErT43EedRunHKDs80qwz+RHlvkPRNfoLoL6fWcneDaKhZcGVoM
Il2HkBaS2rwzuJBF6FVMRHgt7PemrtBqjjpyXrUsyo57osiZF9IfdGGWTtV2HMKp8xBI+j1t9Pq/
/+t//d//+Rn/d/SrnlQ+Rar8r7IrnpC9tfr//Lf73/9V/f//evjLv/k4rU3Ldf0AYbf0hWfz//8f
e+exJDe2bNlfeXbHjWocaJj1e4PQqQUzySQnsKSC1hr/1F/RP9YLvPXqRiBggWbdadegzKqCQY+j
/Phx3773t/dnP3H5w+J/1I6vKnUN/tyJ9wKmsjx9LeF08yPp9rIhfcaQqgpLUQzdtm3VPDUUtf4Q
uR40ommbWTsi5HbdZzUMRKVx8+9Zsk4teTrN02rHveJUv55NqQUgAmo7JZSd9WVTYn5UlkG0JZuG
MZ0+y9f9HmAu8q32qrhN7+kt2fg/3D3ykHu0qw/Nk3ywtpeNzi2ZatiGsFRTEbY1/qajJXN93+rU
AlBQWUv3fmXt44ZybR98J0R7vGxqnKrp7tCEplBXVxUGaJ+aIspNQ9L75Dd6/d4yyOSR/gPd49DT
ENbBdV6kvHzaw2WrMwMUGg04QtYVVVGnAwwByoAoonze+9q60W5pRSPVq62511aXLWnn4xOaMHVb
Vm1FU5TpVEpxkQiZtLacf6caSdO4v2BBiDkTiqDLVzUMRbcnB6zXY2EKFxM0ye1MawXW/7bfESoo
a2kTLOzHme0odE0olq7psq5Nt6Pq94ncKZRFHR/6IVXVSan48OPLUZgt7MJx6SdbA1MaO5CbUrW0
cdxHu7CsElPxPYCFcBIf9EH+Jitjnk092FIMkz4ht0KzXylrC35kbnPolNUNiiq2qYrJfNqq7iSp
C/9Kp2gf9SqlGtNve6V5Rqf1/vLumNn94tjUuHuOhpg3BCFDhalGeVRQi8wUGznKD0Md3Wkh4lDW
02V7c0MzVE3WDVPj1MmT0yYXmmc69LQi1QX21qu19sMQqAZhcE2SAATT7m/Y0zXDVHSLep6YuGTL
z2wgrIiRUrpZSaBjJeLevMuvTApel03NbUxTtg3NEoalszdPp7JTIwYxwlDjFsWtEqkjB3Wxoal/
XrYz/uTJrgQaa8iGblgq0cXEjlq1JqTwDCmTeKnaI1etHFDdCeLq1c6oLtu61i1M44wTUTClmtjV
dDgpTsdm+U7ZDXD5rijEFimusrNvQTLYxsIczmwP7JD5AgJjqWc3qGRxf/tqwYnrq2oXG0m/lyF7
DsYuuVSDp+7yVM4smcI70rZsTrlumpPdoXCGi0atYdGABWiL/FDwJBwrID/jBAszODsyYEOKruFO
hDZZNbsK7dyy6QEZU/H6qHFaraPhJQaDe3lMs0tlmgqOgyw7aaHTpQKJB45OY6lyqmmFASGm9nDZ
wtwGpGVFUYRQVUNM3b1qKJoOoSTw21jcDl4EqsNzswHeafKHtLoltykaIwvDmps/QQe3TEOdhkuc
LFUc03pdBpRINZgxZapaEjmAyicAgTjs8vhmTVmqReZLt2TFmmx2Xdh2Z7vgo6zkvoFUPw+tK695
0NCXuGxobqmEzV0ma6ats91Pl0pJhBnSL01zeuO+1iBNCNuvL5sQyoy3OLYx/oYjB6+mhkLSSia0
hv7JtpQnr20MKHWNG3MkKUHC2A6Hr0OeO1s9pbgPOXNOiuzyr5id0aOBTja/YZHhir3xR4QIlzr6
3g+/doVDWizcXrY0d6KPhzv+kqPhhl5fewXsgite8LwmoCYZPilQV122Mj8eE0eo6SpoyskZa4gj
A0cG0xnADhcA1uGFurFgZY6XnP2vC2rq7QkC/jI1ru/RgAa9iNvEZY+kRe9ew6I1XHVmQudyhwgz
qBZ7q0dluUeJpKABWaNPXnbCZ6HLUFEPtgt7sqERK+lcFUOT0ffSg0U36HjdXZ6S+Yn/1++c7GV1
IFoHmDrGLLehYm1yKdrF3c/LRuYPzL+MTDZzNwSeCj4MJ+DeKSAzArL8ly3M+DbDMlWbK1zTFWMa
n9D6DaWGgZtJ1BRs0dB18udWWNqrbHVg5jo3pdU8LjxPXthSM/NnWJZsWpZpK7Y6vR+coXIKwjuC
lNr/5Ld5uGms5OCVoPkvj3DJ0OSE1JQpaKfEUNMbAItKWtdoQKZc+u+Zmfhrp2zC0vAxwySDA3jv
qUoBcP8bRmzOoMLcKdY0uiPqG+Q6YbVaJXvxLfW7KwMjNOnV+ffsTJ7bQpIyrfNU1L4oYEbmS5rS
emcvRP2zC3M0mMm1Q+oor7xx69ErUxreIcmzjd0sPZ/mNjgdEBa4Zdlmq01cl6f7WcGK8xyU76Kx
/9b7ORgvdMHui/bl8qzNnFYikH+ZUk5dF6F+6IegYKkzF9ugfAwCf+G0zloQutDowhGqPH3bJsVg
w0bBlOk2CWfmTK/Vj39jEEcmJsclpYSV2GJc+sb8PpTewaohab9sY27lbbwOL3RLWKY+8Z10DzlZ
DpSPjun0TfKTLzn1SlFoC0mjmdkyZdhPoKcjPjzLBOh6SGtUyHp0lpccBJzCdL1CmH15MOOETC4s
rJg2WRsF0YDp3RjbRph4GlYo46I56a8hTa5W3GMo8gGfvWxs5vmKTA1IP17oKhHUZHVoT1ADw6UB
WgX0vi/izrvPHTrSncxWERyH/wXiDvPglIshwJLliX9rUt+uIT/MuWSj6tWLPOWu0clQmw6wCQjn
2p1b07pXQvawMOaZZbRoGbB1Szdk2gUmlmMYG6rkF/V6W30MgmFXldnCGs5syHEbqqM3Um17+pQl
rVt6lqAar5Z0AAchNGV9U74ncBltLi/gjDuyhZBNVbc4wGL6ApNoRadrAOmFphSwvGeD9hh30ClD
5N7d5GYpqKF5VKkvW50ZH1bJignKKGMi6dQzJTFg8TSSoQnuUggaXm0LkXn4Ky5bmVkoWyi8LG1e
LWzSiastdYIHOcSKAdOlBarIgVHqsomZw2YrMCCR3YZvkNbv04F0kKOVukIg2oz8IJKeyuDTYTmG
eIrcm6T8/r44MTeO+CgY9QNhWY1PkNcgdQ/vND2nPm0hh78xKKZNHUMhQ1cmF+FA0hREA1Z4BVY0
mSHtmRifiGC3YWt9vGxLzM0gJwa/i9MyzzIbdO00tpsSIpdbAQ0I8KO18R7tjA2tOuvhI/0oCO5Z
5drdLD0i5rbHkWVTPp1MrTJKCUAY7pgu7la2VqIV+8ujm9vnxyYmO7AxFLsRyWgiB45TQkzpFOCU
3YUFWxrJ5KJXSWZDh8EdqcTD99DBXtA3v39HkvfUqOLYuq6pU5fU6LXUSi7XShYm95J4LOzhlqa8
Bd86O2FHVsbdcrTB6zapij7DituZwKk/ln2yjdyfl1dldrqOjEwceFI6POoijAh4rCDmCW6VsP79
u/5kusbr62ggoajL1BtXAo7ZkXKiuPWr/sPfGAfXhKybNq8lMXE+ZqsSSo41fr/4aTnvTfr87/39
E28Dc4kfA7VCv1itX+0K3boR7XrZxsw1TpbxX2OY3ARhn+MZHMYAezLKIpV4kGGA7AWkdyqCeNx9
kGeDpL5sdW6bGTYXECGL0MjTna6OqAwbrn+sOjSXiBBhDZn2i2rJzNxGOzIz9TCWUxWxljGBaf8u
UGKSnYVdtjAOc+JfJK+NJYOqP52cUEVpNzrkVE3+fnmylkYx8S6pT9eJPL6MC+s9N70NAfnCJpi9
BKhvWuxh7htzGlLxekiMbHQuZM+dJ3kr/6BbieqStAa6O1IbrPpbuLHXkLPI9uby8OYiIOrTpkLl
WLHP6llKQxNd5I/ViVFF0oexufhqIRY+uC9+sJC5nZtKk3QjllRNI+F9uu+8uuzqsHPpbiQSpyxI
X3i8MJy5LUGxhauU0Vjk8k9N1HmfBZJncxcU2U05yDunh3a/qRcikblr+8iMPr08xQBoNMaM6zlX
NHcyXWg2xP2VFPp/Y5PDESLQjzNIMUzDEXOwHU3LWSCrMF9KNUGVFULf5m+Uj+wjM+pkRHVlqFUf
YMav/C0ok51w7G1XywshwS+vPHmfndiZnNlKqnslHfebV27zn8Ut4KU18inrRr+x9+mGzvYFi7Ob
ju4znZeaQgVkYtBN6N2ghRH4svRStGMbYry9fITGPXU2pCMLEw8RDJlhZzUWTD1+7er4DuqjT3WO
VEpBo7EumZ/zNjVHfuSF8zS3C8k78YLgOFFsmWx21w2tIE08mN0G9D4LObxWanEA8gUVARInl0d5
bszi7Q4CgdKiQXVnskEyZQgNw4fpDScmf6lU+N0KfyQ45CwECXjXsVfvssnzw4xJnRIZtM8yRbmJ
v2hBrenEEVChmu6TZSKWYAzDJgFSumDofI9YJHGoRJscAarCE0Oa7faVQ6PgCmDqQ+fZPyGZ0hds
iCUjk5gojYLeToMmJ9TXro3o4NOUsoW+60ONTgZ0JegqbmjhWwhcZ9AR49h4sFM9BUcwrdcarZTK
Xk2DEDexyauCRgd1JcWO/KghivWsF6L6mmYiCKABgyeHNrwkhM0K5o2Vr9vBUv53nMrTw8I8U9si
EQQq6gzvAiZP1+IWzDL/uibOMVaVFz0GpfsM1AHZ6Ggh1jmPsEZ71I7ZszTIq5NZt4CYSX4OX041
OPKNNaLjneLekmhWYdvVD12Jil6smtGCU5g7LpTqyAoB4DDOCq6A1tzQTdhSqWpfIe+2EvSxtZ4M
lc4SwGxuYx2bGn/KUbDtDVmkNRGmWmQRAYWon2DVW/Ci4tzJMY+KQdpOUyhKTuu6ekH7LLQhED3u
g0etW2nQhsEp66IQG9q38V7bdGuxRna6eWiH21KvVq2BHtR6aT/P+YQRvUHOTcahT48qsD2zNGGq
pZ3dUgBM5/W6y9xbaTH8nzU01ntH1wN+b/z8aFbR+RhKYIhEYY4DaRtdCKsQifcVVelk4YzOn4l/
7dGJH6/pOfQZDZ7Br2j3yjuZghrYit6t9jIt3+Um6CpIdC9711mrtgb2wCJDpEwvxqEXEvq0wOEl
1/7ShOZDgQZgTwSyqVP/HhDN4bK9mVow0BScLDi+EXs2jc3o+5CC1Kxg0whN5R4klUuTWO5dQx0B
9WLmpdtWj/wvatz067HksgYMTjzamSWSX1WycEDn1vfo10xDuHhQQ0hI+TVyeAjsz3A6wK29MMUz
0c7JkKc5OFGVsDuKEu9Dy+aqhk56rcsrkKmK2HgQCa5Deui2xJELUz0GNVMvezw45XTzIsCnB56J
XSj8vmlbCMTfio/VOtxBzLiwrHPe59jU5BkOJs31hIEpkUG7XKKLklAWWxjQnDclWzTijcY8uzIZ
jy6VJKtA40MAa/i0uA7NOqhRH4vKZ7cIl6qws1sDaIkJU4wK0GlyZ8RDE2fu6GOMwkKGUMpvWg82
eQDr4m+cfK6mvyxNTn5BW3zh5+RoIztsN7KTR9sql7uNBOdT0Ckvbm3km8t7Y3a9KFWM8BLqY9Oi
FYWswYWKh+R6yny2vXWXD8PnyzZmJ5CQY0SWgFucvlkKOUq8uhibkusRuB69y5CBJWm1EP+eDYXL
iMLLeLtrQHWneQyzdmuS9SSxCkeT3G0dGcFzHSVNtHD5zdpRZXg/QOPo3Dunp4kIyQRhDq0t6DMH
7goVyUa61rM6v7s8b2IMok/OLSMyiRrwjzYp4WlF2XVTYRktaYBAdspd2acFXLVN+C011OAmNGgH
rXWfpuG+h0rZoDu+TWiBXPgRZ85j/BGKMsbCgPzOwMHIYAXAgpnWXCBPXCfIFPpFQtP90GkHKj9j
q3SjrZ1SwA81jMR7RqPDtyUpS8djfj7G2gVq1zI47MlJFLJQSiuJUceqDBWy+EFCtcRDhLby1G3a
oMECRwtskEjrHHTi348xXMgLq3+2mRWd21+lujGizQhcT1c/alQfUBkRa9nQJS6s9rrUkytNt5Yw
ZuNgJot/Ymji5NrQLiPFxhAIAnetJep9DlWWYbT0SPlI2PjWi25CK3N5ueeHx3ozPv28AuFkGm2h
hpqvlCZEFiHgcWVE7shWY/rbf8vUNCGYeJIbRBqmCohhsrje0399jZDPgoc7v3V/rdhfQ5rmBfOs
rumvIp5yEADU8y64LWG0ey5u6qxvUebecPUrazNUim3GpgXEKqOi6PUxvMK5+/I3Bg1lGlvVUs8r
B0MFAZBr8gCRGvm11bu13obbvlafLpuZ8VE0R/B0Bc5PRXMazTlaZ3ZqbMGyIlCAbN8HfwlSM29B
43k8YmTPsNNIv6pZ2BhwliDWFgmCliGoflwexdyBH4uJVEYFqhpAK04PG45FKs1sNAInBiLDavsc
Js2rFgzeM8hB69GlyQn5VXT6nsiXQcMguqrJFmKa85MIOR9ZRJnjBqLLnvwKKQ6GNLMs1GFoD0Yo
WoVtVyCrDC5zLwQqq0nfPQ+LoKXzGeb8s09sOlTJ+9uTFAuafiJzNadY1U0UvEUe6cuk9uzd5Tme
s2KQLuJeBrYCdOF0ijsQwIblYqXvskfHD1/ghlraK2dvC2WENev061Axo6w+fn70eAoDF9Y4I0Bh
AfUAL0LcwH6zk/h26D8P0vfL4xGjXzzzm5SAeK/Ta2Vbk+tZqxyai8e+XkvOiKoTaDaGOz217yMn
3EIECM1MhAJyp+xaR9+IWr6KsuJ3s7Sjyzn6DZMBZ2pKG6JMIJfG8JaPfA3QZY5kowtjnQkQTuxM
LkRFaRoAZ9jpPXgFVDqTpI9IZQZExpWV37uV3a+aVIHaGkGUBeNnKQDGSKkAUA1F0DEOP11ULQmT
oNIJGkvxAslZfkPoCjMq/0CtlsCLZcG30teGuzFbiCEvj/zsBfDLOHgQBfNjeHJqXIndqCkrfPoQ
i0+VKjQkjpLnGqHQtd0lS4jh8zPCUGkl0kh0KBqIyFNrseL0ZTxeinkR39pW9WHI4qVi73ln2zgk
FcFY2r5mMgxObA29TyslTKUFCxgaenbXCxlmES1Mb1sATO8G7eZvkpd2d3Cpyc9aX2YPtQGjThhA
BWA6BGRKHdt3eWQnz5cnfOYIk/2wqKziKs7BjZkSoNkm4pHpLK5vdURi6eROEY4g7kNIhcRv6AfV
5rLR83kf7zD6JFUL9wvU/nTelaQupaKAD0WKWugs1EGA79Djq8tW5kKe44mfOIy41VKv8pn4voXM
qKvA8xavnmsvRPOzW/ZofSc+QXd1mrYsbv525KaiKECVSN8AsAUw2nULMzc7JoMnCnczcMQppshD
58Kve+7/WjYhmCy2PsQaoPr+jhmTjLzBGVTPLo84teWcvgHCDKiwuAV3CSy4gfnbKL7xaByZGUd7
dH9krZ8MyFOBywrHukqLYlkPDhIUZPqjk9SlpOL5thvN0RYGXMpQ5Gly0xTCUKrezld+6N3LTb+N
At9b8J6zuwFA1hifjSmMyTMiD1BJyiWvoDUgEHs98z40pnwbRkT2tZ8oC+s0bw2CkvHJqpw1kfhB
oOSSJjEiRKlWnvA+SU34MVD1L9XvZxTGSMnCMY+PVso1k5F5+ZDH9hCg+tJAN2aiq1KJOl/w/zNL
hGfATVI+Btw5rZELqGhBWvIGt7qhvg4rSN8g+MkWQNBLVibXa0AjlhMnEYvUlY9D2uFng98fCCAi
wltK1BaZn4lXCOo4EpVHbNnDsmM4LoVwcyGrNDMK1oIyncrVpZ3hC50skYa2JcKTy2+q+eIoS/Wy
GWeDAaCZIwWOAv749HhKclvLXsEYkuA5CqEZdGDwk7yFPXw+DIOqNyk/6kREqtN4g6dZzmUfchn4
z3nwTdOjhSN5PgwyC7LB6WC2SINPYoqefg7If3t0TH1Tva8lSdtovaxtA7erdr975RhkUqiQmCTa
dcoXpzOGDholTpXyGjpItv6gQxytQIZ/2cj5oefZMjoXnV5yheTeqZFa9ku5Mm12b6EOMFTxhkvB
whXIlQR6QmtVN3jeQn1tEn1bKlQDbDXmj8ctjdHT/YzSU8655LWZmvVVZcJA45GjQGHgCcj6KoDr
t4Pa0O+Hq0KSdxYiPn/i//7nCcNC+Ytx4Vua9YWP8M3kP//rzv9WpGX6s/pf49f++mOnX/qvh+xH
8qEqfvyo7t6z6Z88+SJ//5/2N+/V+8l/bBN4+fun+kfRP/8o66j6by6I8U/+v374Hz9+/S0vffbj
P//xjmJ6svHLqvC/Vf/486ORPELBm+KC/mKbGC38+fH9e8w3H9+L9//zv7++z3zpx3tZ/ec/JFX7
gziKZlbWSCGQHZOk7Y9/fmT9QYZbByiPOxIjHuwf/5GkReXxNeMPMsM2oZhMg6rO9zkbkGH/+sz6
g14H2CzIvVJPJeaw//HfU/D4z3fZP1dnnh5jin4aXRS2jXHXAsQGS3y6a8mpRhQce1Svt9lV8N29
YY/2XyCLWUMTtoOMh6ybLQ7yYSmWmZbGuUpswwI+OJIGAEqagjqjru+ZMSzrD8WVWIXXzUFbDev0
EVrD/dGy/DnqYxKQaWJjtGVSfNcMnk6Uoqd9CUOQBWE2wN/UX7uHZNccxF7aI8G4XbI0eaVByMVd
rPLsppnLMKhGnk6nEiLB0Cf6T21fXcXX1aHdwc57MBdCaCrY/D1Hr27s2DQuszV0qj+QnEycTegM
pp9ESHm6RWP+UKpKfEQvK3vQ6tYx0duGbfcK5L3zMUUy+ItIaX73Wknax0oAalvNnOrGzbr0p5kl
7vWQ0Qq261ADvq81CHwkCbEfetGqQqMMalk7x3EGbWW4Pi40yRUk6b1WHNoIOr1a9NUz+JvuOY7s
TF7VIIxh6YviQ1FX9n1h1e4+183mRz0g/eY1jrjWO6+yVkap+l+ljD4Rr8yKgx5JQmY0dQQbXe/k
n8NC1CRH2uxG8OjpUH3ztCuXpoCDzo6OoZRBkF73+vxDIdBnFxDqbiF8R3ZYleSHJuqsOzlqrD2h
S4ZC5CjbiIIX3G3BqJvl52jNFGE9zqBao50QFo33JBultZdj2b6VTZrcZZX/Z8mp9irUCOW0Ji6g
N03J0D2FkD5RV/TL/tYuISIzqsDY561cvqulJx+UQm0Ql2BEnXCQAqosJOxGVlBVg29ybwVO9VVK
ZASSJHpWN/T0K19sp2j2oagGmGENPVjbcVPvLTWS9kVa+Ae/K82dGabZPtNT81PcQ96wsVtLApnY
ieJgmb36qAy2vdfIE35s5cr5bOp9to2L+lXNKWhQq6mTe6ut8g9JmjViUway/F1N6+y1skV/pSQR
Is1NzykcLHUzxF3/Uruqf13CifKdF1rmrVMVXRfiJudBGeD/FE2PEo8L5Ze6SfPYurZbt3UhMqF5
Fv7zANLIOMsDBDdLV7lqh7B+Asur3JhJ139Ih0h+R1EBAvk+hA9JbdX+qYzS/EEzywCBaz1WO/ip
5UHdRLHVNuvQqLstmqz5DcKXzXVU0WcaSokPQZiew2duVzHIqyHoXERGhrz5XKAC85CrnlmvXTWJ
tTVqevE9wp8oShQi7TZOaaHja/LYl0O/leAFqsvbsoeMbwVzV4wkZIie0lqWtNReyfVAMq2UUncd
mEmyMb1EvuGh1jzEWtn467IzoRYqGglJFiWAsLfVi2QPNVdCNspwm4fc02o0NdLYViiduLX1EbkJ
46m2q2bnAuT6rKWh9LHOzOyTXLlU6KskQWIszyCxllptlFdqqy8EIVV9pSC6/Rm1rOzWjGXx1AZD
DPGlUdVrUwq6VxfaPUhNFVELZLwrqI510ST2TjU0qB3d0na+DE0Qylsn0T0NPSKnSNdRV5efMjUM
vgtYDNGDcWzna9bDq1qbKCTFTqq86t0ARSZKtPkOPap0HwUpupZe5LuHOnL1m6xKhq8lh+YgOjF2
8PghpAe9qVgfrB7Ww4jk60tb9dwoSjiAsHUyKP49s9qTtkQJI4RJX95aqp//FKkMfaNwe0O66VNL
cleZ8PFMCFL6xZWnNrm+1wuryzdREjeHHHLGu0xrE3kFO3H8Bb41W90rtQUpaYnqt7fW3AgKWDmS
4Y8DvwfEOyN3eStKrXqWaOOKV0alw0/dwPZ6F+i+82ZaSf8zo+KoQ2Yex+bWdhwVapQ4Cp/MvMh+
CAUdzhWMbfC2EYNdd0okeesCnb0QzcgObkWEH4q7AUGjt9Kyqj3sEjAVx23o3gSQQnyXIiQYVyDp
maWwLeV45QyK/VFNmhJFYB8hhpbYmaqNZUdIcDVQ07Y53ciWT1EcrlfpkGt6iVCPAT/dWtCadiiE
NRyGxG+uqVKqN0mpII5i9BZix7GSw67bQFBIGkFeKXruf81oQX8M0jJEmFynW2BVAzWCCzvTpGfP
c4YH2evRi0ltlGPAcu18y0mv5dJP9mmqtQimpWYPiyNidfsQHj4NusLGOdRSjGJD61Xhzk5l8b0g
64QPdK3rWhUk2FTNfe78wPoQKRlYIi0R9oMaUJbyB1f7DjO9jGYhziexy2rdGEP+7Otl+a32lODN
VastAisIKto+IpG+V0t7uRtauv3zhygV6aFN+5Fa1YAuPs+zD8QE0qpIodF3iYWf8sJIbwGnKZu2
CYrDL+I2eNuqneLDdrYJvKHdB2ZvvDS9j+yvF3bfYebNr8KhqT6oaiHt815tQW07in3v2VLJI4ad
c+1nrXbl8AsR2PQt6ScyHN6NS0mcVgxdll7zTrgvWlhkW9QM++8JRHwHBG6yW9loAFU0putew/HK
wqS4KCSz3OQxrMxhZTp69cMuPbShExl5zAE2/CrLxFPZG+6jRXizaotCwmXm7SEPVO+g+fAg2IlD
l4zPU1heJ7YdAN4wI3XvK6aHgmhgdFvUjZLnpHYTMOca7PJyXfpPcQrpdmxG3docOOJk1Yfoe6S0
KLkMpp2hvJOIrWpnynXuj8rtlokiKZRFApFSV1JWulsgJiGH1S4oAgRa5IrGbNfR3G+GVUZXqmuY
T5kWoEQGqyNIq9hpdnoe0CAHuAzNrcZkFQdb3Ht9KzOVGYKJ65qmwDvZQ9FGQTJrN6D49hJygdeQ
78fOnoewOKSU9d+BoJPwA8wUEdQaunsVKYO1q1upeCl1K/sZ53nz4juDXG0j0Rj3Zi3nG71EaFo2
XOW1LchAaXU+MiVKA+FpBsMiUmcoeoyakrV2Xxd1etCq2N/jX/RHQ26kG0Xrw++u3SbfbQ1NmjRr
7Rs/Y+XCTpirLCPRfF0Jq7yJGj1dK2Sbd11QuHeeQfkMiZDm1fIKfTc2SZIUjXtr09sNspCND4DR
7DMDF2GH0idy0DYyeLZ232eOdI84pLVlE4pnauQeHN19tXcMrX5zoH9FIrIJnwJFLXaR0iCTSY+5
uzaMUIck2MydG6/ThtsksvRPfUwPtYUbedIqSV2XfVRdyZZjfE2h8ORKSysgharwjIMFD+yblEq1
scvcyln5QRrvWleTUF6x4wctdtvXuIDdjRylJ6xVmw/GLd92d66Vav0aIVlzU8K4+C7JTv/iJlrz
ZFKifdfzJnlqfRSYNVfUiF8XSoGEWZ99i3xTefU1lJGNWEMv0U/L+rnzYsNC7SOP0OJK6+9lJGJo
E1QzX3tyjqCibfpvSgW74spRkh4l3lKBM6OsUEt3zFK5CRu47hOrSF6aSBfhjsu7/mbKYXytRUgl
RaIUybqWUKKhga7Tb1D6pvhiMTW7tou7D0GWRIdEcdAVaKsaWbtsVBdrc+sznYvhqxvK6sZ0Ksd5
KCSzKa4sB27PlehCsdOVzk72TSYHyPsGycCFk6nKOq4ia6sNBaJdIkVnIA6vW7qgbmJOxU/LL9M7
oD3SLhhGtbsUNpd2qLJnGk0hRU4dja4lBbrM7eDjRVTbF9zKuf3ZC0T1WXHRmOyUVGM2ci2GI9eX
zU2N07+KU+HcULwOb5JBdT+QOat2uV3AxxwWSv4VtV3nozA67WMp1/57oafq3ii9/FGqSvtjIWnq
bT/I6rPF2SNmDTztQ++HEiqWKEAGeqnd5Uno/aAXt0ZWyGxR4vn1tvv/+QfyD7CRHD10z/MPP4rk
Pf5af0tPMxC/vvZnBkKx/6A9gSQDqQZgmwBI/8pAaOIPOq+hsNFkOoJohPsrASH/QdmYOiMYMjBI
Jr2xpAX+OwFh/6GBy+MzvogAMpRnv5OAUCY1Vd5q/DCDDJYF3x3FxfGle1RsUBrIuRw7QRBi0265
kT1Yn4ug3UYv5q5cDQdp6xyarVjbHxPkapV4Xe2T9RIxxjQZoQFulBVSEeRAQIuTWz39FfQzlVne
mm/aPnxWD8YVoddO2ykHd7doigk/frpPTGnT6qbAKTQWj20yLmLn+HdSvA6vpW2xVXYVLuu3kx8a
lG9UPMY2TRJHY/PI6digeKKpwDPfJMeI18Mgy+tQFPWKF26wRnXtqszkjz3C4vmAV7Sc7dGWfPxn
TuIk9zIWII5SFWfmJwusdUbEFvs1Xq5pdVPvmwMs5tsg3Vb78nDZ2jT/MnYaAUkkMaqwO6mcno4V
MXd44nXnLbhCsGof7tX9mH9ZyvJMsy9TK5PdokpGEBSK86YT7HbGZwTP/unUTnKqx5M2yY2DpTgZ
xrTdJ5XMMpUS5w3RCAKng/ZQ5wsTdZZBmpqY1I3Goniexs6bfF3ep09waFeb7Ge7oTVwnew5Y3s4
GS+vzTj3RxvhbFDjwTg66aRlLOHKzlsVNavM2cEtu03kl8rUV7n/ohevl61NUuMk3yZzONn2XhTk
Uhs5b9Ftu9XW4TbY2Pf2Fw7ZHhL2T5eNza0XDLnaL+ANj6Tx8+OhdalqhJ30JlmIYNZ35JFWYf/z
so1JfeHXeI5tTDK1VRoZvAqktxCya7MaUTTImaH57C2xxk0O7J+G6HW0DISY4M48HUwskgHpQvdz
7fXJJzOL8r1eZfJaI4HewvAlrGfe3+6mVCDJWg1ZYUO7P2QIu2RGs1ARnJtXmyw5PVQcaNzz6U8R
US/UsrTfwvynoT0m+osVPv3+rJKHJv1tcddRUju1oANQTHjVvCGNuenMdF1UDkoDFG3JNly2NEWc
/JrXY1OTTaKXcE0UnvXWrtutsi7XtUaPcbWCH3+lbuNN+MHZLl02c3vm2ORkzzjJ4Bi9ab7pKglC
6b6Rza3Tol6rqOuFwc053mNLk8Kq1Nt61IXWW3CrXXvriKu7uaKNdVPu472/brbeTX5Vvwx36Dgs
mF4a42S7wiHTDo1rvVnlqEd6gKttJRvPqru0fnNOny42qC8BKyik9U53Sm3nUhn79ls2IDVuv8px
u7BB5g3YI1kt7ZDylM9FK4yyqmrzLRUJ6oeF/ymJvQVQzIwJ8ERw0jAK2hL1iQtuhzQpyoG0lrYt
eSQ7JM4v74OZA3tiYDJJRi4SL8XH2/6zrT2k0ZdoiVjs7OJSKK2PdWnDBJFOvDi5uPqhrc1hVMWI
f5bvUryrn6Kd9Yg3BP+GjvzH4UuRr+Sl1R/37/HlNVoFoz2S9OEYzwo74UgoZJcQKYY1bYuF1aLq
gfBZm3yIxPAgqn5/eSKnK0XFaoyuCdBhVDXpPT/dbaRc1FFz1If5P5Of4bh+KivL+3zZyLT6N9bF
iA1JAlKHA30z7XhIbUe4qoGVYrOT14PkfB7bldC779btJuiV5076oK+9LZLFSyiG2QEemZ4c26by
qV074wDtZtjKTZ5taXs1dwsjnF5m4wh1i5sMrAFt0+b4M45u5koxkI6SdPKjt9a1hVriIdwX226r
NGvlUB8WrI3n53SXnFqbuPispgyR21hDjXDzf9k7jyXJkWtNv8q12eMatNgCCITISC2qsjawktBa
4+nnQxSbnYmKm3HZsx1ak0brJsvDHe7Hj5/zi/EIzn0Zb0lCs8D9Zz1UEIILZoq/FqHy97NDKjww
Q4Px4n20Gx+DjeA0ruT0D5dz3vUT6bRX3o61mlufJVXA7Kno7wNKzHbsmW67wV2ns3EUu7CS66C+
fDaoWQRCA/C+LK4u/kTPTK3SxdCODMF3m5rui4Lh/K7lX9u8i8sLCOJzHWKSHfC1oN9JNvTVgJHZ
ibNVMaCgyPcwT1+peS2G3+GxEGYEDFsDlzh/00vRrkXu7cK++TO6wGw6saiWTIQL5v13pBo3YtHT
Lm9CoD22pj1I/m3lP2peslmayJmmI+mM/3OI8Sf5grq7tOCno77auu9+wuo8Yr1ZxOPIT5C3TbIz
5ht/2gS71BttBKq+V09qcVsWVzOJymVZ/1N+/OfgpHg4MSyHdRXtapyH597CKA2PdM4NOEfMlvuv
SzDSXUykM/UTblHZXvWKfb4pbzIvuZtfcmkXRe5zu714jtfXGNuPxfj796zuyRpxoyEMQNMsRQlz
fMaAbmuQxYwv0IFnJ8ds2S63FyERy+345zKYC/KXDANA3/ttoKpNTt8Qc0z9WvtM06Bygk1vF5/N
7/JR3UVedWnXn993/x5wDSOgNSyiAsmA7Ltf7THaGbvogC/rHntTJ72Jd9Vj9niZRi5dmOgp1ryJ
ysWg+qbeM+5EnBQ3i6sIiExbtY1t4YmfmgvzPP85/57m6nP2APJAArO9inDMHSGP7/xAuk5rbOYu
HOQzF8DyWPnrC54m/mZi85QkVdUxsdYFaobnqrekv4OL+PI/qVstQfndeKsLwKSPlOYtM0v32cMC
bPmOgfxNzxP30lPi7BpqyNcvFgf06lZPiU6WizzO8RkcxjiUcexsdAyBsB5xAqhr7sfrqJy5tjXQ
rP8ebRUQsbhPNAS/lotU8mZkLn0bFy5P3Yy7ZZukX5WN9Sveyd44fi32yiZ9ED2QD7Jt7oZj9Nrd
VnsalWiOX7yZljj4xxl988tWcTKpMNvOCn7ZrCvU7/zkiVbEdyEL942Pn22b1JYzp+bdxwsinz2p
AKVoj/AmR8HjfWig1C/p0PfxgNoklaMmn6QO3/PXpryz6p2hOMkN8B+7ottHzA5d6/SwlHFpygkg
4QZhJnROemdyWyfyLgau85/r71+3it8oakc9pOMQt7q9vy290IsAgWxFr3X+F2Hy0mir4wzbYqoz
n7WI9/U+29D5d/sNmAwbUfDtx+uunj3QhoXYBcIJwMdXG1Gp2462Vf37QBvC7djuFfO7mX0KxhTD
xweDVirYDjvJ7AQ9mciZvPIm3fXyNe4w5o6KaxK5c2pPj2P/rZxtLo5etw0dADJ/3Umjq/2KPgsN
z5m7/l5VifOX1Sb/qIWdwsSbWaw2bWSlGQKT1XKchg1CCBnnqNz4t6SKM9nbxf1wNr6/GW91kRn5
0FhDwqqp2+wGm19MvnYY0AKBBd9XLEI7m4+/07nsVOMF9td3WldM485vJ/ijy4jpXbbx9523FDPz
A8aJl4L82bP4ZqzVbsfisOlCvO1PFXxKZQ/qy/LtDac5tuqrke4yXfV6aR9TS738Mc+kxu9mutr9
JlTZKjUYHUOnzyNmhDT2HTw+qb/YFxZ1uT3+iHWLCAMvbZ5P4mqoaNZhD84s6pIGCerL7zRodoLG
VX61Dwqdmu2lE3d+r74ZdNlbb65QrFlRZa1Pe1XCW/Pxr73TYNaoHP4XD5uzN9ubAVd3aG3FUxMs
A8rb4SUNvs1xd9U0XN3BBhtMp9btoNMw4v7HieabsZff9may09DOGl6Sy8GcvdICkqpALHTH3SmQ
ZJ8k5R5P2xSYyOWFPnuTvRl7daPnvLbbImZsbq3jqKJroNgYom7MryAUXYq6dvpQpnsdF1R53Da3
l3OK848OE9otvkKQYtevrjnrRoU8YtlgvavSdFt+TQochtUfCeuiJ5Y4oc+PWC3agZv+o5P8ZvzV
SS7EtNN9k/F7r7jJiRuSl1kOmuH7Bf0MxK9wB1f4pV7sIJ17by4MlH/PfHW04rQqjCAsf0fIjiIp
Nuo3hfe/aG0uf9Kfh/jvkVbnSawqUIQCc4z33dcl8C8lZ+1XbCdu4F6q6vxR5D7dNBTKwLaDYTfF
1Wj4FyNgVTCv0fO3X6b65fcbDgThvPylejW2cJfum3MhcSnLLu5DFA7MVXJUt2YbGRXGnmD9qk8m
cFh3BrNxoGarbsy5ucQiOnvb0CSG6UdTHUX91dHR9FhVfB+WmpI+lSM45OypkLDG7rtH/CqvQJ3c
6XhEq8qLZvyHelWnlP/t2KuMZB6kFMtcxk7j42ziRSvcgqeLxftpti6dj98n8N3ugc0CWocCIZyD
pTn+PkDlXVqUdSsh7RrLWuL1iELJjhxMKVFJMMtvyINU3wsrbEGL5p3xVW4q2CgzjmuvY40uotHL
8XPHf1LSDgpTd2v8DnKX4k7zoiqdjtl3N0qb1o9kBXXIObkXjLo03NAXg6u20foYfwc69q4Oz/xO
juVRd6IWBCxBUWm5cstOVa+qqIx/VIUPyzPUjOEprPJxq8e4+jqphecqmugRrdSSKssuSIMscoq0
1z+baaL9mjFjzfHhrrPdJI3isKl9NJU2CbzH4hApSvg8Y4n7NBnj/BRZA+auaCH1GGDKjcb9HlfD
tRaoMJjICwL0EY3466yYReYICeBQGzfl/FYUuvFFaZSsuIbZPaVuC04K43S83NxJFscjfP1gK2Ry
HW3UUTMFJ0zHHo2FIOAiYtF9V8gDEVsDs0FLXgtijJpxDx5uJyhTMdZKYHzdTpwmczOMcn03x33z
GboJUFPEOIx9UWrTY6wVbedSocxvBnGIExsRHQDgbS+LTof2mWRHpZRUGxVV9JdANZOHIIhLUFWN
IlzNAQVpQAP4AAvtIB1QrxmeynCqtxHMQ99pDKN6CMsuutVApVp3KA1OhiNkXfnia0b3U1J6CSLz
pH7D8Kqmsz1xQIDQxvchOKUEgdWEzVGI+i9snksSakyv69smKYW7qB7S60QArI7cppIiuFnOlKWE
UdvNuCRf6dqYP4AmN7pdCv41svtUKVxdGIHUCnox3ONOFd2lcV7hOZ1k6lcNdJadm2wzUxBMtzHk
9FUZ+l9+L2hXOYLAbqtEQuUoaqn81JtM/N6UsX8olMraKmOV0/GPSdyV0HzsJzT4bTXSrZfUUBqw
qL46XwXFpF+lWR61mzJv8kM3x75sNxS5oSyk5Wdh1OODbg7AWfIWUQFnDEbp3miM7GqoNI1dA7/+
uSzn+bFOerZ8GYrmqxgGA5+v0Hew3dpdPIyqgPlFxNsiH4SF9jFG93qWzUetNaQ7ThQ6l0msExfr
0HrssqC+zZCcaCs8iDM0BNDAbOVe2DTT1EqeYg3paz0X6g3Oz9HnXp+UgxQiTQcEEFPUOOg6Z05G
3NgJiI6cKcVOKVUL4H8gDF4NJx5tdrW/NsSB+p2uTpI3aXAjwlmJXD3pif1WaKh2r4jtTlXLEoCv
pnuNjD2xXSKiacOWXTT3M1SEOiOtkIUTgSNHSmI9Kr3YPFpIyLqT2vfXKP22x04ri96xqrx8NqoK
ycwBOaSfQS+Z13IP+xvWsjlOtqpGRcbZt+qbIKOu2qhDeqwbfXJ9I8WluwHf+9rNDXDXNKEPWxrZ
NlO15A5VPP91yAzVS8zR2A5xVe2zwW8O0jwpTp/K466pBSljU6EcYgOysVDwDXN5kxYawFLILyhG
JRbXRIuJ+ZwbdGEbUdlbRsmBmaT0ddTyqHQKE6epIIn6jSK08bUVVNrPRPbNpxD/GfZwmPWDrcUZ
VUDZzMqn0jCBIBvS9C3mJLwglRj+UHCRcsFYDpErVKPyOpHU9zaNsuZ6DObqZmiAkreFOV0ncm8G
kLryYG9mkfpsRaK8RYtPl9xUKlHyUNoqOGCJTmFOQ+HK7cwUOd0QwMg3rI1jotZzOQaYyjU/s0S+
qtu62nRG8wOFCFdBuBgG7LUu4DQmxt8CoMHVBOWor29irMEsfXiep/Qm672KTpoVUChAe9CcN4Jl
wPxJIZzNk62Hyi9BQ5C7NBdh7qB2WhxrGp1YVwkFi9E2j1ryZQiqg6IiEoFaUhpYP4WUrJ2NJBk/
BDSiOTYKx7A7ptICu3aGWnoxyHRNoO5iODitFKeg3Tdibh7Cari18nIzq1T6O5T6ZvOe7XtMA+VT
2dQHenX7Nmz3NFeP3HnbNtDRCQvvYcvbBiyNDof1OAzuSu1Ggv0kmKGnml/USLjOYGTqzU3d4tY9
hl5QxrepMjw1/idoJSCuoy/S8An1V/SPRDcdX9MpcSZQP1P0cxHA1wXKGuGLNkyOLGZOWL6msoQ2
ReJFAHl9+abVbw3jqs/2Olh7yC6INgZ2XH1PEa1Ux/ilKzp9I4yCW2jQlwJd/UY42upWuCmqCtN3
gPIpyqV68KtECjdrtdiVFb93/NqnlNX2D9gtaK5hZtKmi7sfRRaFXmYA3qnr3dxAoxICaFW+W2Ml
iHdRGi4AVhWI+10LQpTuZZujF2J1m0D2f8Q9DAdAJUdrFr6bbXkTyfELj69oQ195Q5sL1ZoB9ocT
i6rwpSmNiFjMbpW1+Q6BsMqV9AEaekRNME7NZ7E07mu6/lJUO2MTuj3SJ1CyjxlCHr5VXmnw4Ye8
uNeip15TtqYVe4mSPZSh6nYz+PAmuOryzKniBlA2fBtdoSE5h7eKHGxMHzJCuGhYqcdpMD1uU4Sz
9fyAqr9ryPk+942tn0/7UtB+aKMIzhsHGwoDtlJLnhplXjFMt9LU7ZKFcDEO8M4a6WcThdupH/d6
Wf6S6uxe1Jp9XMkCq6LsOixdnKr0411Sp9VNGuQ/pnhKtnFsunJQaochVR9JM/eoqtOJyarm8zzN
0kYdwi9c2IOdYszw1WjEu6ix7gI6OUmTe1rcM61SHDeV0LlzQG5O4moKHW7v2FDsNKuWtjgLilfz
7KsvQ21tBrHZYgRvT2Xr4SN5CGRpduEUNJ4Ut6ody5P5PGV9+H1quXbzUYoca5B+1lFEIUTmnssN
BeyaqAhu3UeGM2tqSNYXMtegVK4EjLe5QsCh5FVlPvtRo3rIDarIoMohqiMUUCAsOLmRoMA/NNlO
7rvoUEwIDxR5lDpQySCeaBpXiG44qR9D3VH9A7YUg21UIRwDKXXGtP2WddmuK61jU1MnbfAscNMi
HWy8jcKdyEvfmatcuxv9VvBExfwhAtw/muhrHdUpyoF7D0VsIxM5fhMzy7xhOiGpiTmnBzFONrnf
lBsRYyQ7bA31yB9aflcWCp4p5sqdstDy/BNDLwjhejhFKRr3rSKmd+FC5msWWh9SWsI2DItuizIF
rD/Tz2ZvhMK3NRdSYCyVwHUQysEeoOzbb3WNatt2XKiE0ZjkUOradD9KUGQQgehtRKzmXV9I+rep
FeAn+BJIyy6ajumJrxg0tXjPpFXSkHiClmct5EbkHEKqDIV1hE7BfwBD34oBf6/pRJ/1lsMQhHpR
dW7Zyem+UBrapMPoy6+DVvJfg7zMD+JCs0Rp2dwOC/UyWUiYejFpLn1jxcYLKXxVFsYmCiZidhUu
PM5uYXSKEBhzd6yN+jkRh+o1PDFA9RMbVJLDehdUUER1eE3fUI9uTLuVJOmQJLG57XqfCn+eT6UH
WDm4H6MWuHDUppuRb9VBuZnNZ9nI2od+YaqSfEu7rIK9apyIrBB5g9Exs3kKkc2YOnhlC/l1WGiw
PRSYxtMXcmy40GTlhTDrC5Me2dARxydMVfUfbTsrXpPInC/k+ts9PDXLQFAiQCWoCKSXQhT0n/UJ
8s4bcoG/K2Lws8c57Rqn9+Q4Lzj5kCf041CxusifZ/NWiDvhKi975Rh0AOyjvqnumgV0L5LYfpUX
IL6+QPKbJK2/pSgXpTbEBhQgyK+B8C9g/s4S6n2zAPyFE9bfIpEzbGWhALRR3L3mqWq9srForIDf
38mVj7F5XCLw3mbdlFGkbcuH0MgpPS1Ug2YhHSDZXVyDHqpIliv+l2LTztf5YFyBnoOhIEFDGRYO
A9hc6AzDidqgn2gOYUkwbAYFTJ2mimbIBdOHpsvtHAi3QgxLIkT34zlZmBOIpEOiqBY+hYE8BKkY
HAtgKPGD1ZTNcZia8TkNC+2qP/EyshNHQ1voGn1kpod2oXDUYWQkW79QxG/Am+Sr8UT5gJy0RKiF
CcLlBymkrrroc7QwRRYHMl4vapq408IkqQwIn0IyDcEmQuP0YRp5Y+7APmgOqoky7BY4KRViDOAv
xapD9UtpDkSg/L4SZMZL2+/8sfkXf+G3mE2Qfw1iyXArFea1M/I+cVqqP+QXpX6E2Yv3Uycm8GWC
du6fhQ4SzbjQaQA/cIEsFJtYUlsdahDEN3Wh4DQnNg5ey4XGI6jXv5ltIBxpcZp7QZg1BU33RHYb
vJJcVS/Mo9gW6iEZdRoWCNpmYA0XNlCPiaxHqTW5r4rJvx2mOvheD3W7lYYs+iQsnKIYHtJmXnhG
w8I40hbukV4r/qe8k3mAx2Jn0fSiDOII4tQdMmGKfyZFonlTo3bP0UJtgjMcXCsL3SlbiE/jODdX
1YkNlS7EqApWDOwoyFKaHoJlPRGohJl+Cszq4XPLmwJ6d+Uf664DkDnVqvyZx2i2LbAHv9OLviQ/
k00eym36bFXWcMw0KbxCSj35ahpFuSna3NyYQzF4CKKnDwLGb7uGWyyirLsgjhh2E0ZD86ufq+ZH
V1avTWQiE58JzbOojfJjPkMytiUhkkLyWZlMpi+zdnYsdVpKGl0nk1aGOvYttTXlRzof0M4qwQi+
i0E7eL2lFoBWh6xy5dHIDISolCC2/dgSvgWQ4bGzHktRoofapA+NPKnPjZYA7o3SmdYZ+3vYBFKe
H4p2FK6AAEVXIsz/0S3UHPr3oKYLmb2vZgXngDDS3VwL9E8Q/TMAT5Tvra0kT756FQZJHXgJJLdp
bzRpfIsIYf8d0lqBLFYjh09GM7W5PWpqXiIsNYtQ9S0xfIpNf0SrsxXwPLUEpXoc09T8pXHT343x
iC4jRhTY2/WjKR/wli4lu/XjAip3uFBSM9bBQiJSMw5G4AsvmWhGwWYSfBMFq9asTR75kK8OeV9G
MOUwVa6OKQmOhWleGl3NraXHtkGD5RYtduOmS3t1L/TmzAMfGSKyR6O56upYfmimnpBhqmV+m+52
sSqDq+1I8gJk8EEFWlHR35FOTnealQ6/UNEzv8yZoh8GXsfPRdRFxzwiySqSfr5pAxUKiNIrd7Um
ls+kTqoXhJG4hX+NAnVI0Wlv5dz7VTRqN7MwyxK0wDIcoHxm3auu9xVhkIfTZKOJG9/XhlJqTjfG
JcmZrOEozun4MtaJsLMCvd9D/TI+FdDeP9e+OPAWlIPiM/T3+pDJOd6L5OnGTQRI6osudcmXrIuS
K7iUvp3hE7DFbB6GZVaSGiN8UEE/bxuqQPwpdfYg53G1G32V8AlY3kNrtjzAyGyeGVzcxgmvJ4RX
tfYarb1+m1aYz9g1DExYIrHCEYlrI7rqMXZ/yEc4+G2A3rA9zqAv2TQReXwuB8rr7LfWERjj92gQ
5ZtxKgay8IKzhhhBYvP3zOuew/wTTc/hKVP7zm0qCA52xXnYIm4Rejj+wUCXJpn8SjFv8ESCgmgG
7V4dev82Nuv0i0qM/FF0HX8idFDrvuVd/CWPu/wA1rX9Wfry/L3o1IHCltVMTodvSXgBk7ACS+Lj
YSC4gn4InhIi9dA1cafzEbCdI6j29FAH3Q6dymmvcDd1VK85qh7K8k56fcko8PSn/l2A/WPUdWNT
kNEgFUPpvtqYW3nTfNV26EXcdNvi2nrI3djr7d7JrtE0O2hO+zxus9vMC7z5NfLi7WXE4Qln8NHP
WXVM4rxG3oSfEx/Jo1ye0MdgFwLfMd3Uza71u2hvHYZbxQmAGVxs8i7Ng48GXzVNpE4RcgzB7v1r
+jS7yoEMZmPP8PC7O/SvPu//Zxb+H9JNiW7g/6xsBKD4v378/K/D1/xnVL9nF/7+v/6LXajCFAQX
jXEZzBcYQxqNkH/pG6nqfy/6lViaI7qD5xidzb/kjWQR6SPIWYsd8WITtqgi/cUulJX/Rj7HJFNm
61OXBQr4H8gbrRrYGrI/6P6A/ZV0sIW6uupeJE0XVVlgVo6lf6ssi3vjP9WE1QBOoyOq44iB2CQ6
6ash9AQSdSmRQmqhuU/S4RDLkeuPE4/ueDMY1Q9K7YdAS7ZlFNy/+SZ3vzf+W5bYKiLBizmNjX+I
iiYUhafVeVBJ4WoMGKhdbMc76lFaZA8PSKL8TBzli24rv6imKs9wm3cfD7xeVsY1WNqla8tGwtbo
fVMIxxSeu6FVOxICLUbxo+4veAusWvLLxN4OoK3xI0EcmdCJKkcy8z0NlE2JckzLy9P+eCKrcHZa
wbcDrRvQ8TxkI75QywoCMtsTYJ1xl19lz0vnv/wqAyBbAEw1+IfLMk7nvh8aQFBf8WXhYjk1U990
/9OCNprW67VjdhDwQh6zlEEERISXsjS1WqegoKwGn8YArzspc0Nt2BZjRa29dVtLdJYn/8cLsu7I
n1Z+QZLLVMn4aQsB+S0goSUFqpsEzx35XqMIWjkoKLnZLnWhRXnkNE1hU7QxDukmfVYvqNmd21YS
xGPkrk7slNVRCjpMzGinVPD8a33T+x0kwSpR3QtTvDCMvpri2KoFqrZ546j3w1d5ExwspzgafO9x
g0mL2326BBg6wfD/vrd+77I3E9NX8CsecWIyhoQh0Iyf/V/dtioccHnqS+U8+YUXbXVbcqofk2sc
ll8wSA6LUHjBo/XjwtxX0KXfnxe5MFq50PtgAb3/vNTJtZ68mF3+PX8qO9xi4Ow7uit+br+O26J1
wi+mh8TUgfThQjP57FmT/h5bWUEDCpCxnAUEGoZDxFv80TwobnCob79l15HjP/YHJ0ZQ3tG+xvfp
dfTpwszPhZS3o6+QNjF667Nm0dQTD9Zn/et0HW3IWcCkDcfuqb/Wd8JFZtoSpf747DhHLh4sKinj
KleqZalqKRtiaK4bm3DWnby2bpI2dOvK3AQhzx/Z8oa+3Xw81bMzfTPs6htjLV1KOHU1Tq2+mPFN
kzyr3QU46gpw8XsboRJtLBcQQner+EyHDb2TLITDqBwMII1R9CLQ4YqIU/9kLv8eaG0mUQxCJQ8D
ZxXQ8ZVvTU7uF/epcAnQcfZYQH+SFARCye5XF1oc1r0l0CBEjk136u5x7H4NRmKr+k8Urz6e0dlN
8WaoVSygrSxIPiJwjroNds32t0SguDMvbILzdwsKljK5j4JU5CrKJaVaD8USyPXrZlMf/W1C4fpK
2QUHkT6WY9S2wf3i5VtLuRBglxn8se3Bc2ESpxgiOdj7GEOdx4jAMJOeC9NGGG6s5leJo1JPvdn3
n3MUUj9e0f9hqiYdOLw3yB1XU8Vso+uHsaidZjNtqKtvzX2w9feLmiTieVsamM7w6T/EHP0+AjDn
EF6GM8R99X6WdO2jjrJd5fhD5/QK3QjAJ4JxV8RPF6a3nNc/1vPNSKv1HNBcAf1NpWYRlRx0UEV2
9ZlWsdNvxdb2nUm8EKnXAcQCX46uB9Zb/Bu15FUA4fEulqBKGqdAMa9oLLtKn+Pp88fTWt/C60FW
t0He6+U45XPjiOWdIHzOjC//b3/+Mv6b3EqnY2fqEPGdmsArqV8QCbuw79ZB8DQDNFrJgEnAMfV4
P0KbqlVM7RnzmuKmqm/KjOzbQnnsAh//7Nf4e5i1Vd5UlFQmOrlz6lz5SRP/BbvqQ6kWXz9er3UI
ZDaLBgqC1WjxEDZWGLo+DLOBJg8ii0G/LywIOQQo9C2Q09sO2iXC25lJcR9SlYJQqwD9XG2xBE01
ylGsnXjfu7JDBflb7PZ25MxOfTMccfFwLommnjTe356j0wx5XEpImCNrY63CBOWbsFD8oOcc1fvu
V/4kHcnEnGKbu8mu9BY7WECYs6Pkm8Jr9f8cug17kjV+8wtWMWNM6RLXEjLtOdmfoR10n6I6Jb1P
H3/KMxsTrz7GoepGJr2+zTIz0cVZiPiU1ng7pnq9AXCCq11cQhmBm/TxaH+E39Os3gy3WtcQ1iRC
FKxrTpxFaiP8PLqqw4thv+SVKaJyHpD/i5ob0pkI8m6aq9U0Rdpfk8m4MjIUhX29XKe+C5JB83Rb
9TLPcqX9x3M9u7KLPBAWQZpBv+r9kY/Vuh5yM0aqrx32xgDEQ0m2KcgQs72QYa1h8L/3CsrQ1BY4
H4z3fqjabPR61DghxuPsaZ60Q/1237mim3nRRQDtuaXEaRVTQmBWf/oCK62lSfPiw2XR4TTTgory
hSj2x8Ny2SXIyKMfRqFC0dZyz3qYG6OxzGfJe9rbUnSjQ3sFMIBnl3mVuOk2cnEQugyAXsLw+tgr
EoVbvKQkyVzLH8lNmrRDAF3qd8K10L+hY1+siaw5jacP9nac1YXTTui+l4ikOfkRC0m7+xm63ylr
v+hewqyMp4934rkASqjGQhJeBmYtq+uzENBzN8K6cdKi8MKauYGKyrToQipwbmO8HWY1KakeAA3K
vBcR0HoB8YbRqKq/fjyV82NgLkQpEA2CtTh3H8xTbwDocqRKuVdqgZK+sPl4iDV97vRxyEj/Pcbq
vjGDUteiWqzZBPGdse8/qwcE9zYpWJMX8hwH1b5ttNXuVbb+j3QTbvyNsg/RCUg3l0/b2a3y9tes
Pp5VUvjsUfRzWlff+ttuK9x8bzfNnpafc5mvdHZ9NRlk/uIJit3w+0jSTHJZyDLrW/m+tUeNudmH
aNBe2ClnNyRVLPQISBrR0nk/yiB1JMmtykstlB/FALq2HOcwRKX6QqLyRzVliSRLveyvkVaPtTwB
5dzOoPvCveD1n7GneBg2pVse9cZTn6N72qdu4Rib4qgrztQAxXOIavLOujMvzPn8yv79S1Yra3Wo
Yc5i3zgDyMZeV+0IgZCPd+6aavB7576Z7eoeMIAcaFI3NQ7dYs+o1Num9w/JNNZ22dP68wPxyZes
Tw3N7qG3vAR9649/wdkPi0g/7DpJ0XGbeP9hC0C5QTjwGrDS8UoPo9dqjrY4V1+Qejq7lkismNSl
uCTWHh3AnBv68B2HcYgkRJ/DJ6Xu/8H1jbAaFxFWmwuR4v1UJn1UzAFANkLQ10E40Ybv9mH9tZT8
C7fducmwVIzEwmFysAo3Y9kiqGnNtaOV8qbwaQ70F7lLS66xvtfQlMIKAMPYPw1a5iCJU04CD6ip
L91WNfsDHet0a5Zq53XFEH6d+kazGzSLKWSkG4S7xQsNiD/TIRoezA6NDm1xalydRDQl60oYw97R
asWJpuuuU6htBbYRdBdO2plkj6FYS9x7kJmiTvj+01lN1GWoJoJKvaYUv1n4ljhAKtg4LA98ZX+5
ercc3vfr+37E1b7vaff00cSIzYJB1soFoBhs/Mg4RuAHUlG8pJ20tOBWI7Jf0Pvh9Y0FJ8Yc7+fY
zO2sjz5f1PySo6Jc2JJbbdXBjtF+2Gaw3IF6XyMoLdnNJ//h0oY6aSO+n/C74dcPzaqNfT2yeJ3U
nrkdj/rXa2BPG5EmjJuw5NHBdNXHYFvs/UfTxvYZOLItpbboac7yDS7Wi5db8I/fQ15BSorlFL5q
75ejQO+lSCN2l35v7I3b9ClExU8/mM/5fnblZ2rowMm/DDDaoYaC88e4jvr1wbgQmM5sPfr+QNOw
61w0mdZRI01Ac2Twlbhv6tSbNtGVhCqpeRwhGH+X3XJ7uet/Lua+GfLEHnxTvBAaPdQwBWjAYAde
F/4wctUZQHV/HNnPz8w6OcmJLPEa0ZBZqY4qd9LTlzC30U77NO4sJ9tDfoIauIhIXCqZnJsXj29s
w5EJ5D5Z7XAzsXiaGuzwINA9IXy1whFUYOdemNdSWF/vnDfDrGsZsyKVWpIyjGbDWwapUTwH2/gm
30y7Sz2rCzM6FR3efCkTR5/YSrTGKbUfPuab/SzYQDgvfak/z8JiKUOhZ7FAp6K7WjhZqrU0l3lc
xPv07vopd7OteJsCfEg8qAeXgu2fV8vJwIZXGrcxtlmrkxcnRj5NGqMtZPrGiU4aRMVTfLikR/fn
6qFLvDT5jRPFfC2XMk3p0ruvKclMZW6jBgaLY/gS5ZcEfS6Ns7o96lZRVDwIO2caZzvQLbtJn+f4
5eNtd1IAfL/t3s9mtWztMAwFLt8ddWiY68uyednXaRM6iGXdjhS3Js9KbdnmReFoh3eglf+tcizp
4vvfsLqSR8vX8qxpuZLD/JMp6gCKwdkhHfefSer8a5zF31Bn7UxtNVcUmgVBDoXO0WITxoantpjD
WhdC77Kr/1zQvwdZTaaFRIPXB4Oke81TdrjMb6VNfLgoOfBnvFgW7e9xVnm8qGAYWHQUzMQD3BAk
e06qnJ+XKuQl6IS8/Ob1nJDWPrUMIPSspa6SvCtnI7XYigd/K94DON/Au+LBkmxP/w3tFNVVtsFd
dAwfNCfxljO+vEIv6Wae/SUUCKlmYTIDpm31CQu5wa5ZZtbyvfRZ8Uqv3gcPFO68/qp8TJ6lT/1V
5Cjbaj/sMTOJd90x4Of4D/GX5h9sJkTA+QYcQiqXS/R7E0RDzfcHPYOQFXUqCH7owB0iW7itfHxA
lwmtl36RV1u8sWU82VZPKcicbdBnAtEmo9EcT4424g7RpheunyWYfDTMKlYDQ0yDLosGB2LdM3U1
yG3648czWdPsT8fvzVTWCcIgKkUBaRNy5b6wqbBeL45ti8KKzq6N3MvZ2Jl3KATwvxfv9M/ffCML
E4JRXUhzKrlhidJUcoQN6Yab9KIa+5kX/vuxVs8nBUi91EmM1XstUlNev190tMpdttWu00drE/1s
UagEjIsshuVaT1bhFd5l8Z9TOvLnlyQX542DFd8fZzVWEgyDYwCfjn8f7DB0+5a60cOwnW0dL4fM
prK+7R8Q5mse6UlrFzbS+f369/CrZSgHXQ0EdR6crMNPBSpgEW79SwqZZwcBAyVReuMqXqdkljiF
eh0wSKxlrl8+DM3raKoX8pezVyOAsb9GWWdkYdYNhaFyJuKjfshd5P4FJ99ZGZdi5xqxs2j884xw
um+Lzp3+gPtKcXVZOursZJeuJsm8iJbv8s/fbOKyiIfAnH2ks+D5+YVgz/3XNrxUs7k0yuraKrlx
rSllFPX/knZly3HryPKLGEESXF+59a7Wai0vDEuyue87v/4mPHOO2RCjMfZ9Hc1xdYGFQqGQlQm1
EcCy5Xqb6b1+o2kK9+2bxgATorgXo3YHO4OIFjcTIyGkddAiyHu0EkVbtnNHOoS/WKjAiXbHPbxW
DkogHEEIhCYNpCvZK+KAUf9EJg2eekxQ96HN/dJtAhcEkZ52FOxhE9zJgxVswJGI4fkfqmA1h5p7
TV69mGs4kiUAmAyFMC7HGK6OhQG3Fv2hsN5A7b6n/QDjFYM16KGqT/H+IXB4e3ElqeNmIuLZH0+H
FPNyGTmN1MVZD50eTAa9ycJuVjgdo5WYufj3mRIkltQpDE2sbN+0P7NRViARlp/QZOAgK1feYdDW
ACoWL/z4kl9Q7FOB4f5KwMkR7/ojTlxgY0FqvDddsOrhggRI1ORNDmX55BUcq0toiIgclYKI2W7R
mE54ADVgWdISi0D/r63+PGFq4sICs4gDrrJd1aNjUIq32XAX6wdd4pQqK+9yWLiFDaaIaOt6jFso
S2L9MH4BOp3gONsQuULjPnB4DeaVAhjGsOEAEMWbvMo41PTZNI09SjShj1/aBCXwBPa+qMK0TIG7
umY6ciJ6GJndXq8v1j/Vb7uMk+AYGaFfBCcDsduJQbrXo+b1L0xQ9DfGenUC6dnLDZXgwbgxJVrB
zIdwiqEryrs0r+aJhQWmDpvKAjKPYYdkBbIUuc8x3/k2l4U9+ZFDeO58QTfi4gXcqokzRaR4BvZT
tTWEcrpcRVxE1nTfAiP7YX6Ibu5QFjF1oz1Uqd28yC/ZJy3Q+EXTWgJZ2mfWMwjE2pSzHg1S6TWl
hKDBi/TnzY5LH5kVHeJ6ipsCPhIJk0J142CY7UnseWZWGqGwg/MFawq2S0KnCpbHdBJI5lRWiI28
ioUWxO41OUxTN22lGAPGcy4mjlGKtVto4M+Z8ey0bTCb+jlUtemhkQfRUIhdHrtYHtwEEiCtZUzm
iPlTuRl26dQnOae8WYFAmJh/QP2kYgQCzxf03FzUFWA7koJCpXXFg/lBHxbJew78g7RRPnxc+Cu8
7ImH6v36Dlr74kujzDmoQUywh74egEExeamS/LVPyiei8zQ41nLQ0gxzOdNkOYhQfdB3beJ1wNWB
WfHI507neUNT0mIJ614euxYe2a3eg5AD5EhD4Y54pLm+aKv5e+kO/R0LO2PfigWpaXG20V+Gkw+p
p3nfuzXl5z3xjjyeU0wgK2GOMWGBQmNC8MhhJBLIT6vl9S94VphTwq8iMcgrWgNWAsaly/d+EiHn
PHFAW+tmMLED9QO81OsM+KVqoSWuZjiMcDZsZfUGQ5AewUjr9Q/0a6+wFS0q4X/NMHtJrsGwI5k4
xMOdPIEYEKNebvOkACyen41d6SovojOc25/g8AeFHSgTeYfu2uGHCk+XcdsFsoKlfNWaOlGmVsEP
yMNt2STfY5Jyqr3VPWWggKVv8hqaaJdBmItt3YPIEwgt6c70X4vysRt3YX5rVrfjcCARd1E5Bk3m
2/Uinulwk6WdftoRNz3hHG3pxBAFFgGCoECPZjwk+9ARgZvFK3bhSa70lN2GN+V9cx62vJ2xgshA
yvy9BCbzmRXcO/VCpaXNg+SBQ/cseaKbnpVX41N/ip6UM70ZSm7wkp/qk76jCOlpDzoJz7jhamHR
bfgl5Ba/hcmkqQKZVIh8UmRgdlOINi76B2mytfPg4H3nLnT1nbQDV8PfbKiFWSazzknvE73Avk3B
HjYUwgG5FhOzo8/ZUryPz6TWUGsn8OYNaPSFuVdO+l0PYqp2iFy9/iEnkiMK80aUnq7v47WGkSbh
qoStDFC9+AXiqeVjP+q48te4mRb30iE60fbt/8IjupaZKLILYFLcCzELd7md6jmqfaFQBzsYM+g1
CDto195hOtG57hLPDPO9xF4HwxVYSkAaEt7P4vgmNeWPPJi862bW8g+AXaBZhzIjHrsZM20sg4Kk
ILibje9G49uY09pct7ACQELbHuIyQMICjIen+8sFK1s91KIMjXUd2w7S7RvdnX8NIeEBFcHOe8pd
rY8QAzrc0jSQpzP2QHmj5iG1175APWR28086M6ztoh3ZG7XT/yQ2bSXyMvlamxRdO5DQSyIemSCE
eOmnOURRWg+wi1EvPGGD33UbeppDtR3rzf92y10LkqVJ+vdFfZF0sxinDfKaWfuGR+Rqr5jY4okR
/AXwFij9hXdfqgt/akWBdLZxUva6bGEkGuWZ2VjqSd+AWO+c3uVP3SHkRM9afC7NMh9TmPQBByQW
1cSMhz7llg7qCE6A0tsKm5GXNpjbzAhR3AyK0PS86p1gtlTM7oL3EqdVewifmw9pL+MbGp75rTir
t9eN099/zTZzOPfKaIC5FK0YpYX8SJDbivkZg8hdkDAS+jfNQlQ7ugH+FlwcQLR6GS9gLwiqSEGJ
mPWJCzpiSMFroGjnvKStfbOlFea0BbgLTckcJ5zWgFIiju22f7y+amtxv7TA5OBYUWOIa2SAy8w+
qI7K/KdaTN8yHZz31w2tbuqlJSY/SiCJiFQV36cBV8lOcatTK1r+Z7+XP4hdOOHet4Mzr0bgucdk
EjAB5X1HS4Q2f40GEKB192X2wfFsLerRm8ZhiZkSzNYxa9iCfggqFxSPAQ65+UYBwwS6B27zVmxM
t3WzWyX1gLiRnTqx+P25VRcX1pl1Tcx4bPoJNaKMURCrnQZKgFq8gzd1cq47ulqQLK7LTMw3eTuD
cQ53MHCXHalM67gXNvLW4CAX1zbyssRkUnFfGgSaSjCTRPUmBM1aNeICFjtj9zH5vG4Tr4Zkk3EN
uiPgp9AyK6RNInxOgonNtuuFn9fXbgW0QwtnyDljggWoBbY8CMeygtwmgsQ/gcNvP/0onhJbPw3O
dJS+Jxi0SN45FlcDY2GRiX0N1MmjT2+xFNfQRi7VmVFyjyoWx4cMlJHez/RkiC7HLI03Ng8vHWU+
XyAnALiXOAMat8gBT0o9wQb/WGf7Z6i42uWJN9K32htfWmS+YTqXJq4B2OSNi3aR0FnBfQOhpweE
TGY1BDo+YB8OXgO7OkfOyH3YWN3+QN4AiIWWKCYnL48CadQkfa4JVFpqK34EpyoEuNBwcfKDgO68
ulEni9iyk6A3z6uU1rfKb9PM+QCOIDUsU+RUXX8fEwHDjLIFboQN6J7dDCnn+qddD6jf1pg8lxfg
vyMtoJVa1G4g8GqVCSQ7OsW+bmbt1RFb5bcdJqNFQ5DVQ4UFpRrA8sY8y8YvMKPvkJv5RrqLdllv
BTv5JXfzk2H3L5/lhnfJo5vjSxTjBoTfgVFchYU4ycEgClGHlc27yhL6N4HXq197pcYE9m8LzPb0
Z3MYAnrygo3HSTObQjlwysdOZoPl1CG2+AghpMmS8UgegTuC8zF5DjLbVBjqqNI7NGuLIv4AFfGm
nJTt9Q+53rRbuMhszMDQ49GgN+VhL+91r9qAefYu21F4jL4rnevW1hyC1glE76HCRhtRl9sQ+gLD
PIMf3i79XQAGMqN8+AsDuKZibhj1O2hzLg3kcjEUs4QCOulqG9T4gE5zyr217Uwvwv9YYDbYSEAh
TV/DbD0W3Rg9MiUMKdOcCw5LKw3/5kjC3Q5UQHTCCvfJS4figrRI1Mib8a7daRvTSl8pYUgfAJAi
e/qP+onX8lw9BQHigbA9Ejb04xmT5lgrfRvTSTyvd6bvIOX/L2wr3Kr78X+QGV7LWUuDTFQMQymp
4oRcIkpki34DiAA1SFBBWOnpL6Jj4Rlz/ah0UK9WMjwL1c8pRbUHXYvrFtbKLx3YTjy+gYfpy+By
CdbXLk7pwxiKUbsHyYKTJQJEwlo5PWBgp3bCLBPvhIA0910TCXfXza+upKoQ4IDRYcXw2mW09GqE
Y3YyUMBAykCrM1uev00Nbx5pPUIWZpgPVqnlDPo4JN76pffknwhMe36utz0SYYFzNHaDM6/PsZo5
FiaZTyfNpuaDdRHgy1YPvGBAb03q2r9JT7+NsJRFMx76ei3G14u7ykvm2jVM7//1gdiBvGFIoNER
4QPVCagXu+ajaIPaajDqwQnE1UgA0QBmlIFygt7fZSTIA0CZc4k3S22uzslUHyB1APV18/G6P+uh
sLDD1AEjOBwGSUdHHydk7YwvyXd/Q8CjF9my4CWPzWO74U2b81yjobJsA7UlyRoJJiuQJtUTRhOy
n/wLIz332OICxxRkW8gvBSX6KxZWmrFPE8U3kStA9PVR7yDQZY+ihbH9xB7vIE0nUJjxsz5Y/Gp1
9YxZ2GbOZBkk+lUClUYUHUbmaj91kESF6On1B4qelV/q79ND88AXG1xdWUOF0o8MPDwhjM+JkcVp
LRKg4jRK35xa4EK1haH4m9hcmGHcm42u7IUJZkiNG079VEwPvvr9emCuuIKoxxs3nRP7KmXeSVMl
AeGMTm+8FYodcO8WOEY5jqx8J10CizT6CRDx+ZLtmwTP3qEEI7OQev6sP6tD14KqHtrCmt/YZI7e
/8Kr3wbZa4wJyYd46NGN19X7MXoUQfnOm8lZXbiFCaaCCprKb/xQwcIl2yJ40DrRSkXeGMnK5lou
HJud4kCawUSKhVMHsz9HopS6WQfK1IhgY4lK3ez+Zt3o3Bem6aDgwgS2NGdiLGdwSswLN61HSB5h
mE/kPDqth8NvK0xcN4VRYc4MVtpaOakzSkMf0mBdvDcJpDN4aLP1D/XbGnPWR6OZ5fIAa0HmJjeo
dA8Yo/LaLUhztc4aQGfQb6ZtxQFprZzDYJ3EsDNwOCoBuv0yLYZJq7RSCashkaBs1x5rmQebXTtT
LmwwniXQqJ5bH1GunUBR+A0jHo5gK1bwWOwCAFn5eP01VMyFRaag8Vu8LOQZdASMU31UbGmnAZNc
7ClKX/mYXWTds7kBSTlXznMNjw3uBISkKeGJH084l+sJNrmklDpYDr5LL8A3jU56W+5qjzYoGrDS
xij2dRsM2c0HRq6j23gLymmMLPxFfXXxO5g119EqgLoSWPtzg7wNfn+eCO+tdG3To8xHLx5yrxj4
Y0oFU47aJsnH0W6qj9nfDZ3bUnnAiQMAWP2YIE9DDw/8p2DCYTa7OnagXR+xpMMeDxsyZM8VG9S+
nm6TfQ0YJh7ibiBp6w5bXqtnrX9Oedv+Nc18TYiGoBrrYTrcAVvxPdlKmPprnPoAJIyt2uQJT4Cc
mnUtDSxNMh9uVDEqFMUm4N9tdcqTp36YHqHpdT1/0n+EKYYu/GL2R6BmBeT/EB1BixoEDOUS2LFa
kHmCTHPUGo5Lazlm6RJT6yuhAOkm0ceUh14dlEbdgu6WcyCs9SOXHrGIG1JGSqtCcw79yEBwZaiZ
RHaCPigklrZ4KEL/fH4LR0c+UlFFmdM9X/1mIHADR6+mgzGfiVA9jEI1KLMRXOKQJZpbZx4AxePi
aelR/eWrLcww0QgdFr8zNZjJ/flJDcbPXp/up7a86+T+VRxlqH/LXmBCHZXoe6mUtteDhuclE5lT
qw1aoKQg/6xVqygORbyRIAF63chqrCx8ZCJTV6ANUEsJfJwraygDaGPzJmvXnvQhgPn7czHxmHZq
Df4HrOMoWd3P2YGoylbekcbqXtAtxywv71a1ut1+G2SDs5w1ITRyOJWZoqO0vhvNnVXJP0LR3FRq
5V1fwrXvBMwCSAZQ+IO9gbkqzmBxhmIGijF/GO02PEiZ+gDRF07Mr2X/pRUm+8uK0kPEDVZ69Bqb
4DmXCnBGp1YkcCoU+jXYqKcDG5huBUk27p+XJ2oXZUEoEFQP/5AS/QeSwGuTfVk1NFlkA3xuODax
biz1SypD6yAYW+gBVDeacjtGJ7nmeLJmAiq2lOEUzUzZYEpxI+ozJTXy0Ybsq9UL52GWbFnnHJc8
I8zXh3L9AHk7ukuVH7p6SvSPmHcir5nAYyEuSJT/8+sMYlsbeFfD/ukhq2p+dCqkJ1KuPC79oRff
HR9kaYVmisWFXS2CzsDNcsTZW+4o/W37a4as/iXGy8sJ6y6ZBgHmRgJDCP37wlgmxIMYJTUyuCFa
MdQ7MckLCTqVk914ZpgMXvtFHopaO9op9K5ECKVYVZY/x0rFuUzQLPl17X67w6TqUsnUOE8qXPrr
UfuBDn3igAaIHPUsh8TUXJBuJ4zQUul9QO3/MPvgs2HwB+qKyD0AhjKfLaQEo4EPF6vmKOn3Qvxg
zJx99CX1MCaYjxWZeRZmPkQoQwGELS3Rt0WbPTVhuqmFfHPdna8PY9QYylwRjI/ooRvMgVRABwZS
Qh0+2ZFYqiV5ktMBCg0shQ2ZHc1RNxgfu/Ef6FwLJjw3AdTAuWOea3GD1IRpJLQ+TNFkPNagsNvI
GjyOQRbVdocIE2Mzx9O1VQXBBZ3tBpxCYoFu4zSaeqrgww3lZI3Jq1B8iPq9FP64vqArZkDOQLEG
aGMC1MusZ2e0YRH0CM161r8HWXXMchsKN7kVKhXHo5VVQ88ImswguzVlPLZcbmpA26GcSEMx6YyD
CX2dwuhuK212r3u0akbHBBDmtFbG1OcqaFqfwKOhmKyu/VZ330lQWX9hBHBycKoACK2zX2eGHF/W
t0hQmTC4enaXSWBfLh6uG/lSfIG3BWwj6LIBPktxNZcLluRoPwcRbnQVZLLAUR0N8oOkCDXnu3xt
CDB2mBhIsiAbRQ3VybSffk4uwVB/Ull4t78T7qrHDMAMwmPH/nqLZGwyRZ9BejDkDLCZgnMQGO6N
9G6gA/ycHqqjZKfb8TQd9Ns0sP9i3ujSNItbS6gWrzYhhbQgytbENwK59YTHRPwVOMpYYaqLQa4D
sxrox3P1s7EBk+82OkV7SBt+NzBYE7vdod78MR0BNSoDtIyxFtzN2R4ARN9lyGVPoy2X8UOtzJZZ
ZW+SMfIiZm2PodVA+7JAcWIi+TIylbExC5CqYSujif29vp1OgQtSK3zNm/KAAdDH3MWoUv/HSCXq
3sIss6ZqbBZ1H8A9bWoCAKKabzlQHgb08fQ05BTUX+pcxhZTuHWlmIGrDy7q1U6f8RZRU060fRRD
uxCSpGls5w0PXba64Rf+MRmyENRoLqoZxeJc7cQRtGSjyalHeSaYemCC4L2sFDARI6ME4b2R3V1P
WuuhAYgc+vV4HGD5fnotIDX6Q6MtpIaVdz/q7t2H0PB1I19hFb++zr9W2CtcbPQaBOxghRKnB4dq
j5GAe3+LfOXJz5AeuW6O4xPL5T9DlbZNMQQMdbHOCcMbPBNA6CT881IN0f3bJzbiGqUp046gjlfk
DbR4TlGIIkcROcUozxk2yEqcNyNGDe2sRZ8z8bpBd7LYu75i9GhiKl74Ai4MgHsw/8ue9egQZlKh
KSgr6iL1wlY4FfNNVEAFeqgHsMGDAHB73eJaIbO0yAS2nqoyEUg52fFwiJrYUsmbqHyrB06rbv2w
XHhGl3dxNZk7DPADY4Be3TfhDMHIU/HUHtLDuDc35Bu6Wa/J83XHvnY9aayjnqGMAZCSZkE3dZHX
YS2i2mxfptTqH2nD3kTDHrNO0U70AgwgBA5PsWw1ShZGmWDM2rwq0gwbLFN7qwxvTNyR/ZaTK2hh
8SVKoHKlgcEDZS5LAYGektQItMYlIVSQwx+CkmzVAbKMaWW15neZlLvra7kalguDTOzL4lQaITXY
NcRKxNkq+sfWGJwuPGjB63VbqweIAvp7qC/T2R76WxaBUpmN2fsKkgbG7feUBabzIJKz4RGE/YJW
f1lE8APj4U0DywNLhhT6qpGOgo7kpGnpPUFnS3CLrGiLI/SP/fZJDoLpzSyM3hozeXo3wLL1FDfQ
d9nVUzrEm67SgGMgWdWbTpsFI5Sz+1LYj2rRHodKQDspM9t6O2alfERpIYSQ8DT1van4xZ9iv2ig
LzyhW3yxYnmqVZ0f0cKsxwhb8AjcOgS1vxOxs1qVc7yvxjfgV8hSBNSIOpMu0ljzBxAp4ZYAsp5s
ehmUH+PASUlfu+C/HPpthM0VStGWOGsRblC3dKTaoXxZ2eYjU5zpFnn+53AczrFrvnY8gsT1qKAQ
Kdz8ZRHzGZdrqWPYvdIF1Nf5sWqsGpP728TNNukZgNxz8YgEmWygQFjtCgcjCPdxZYFfgPd4slJs
gJmdQGRCpyxdbDkagLXKNOdqsg1dhHbww2y8XN9jqwaoSpGBdqT6he4Pyrz1oJswUEPZcxJ/dH88
PAFedIJ3WLA+goP7C+JLgsowxpRG6HJGsiW0Wx1aLWn8+edeLI3QNLmIe38ESHSQYUToYlepK6dS
OXlvJdoNFP9YKEyTKV+ItMsok+USSrl2U3yG5S7XAavtOHXFVx4JulYLI6wbJMtTDGJMvwh9et8q
LPFe3tPJJ2MHQuHG67zq2Ow0T9mK28CZ/viNlbFPE/JiGfuy6fJZR8sYOcvKwNQSTby6k7rA5FoD
ZzCarHiuwL2HOT+UoZTxI2DCh6QwBlGLbS3hkTUR670/kTN0xD+amqdsxzPKpKq2HYy2brvJnsAT
G/UQ2tUnKwJwJJJuIXu8iZu36/G4cnJhT9E7JMB6gCEwtztdz8W6VFBK/dPiJxs6dcjjZFrbvEsz
zG0ugpKiHgjpZMuYrCyeyMBbuK8D+fgYSwtMEpwGuRUnH470XnzbPJPdf9jQGju5iyoLrLQCsAfF
Lt5GpSVuf/K559b23fIHMPFStZNUxQn4+nwQnkupum0E+bYKFE61vb6SUCNVcR0H1oHxM9XC2c+K
bLJBn+QmfegSXvufZ4FxRJNLQYukYgKmzMxBolJ8SwKDk0DWF+u3F0ycx7HRKqQVcFoWt+KkWFMM
lVzuEN4vCA27hxUJWjrgnJGgFsnUZYY0jUVTIigGu3TkTb7TH+qjYXcAMoQ2OYy7CmNdyZHsx321
E95mN3N6F4NrG67Q2eo++1XVIzFDLYVx2A9k3TdnLKq5jXdZ4wVbckhAFKg89m5+D+5T0TJBJQAq
h7uutdTP67v867sr3R0L80x1IuSDX45GiHztoVOq7aHMbGs79RSnlrmBhqNHOKfQahAtDDL1nQxy
jxSiH1h5cNmWFTjz/soCAJb0w+LyydbcfpiqoEJLJrRl4yc9LZ86M+XcWcjqV1vYYI+5GUo0YTmD
gxOUuJP6iKuuGzU3oD62YxHEQlHnVD4oe/p21xWu0mSe0N/KgmgZcbqtmqdODz1SzV6lkHMrl9tp
Cix1Ppf+j3GMcF9+RwfvUGiSlXWPxvBaDdpDCJAs5tAdsz6HXWJN+W2ePE91h2vMw9x+XI+Ldf9w
c0d3D6Uxe5+A7vyMb4iailJKULrMzotu+TDjteLYAPT3XztMNNRdo+DlErmx9waXeLmHwcZ212yC
p/FQurMtOiOecEbLfNXc6x6uJhr01Ak0fVCvsLToZiCqnV9EuGPkSWZ1uA9aeemfip7c/7khcAZA
OZQyHOLN6rIikSOS48+oiHx0QsrxLUi/ZzlnU601minYF7doQJrpG+2lkSCLxCbSaG3n5rvsXv5O
B1g+QgqJGo4FZu78G8waOX/hGaRMgAFTkLENxrNATYmPAQGc3Z3vDHFhmeWnyHNtLV+Ae4xgnB6K
negmXnrmK0qgGUI92SX5mWU3c8d7HF01AH46qh6wAjCuWvJfA0b2UI4fSsMjuaQxzJ41mERBK5SS
Toq/9sCiJBVkOa8MaKDYs/6eiz+kETpjtdtwerqrmXxphgmBqJKGKKlwaW5cAG8rC4KmIeTEALRy
gGQPrYkr0rlWk2q0w0f1bCTcKC4/jQ62dymY8P3D8HuvNpY5/jRByBhNlRWPd2R4/PNwA5QLQaCC
cggkyJfmUhNyFr4Kc5X82KFOlMYnQ+ck9rWsAA0LNGoAFMUHY8rRKTOEXMrxrfTyUR5fpfIbkV7+
wg3oQohUFAJU+Iwbvl4nySBSNzAGr4M9qX0Rc06Dci2mgQNB54FIVG+EsSGmUle1BXWDKJ7f5PeD
+RevTLiw/zbBhFuaNlqDB7TJjnCPLLXPEFsHcMLra7W2dZZGmAgLzKCYWtD22Un+mWiFVYHKooAQ
bMXbPGvfHVrmeGeFIjCIZZgFM/H62asK8ifYXJy4BLuUtO0tzBl8q3OX0MHl/4VSdNW9hVVmDY0x
r4XUh9XMElKQtVelpZtHTkivng1oPULKB2+CoLChvi/yzyyU2TwECDhKniU5tW/l3vxM1aOhlXE3
OfEWsiyuyLuJfx3sRWmpY6oSmGsDg5WsXa2LiTIXsKts+mPpzJj2snKHtq0bR4CeBcDzGEmvrcrj
k0GsvQ1dGGcKC0OoMDpNmx2UgYXSgxU/eqvCOCdmpZ94lDJrjbYLa0z4+MZQaHEJVxs3vKWP2eK3
cDd7szPv0Kj3DORhMMLf6E/+WVQgNxNw5cnXAhiDVARnDAEdi8L8grInoaJUIm5//nNRPwkdUH/c
Oea1tLI0wsRrP5nAPNRw0z8FoOk51o+0zNCcxsl8CwLXB36NwTPJZICsm6UIdK64c2aGZbazNUNL
7HqSWe1ZLdxiJ34mRSFB2cIteaPsRVv5lnzvdxgNAHsJJYMmezW1fE/HcIL/nnPHEzgeqsyRU6fN
PDf0WDOH2K0lxRKK9+sOrsYGOGpBwQvpT6BvLhOAmAR53ako5on6Iy+fC/kmHTkJdNUExnHRZ4ZG
35f7tC8RIVMLJOomQ6M5fsz9hzrgFLmrC7WwwUSfKoZaAFZVXFXBQ573utXOL9cXimeBCbapEaR5
jCY0D6v6PfCz50nnpQr6I9likI61/3eh2PHXjphNa84wIVX1U64lhzGBmKcx37VJ+9q18g6n9f/v
27A1zTiqmV73WLfQ/y5LZx9SJ0r7cH3laHq55hbTfJqSZqorelCnvWSlaeUkgNV0lPkq8CAGZV23
tnZuAvWnQqFOQQ9HYZI7mttZKaRIdiWoRupZdQY/tasMHJC8LuhaRCwtMWlV7NQhJyXWDkWpLabv
Rllyss+qBRMVB5TmobXH8uFISRKUA0FA+M173Nwo5fYv1mrx71P7i9NfLydTGCZ4IAlvRDiT6FE3
XoY/njvCWY+j/l8vmBqjmaQw7Sp8fw0EO3170knnptqjz4Nrf1V5wyMMoIrAa2PkGhP4TKB1nYQD
SJcnzHKVu8I1QSXTe8p+dEAqPjzRmWgJI2UapN5UMOTVVPHFJXuCMiewxe0fcxj/+jUgMoKkAA1F
Jjy6sivKKSM4dSvznAGCJNfyEUgRzjf8GiNQSQS0GzNdUMzV2JuP2qqNZg4ViNqb+L1vIfKTT5zk
+jWBUzpXwI6onhpuJswZUeSK1uqCPtsarqeVrzpNc9cKgnM9GFdgDDBDKM8lkAzohjALFsyRnKRm
LKLOjh9Dxc7uNXCnhg/tvnMmp4T+w7d68+djBDCKeyPG8alMHIvxz/M0adq4wXRYGG7DNHnQR+I2
AW9s82tWghndwK2ItpUACb7caTN2mpanMppWwmBNgWanuBnFAiZGYx5pzS9s3WW+hS1cr6HjbWDU
lv1cxMgif47m2S5nUEmNqpNLid1Lz1VWH0LhNtFSy5jxqCx8Xv+Aq2GysMtkk7HJu1iFrjfgACjH
5J3ZYjht4NxYvp6RcA4aU5BawPsaHtkuF9LwzWnSDGm251591CDeNOCdTemizZQ/NXrr6H7CScIr
biEsIASKEgl6jexjlzaTWQ3mcbYbXdzlBMKQReL0hXd98b4ekvKFFabSC3VBbcMEfqWqD9bJAV1H
wUrGfTaER1PgtZ14PjGZcgxyaHKICJHER9knVFYxqc7YGBynVnITnEKnhFAiAIxqXH6slIhRZlbG
bAtqfBqj5pBzddRWPVHoGAgyE0itmeO+EpShK0G1YQfVtwL3Kh9oFK5UOFDhtLxjNhV9mPjHDnsU
j6SHLHNcQ4iGhCei+I4oV6I1h+MpzarWzkhLrLRsHmsj2jYkPWlEHi0lg0Cdoo53Q6Yfu1TaVn55
SivAfevmYfTT3STLj6YJrrswNi3Mdm7SOTsBUP40BuM2D8PXSklKq1aNQ6G0sheO2RaTSqeyDJ28
JnhDmEwrFKE3X2oWXjQ2viy+y0X94qOTZIcyxitNUXDmtu8csZolrxDKB7n2ZXuWEo9M/WYWZ6+Z
6wddm1M3iOsc8oGil/nDwyiZd40GLaFiyvdFp75IBi2kesm0ckxtYFpAdno9O0UD6qwyBps9GVL9
BH4E8Syoyq4hA6QpMvxSUSmes0bYC20mWMEc3okZTt0wwV9wKnaS7FIEyJQNxyBMSlur4tLO8sxV
csOrqnyvkXwvRPJgy2N/BlXBARitt7adY6eQjfcuF+6aSLpPwKtujV33pJD4tU3iXSe2XhUWB5Ck
3eRiXtklJOWLybzvZMN368LfZWJ0nAU1tOtQKG1l6J+kpv/MQvmzJcJnF5b3vtncjXJxjHIBU4a1
uB3MYCu1szfpc/8Negu3cqHKVj5Lt1WiZVYV+oKjipgTiwzpZiDzHrC8507z8V7RJDqUK4bCASX3
ixjNb5pZ3cVhWbuJmGmQUm4eyzHfzALQw6E8iJus6G+nEmPgkt6+zACh+b5mkRhEuMrwVCHlGel8
Y4jIsg1Im0tSPkBhEyQzRL1TexkqU9CVsMdskj3gzJ+g4JhZuHtUbpoUn6Jo/ABs8KQqEKcMNHG0
JNk8TKHUWHNSn6mQetEMLV6SdHcC56+b+/1Nn/Q7cwi2YHB+TEXoQAr1vVi2nlL1R8FPThBl3rT9
/BgRMcAwwrQhkwi6lryO7TDAmYDO5qbJ59RCu7i2wki7R/PJBbbFwJEx3kZZ5UFj0vErWd5mxfxQ
luMd3rqexSDYljlEg7U2BRYrat5i3TiDZfrQlWQfDHh/ao29WTfJzi9NwdaD6SHpq6MotXtVyY6V
rIeW0SdP4ZgE6BOq+F/ADy2GjRW3Mh74w9LDf/etaZIbJZ2cPs13uTE8huNoeqMZBVYOrlyrTfzP
ItTvUrk2XJRdRzx4v5qj7OTxdNtFyptZ+g+6mlskLKHT0Xee4mffc8X41MpQt6LauEcSuUlGlABE
ykc3U+pgo8fxbI2tuqmS+JgRMOmBbC4GIKvaz7m0i8XqRhhB0q7q52YOzrUgYN4iazeGMr8rCS35
8BQ9a4cubiYryOTnpsxvYrWDPN/oBSQ+NmoQWQFRX5pQ+Ogb/XPOqlcdk+ojPoPli5PXF9Gd36mH
PlQSMMPVGyEUXb2Kt5pRHgMjV6zOhNqHImzrOX2oQaBkpdjellGlQEgk82eqjEfFHN76XNDtXu0/
BQPnJNS6QSk5N7smLUybVLJpmYF2aDUNGnPj5Mlz75hy8D7F8WZSTCigzPd1gIQk9hqxfLO6TwLt
R9yY4Ccu688YIT0Vwa7O8bopDdA4A+lgJO8SM9t1amGD33UXmI+DpBV22gqoH7vsTLTcllLlrinD
rVkVbhRJHsiOPWjdOOEsWg3IgwrAnIcSsnv66MyCjiH+7pRHb7M/nKtGs1W58JJac2VEltRUZzUd
rcLQN1U8bivS2g0WrYY0bov/e9G7jar/H2nf1hwpzm35V06cd2IAcRETZ+aBS5KZdjqdvpdfFLbL
BsRNIARCv35W9sOMy5+jHOebp+7q6ioZkLb2XnvttXCgVGbolrj3aykeasvZOwMEJXS0c5gHQZ86
7axf6wITMfQ3bzryEkY1OiQjrOM8d1vjUwyhvQkDlRuGwQLpvUHvcVeApDf0Kne909pVDNlBP+3m
gR940b06xe+y0y/Y27ra90N7DCN/V8rpzp2gWqfdTJUIRto/8gqao0JcODA3DcImdwmiwaRiyaz7
pms3FWYPe1nLuA3vLCpThSERRx9qMBDHYYk7G8omTpQMzpYbkga9GOJZVEmroe7j4YYxAEYEUhhy
7eGYaAhUkigPWhCfxcnY0BtapxSKBa5/WK2jjiCo11405anpqxhBf7OyMOdOGg085dFhRdkmn4Hu
xLqTadhjFAd/oIYZTVknprusZo2Y78UGhoU0NBkLq0wUGPMLFchPNz1YEfNagJV/OfFrhK+NWsek
IHddfxlGh2F86AuQPLDWGjx3eNt6X7fLBll8PM1XLZG5Zl082MdIXSv8X7qocdOXCS1JPq6/tdyV
VZG41a3BMMswvIRYXkHXbhhuWOfsC/EeFveVuOr1oZqixHGr2JF3vXtBizuLe7FbPtl403Rod20n
L/gisrrFjd4dRyFBfmCbuSDAal98cfIrRPSxgguzn4bShexDRpsXFFMxr3IV3s8RIpQ81fMRaXOm
iynl1aHp39Zu3INQhOHYh5rsLVxSuIsvHPJB9JBQ4ybWGMV1bbKyP3E/ANdqTSlUz/35aZr2w5yW
jR2H3kMTYpKneAqd6aLV91XfxNx+7WE9FfpNCh5pxuHA4NNLNe+8Ad8qEAkJ45E8mPZpKWARg79W
PFj+DsVybLmpVdwINiWD+vDHw+RmQS2zylcxTF7ihjgJm1iKvV1A0HsUe0F5rII+Y3O7G/TVSPYh
S9dwt0xZ1zwERe6Airb+GkGT0LsW2rJM5EHNE6tsUh9XMs5p177T0r5sJU1b8burKITru63FX0e0
VqjdXLRAPkZ5HyzwDGCnPhxjd82F4Juma1Jb4RhEa0ynemuRNp7bPqWDlUglY7sdIG61J25e13Ac
kBNcg+9gduLCASAcQOsdYzZcch3FpLi2RwgkNK2dKPeu9W4lbkjVX3jDe9S+Fzzn1q+wB+cA5SHh
v0WxLRDWW0DoLu4/t3816jhWD35/rOeLcwKHTZ24nZPQaEjsqE7d4irodtjSsVMAfJdXq7sv1SXm
hjYzPpbu7g0GsLwqaeqnsZ1iifsv1Fultq581PaJGBl3eJe8jMsZwlqgaU6BF3erl1a2lxnorbXu
BJVuddXIctO1r4wWCZKXxAry0c5LlrfeJlwQ/8a90Y9Rc78IHk/jkMxnV/l1M6mDJe6mZStGfum1
LBngzcI+UGXFs6x2YwCfzmDXsBfo2ICEGrPVjSforjuY8ma4GJz1ivObSSPjuiqCOdV4qoIieKQO
JIyd6R6UDTberNgsdpHItY6Zc9DztQgv7ehWd0/I7QKzI3Q7CIUk6bUmh8aZ4iG89Zzj6vuxJZbY
Yuu2AkYpFRpDFPr8sN4go5eW9dM6DRsv+HAFzTybITxfe+0dU/ulbXLZQtfGqi51s2Sd7ee1MA8G
0AXkHxDcLUS8elP3dULtWz6/iGrrTWRTLvsBjg3udUSsfOjtuFQ8Nt1NWz6rXqVF1Z08/ChFUMWG
FxvVQo2AIjkVbhxUOGqln8kyvCyiLm1GxM0Q2q7Pi/sqq6MzfnAEDurehcV1A4VUbUXgpi4p/kBi
C1xGK56ABbvCs/K6elRm2NNmTCUfn3Dzpw70JVdc1+wJYm75rPq4C7eh5td4HZq+6uGJWfamZzbw
k9eyLFPPQ5o2Gqj2WVkYsbgSfmYETRfySGe9CfFVoGsXuhR3uYqtoNl2NomjxUtUfT3ZJ14/tuaC
ap3Z5D0aPlql9968GfiuD/a0tyDzuhXioRzvfPHmLVnR2bgUs9bKSYXoIOJyzF06px0ucwvDhw6o
J4K68aIOprr3o13vpwZoKuJJqT+ovuaRSMZl0/Yf1NI59B62E3sZo/IZ8n9OAa1hujXkttZHUWNe
gpzjrgUFo1VseftM9IO0oLNs7RrvhlOTIqfcOo6Ioy7YjvB3Y9Jcts0Ye5VzCrvuapjHzRDCA7t+
6tZbE8A4fVBbx3K2Nq5IN2BX42xfwIMOVDHQc6xn1t/o+nkSc75A3hhKjxD+klsa/tZML/Eyh5AE
WnNotibSYul5Ysvgv3cYrTNeD1YJWnDQCCtujXsTda91eVSyjZH0J1RgPH5tMs0PsALOq+DOpb9w
sLzolwUwYIUArK3LeIkeFw7/+hKE8OmtQJjlETyV+ONYFpDRvpiLnYdhQVISJFBNrms2xoBhk1nC
0khG0FRvs5H3G69ZcouBK2YhP6/rdOhRjOHU2aubGrveKcJvmlHGcupyD0zpdRQJ7XysOtzQ+V13
LOPSiYGipe5S75lPMkKsfcvCVOPfF2y1FgUgEJMFUa23im3olVs2AdmVl6OFpgMyQFvfMLwVYpdJ
W6+pj4McLiAQOGj/Vh509O+WKYyF68cYgbxvh+UZFyPId76XQpQv9dx1M1RyQ3gu/e6G8+umrfZR
J7YDYmDj2jlDFW384LJAANL8A7Na8P0u09m5qH24kbpTPuKu6Lujb8GKqfEPsxohMck3PofwGO8S
4/c5L5oTLyLwdC5FdainGYdIJ6wpsFRUIE01B67aRHQQMxj8pA2fIWUUM96kOmJJ6fibviqeIjam
IbZEhy2wSETt1c5U2+WF36dkbJJaRJuCWhs9IQixkzh/E0TOFVrwdsUzE5A8MkE68nVDvT6d5wpm
3yoV+jgSgnLkqhz1RslH4QzH2Xsa8SC6p0jtLGi8QyRODftOdXHvuvkEhWbSjq+c6Vw70OZ1c7sq
bscBxVixb/SU+3YbTxXJu6nJAvE+o6kaehOqdf8JmvWxdKAYD2RHKDCzhZNwDj9n9EPIugmFzLuq
j0HNSv2wRo4lYsvUu2gdEBixKRZ2Nfj9Af/cMssBZdbH/wd6w9oeoSO9lfY1nV0AGJdhAdpDiwjW
QRqC0CNumHHxt5A/gN/NE3PbS8Pk0UZqbztPloBIbfGO/BQir4gJ+3GIUh1cKmZQU561ys0lHcbt
wqZnNKISBTKMbZ2IZcU+5Yma5cZfik004QSUD+fkty8aICiHNrpyYRkq+mFj5HgIPIzaN1TE8Ay/
6wugRDVqjKLUG1paG96yW5cuDhxGvQ0v2J7UtoNiUj6UHtnIIYh5UW7nEJS/lW/lMOY20l4jnWNR
mbe2WS5gx4RQEJBt7yxbPypu7cB6twTGWaI5dbz+TRVgXSq+bNwB6PVc9iTGhPW1GO1dy8wm8HlG
FDKKdb6RQ3QFBeSNNUx70po9DDVxETupadscljfbYAx4JlFS96Leisr/jUCIa45dWCC80l5dwxlz
M5YsaeUAShq3yU47y/1YVi+i9qJUCn8/lO3R6HrLK3rgk5OSWefoq2wCViDZkUiEyQPUvG9Wr4X8
owjeVrdKjLs+V44DjSC1JeffcBornh3+4tT2HKtWXIy9BwSgOSCcPKIbjkTNuG+0td5DJqHlGJWP
lgWYR5bvUeHUl5Ffg3wKA8QEEVSlcrT2ym2uwUY4YqSExavbaZidBTBwZsV9wcNtKbzzI+GBe3vI
LSe4ZVN98kO+q135gCMwJoOHenTy+hJ5S3jVUgd5DS9ymET/MsZDOTuhOdGQAeJNY4/3ViHFgs2w
lKSMPVV3QEDrZiMsGaVOdaYDz1EctEAiLIc8k2LNMa65688Mn3nZ2l1xWXao4eEh+jSE/pGZftd5
7X3FRb0n03yaZvK8WvR6If2pVrLP1iAIUxVF22bsAFgGp2mpMWC6kCJzBUrVgfrtwVW2k4YFsr2O
zixTtl1soPlxH7oKsIp/h8liGA25V0E/7VEnvlqW2EtN9jQQV00wbqwxgLJv24aJZzWP7djcLgXa
n6PzaK3lg+231wtd30hlX1to+CcNdeVhAGsuFc54X6L1laihhkqPkThN03BFWpL5zdqknASvSrgQ
yrbc16jvbtg4HaA2Mufo17gYlWmaCHHWnNR8hk6jcsgcVPax3UPSD+lIOlXd2WbX4skShX1clsZN
bR7qDejQD7Wn7uEpnFINweKi6MLYr/T7NIf41UI+umFVqW4KCclkAIv1LDOl+tLE5VrSkwzJvCdV
NOdSryD3yzK6olNvd/BU6Kp8mRYR9/D7uhERRtCyrl9dlfl15B8kYf6jgr3wne6J/OihVBSLkYI0
IEJ9MtMYpXUv/E0jwjWTk1xvvA4vZFg8sw300l1JbmQS2JYPMmBATo4zdC91LfnGCL6cOoNLwQ0D
frGwccl6wFnP6NLJj7CpHAvHYuhf7IW9KmIPqBbWqQN5FckNBjUGTDP6zfIwBcZ+mTtuAyfyrd92
VJZ3OB3Vxg5FlcLG1t6ObktT2dZe2thTELPzABNvxZSvfYWSMwToiJFQHx2RUJoqxl1Gk6K22Kac
A+cMKo5GJT5pYJ8pTJQ7YT9vLapITpgAVjFY4Q6xFSjdgtNUOHa7IyxwgAS0UWpFLs9FGJQbyx3C
y7IeAUm1rEm7wg/yduJnjWQAYtKRLQQ6Oq9KSzZ3G2VHfMsw9rerfO802c10aqppCrJo0v+UK5X0
jpZbjB+D4wGgGUWhs8DovuPxGjbWdD9D9bo+BmppL4LK6DxaYXY29D6yawHPwqljKK4cr4vdJSRP
qDMgQld7bV5UE7B5fo7FRVllELg/p41BdO155XBaR6CBrvHHpC+qOdOCVb9FuPTXfeRYe8zPdCiu
cc7yoBJkQ21c6hj7mwGeVNa456Y1G8vWQbJ4KKP50LLMUwES3nUBy0nZ1S44a3qsneVs3KKVkPE1
RSZ6FJdT5UBZSQxlSgjAMmtxlxeb1MEDYK7xHiK1gYRQxog/41Llept6lezKWoNpW6igtBNYtIxX
leICSUrZXLUjq39h+qDAXDGY07/CdRApp9BKtMOaHxoM7c7wsYxgXR8jfdUkpTW1ZBePYq6cLRpP
GLqwFgezEdxbu2emR+w31s1RfxNiUrnYUGSodFfjQIqU0N4Zs6EWuLGgaafQgvZMRJKyMRagQLip
xqqRjoFsmmn8uBlHnH21skwuZfWubMud414jeiTTagcNEslInVjXGiR5JnK3lpiczERrlDGX0Jhj
JPYg3dY60pYRIFTBjPQN/LW5EI9IeteLDhvhxoYRBLq04ZUPJ2h7cRGpytvKtPdg2e1QsXJw3s/j
JcINUTp7oZU1Vttf1N7sbN2gDDYO4cGWoUucF9aKGp/M86tbKkxQGFw64SjtrcVs+ktGqti7qvcR
PEL/IpA0QKJtwoO2eZQpD3Qdjv5WKmckWOvC4S1jmgq+rq6VjFUQ3qEXbW/7cYryUCvc380MK8Il
9PbRFADCXkx9LAMxbke/PTchZiO3Sltsb2kV7qFrFh5L0paZWU37VrU2y1UZLRcGH/myCfviykOW
t18q3lQx7Bbn22IRFjrbtZfNc4NzCQPQeK6LRzOdv7pD/WR0LPLiMxpkXdQPl4ibUdaHUr5jwy7H
sQ/pGw24m6843gfVRdVNXQdjWtCpeUCNXVwNFmA10tssm91GRigDrSCAv3FfPED0gJ1UrZy4B4/1
EtZCwZVnCyqhpzhgK0OACc4dPILZZNEYOJHWQkJGiPeZHckwY3AESutIkQOSpPFB8XJ5CMKo//Cc
Raa+9pyXdobCXFfDynSNOna0urLjKVyQ1ZWNl5nP1BUPdlGj6T3w/jQZirjYhj3HAWL85FWQhS5I
CXTMKeiu1QGFCN/s63uC34obRcmvup6Quo7V8hzO2t2NNeWXju7bu8blVUZ8XT1Af17WuMyQObLe
Wq69ArAMPMaGlM99fXRbRlEuhKp+HBpRJ7XBFQ/bT/VrqMNuyqwezrzxoBqlr0ufLuuFCAVPooqq
A4eQjbOtKwyFX4n+3KYhw0BiyqrqSYm+1jiF8PeMbRvK4XExO2vuQXcA29Cx5yOjJUq8QpYe2gbO
lGDq0P4dwQ6zj/HbQBXG81XT6NB5AGozHMfGhYyYdoBUl4AikqqS09FHF++A+TZQt1WgN2PjWDTh
PWtyRR0fglqNfdlBzWVDAMGX26qdRxozSHBhQrT36r23os1SkjP80DVj805IbXZQQi03TjcgrzLz
VCUFCsCXQLgtKqRS7WVfh0eyaMgTWxFUnnrG7irH4OOFLdCvgZ4rD8WmtJ9ViMoDUmlbz2lhSw6Z
MRRtrMqarnJoOjbG3VUg6yD7i7yzl11N0b0iwQWZG3lbS2K/VROaLlZLq9RDOp0J0497Wrhl1q1D
nba+t6SRouGmrE2b2RXAS4GCeoPrptoiZDYQa+LOurGbcYVIdDn3KWpipLaIxptB2OOxiDQORGSa
m6JQaKVphnLekCnchBUf76rGt9oYM//jtqWDl5HSkvd+V5xLwxChoKTlBk1cDBE2S42B1EK4H/3i
8awR0RIXgtpXE7bhG3oTkYlbik5CSbrmotYwNI5BAxvSShrnbhw1SvTKDN6TxxhajT4X6pGLCqZu
YJ0CS2ICtIpZr+TCrtzmBnl2xtW6DQJ+gF/RIxv7J+hZ3C28bZPa6wxgebRBWufW1VUO1Va0MOGR
CExhwEhwo14qIlXa6Hk7KbtOuro6KIPsAMOG+3UespZ1UUo42sKGV7cRDQGUTT0wyvYNInA4PRPx
c+Oj7+q6y25S6HgCruiAazYqR6+bw6DNrXJR9deDH4axNQobAis9+rRuJXIMdJcJqwmM0ri1r7oC
V6IKk6Wy951eyhT5GUbpz0CpxzXaLYVvbxzd3cGlVgAzaE4NpLkxXBmw2GgKkayiPdj1aOMoV7dc
4605MkDHk7NdQOUMnN5fcuaf8acSamh9nc0OOfa4ZB3aTOlUD/fhGL6Z0trarATrThCO1pVRGz4i
HfV61KxeiUaTUYDZTCfRXym6LrUJfreIyii2uPUGOL7eLZ1FEoz4/O7AAtvaAs2dMKK/zWCyACyf
vgkvOCtLuAaHgHiNeoHoDc2JX3YxEiSSFAJ3NqygrknEHry1AvrAi8fzL1AaigzDl8tmAcqCJKHu
AHHi75+phzYr/nvtst8oW2jWadHc0OWMCvb4gWWNfyNVA5NuqC9l578MSQRJQmR6ceFjDU7Pf5nb
iaxzvb014I9zZyhPHdTrkn5iD0QbTOme09p6Qkne4+qA8PS07IXHMVbbjEdMqoqkcoar+UzqQK50
akIAXVVYdFscrj5ZOpTpfcPvA2StcW0IxGnq8XdvZpKIlj2TqtIAyZELth5Q/qZeH80M5LPFlcGo
k2hMk2ShcN5N2eusLJCO0GIAQhChMW6HYwofV0huB/LUQw0U5Nw2rgY6Z5ShiGuD8b4QiGk8QElS
m1Mwux+ORtdk4bj0XGlrIDTFm5HFvqPRtIWEDnqIpZ2LwLoDXfMD+cFlZMRedX4ZC6vOYJ596+ni
Fgk1VI+bvGqrq8UvOZaA6kNXnkFpA4JH1dk3wDZxE7TllFiseJ7OxVd35kiEc7EpRQRM3Ne7ngzY
zmuLNgm/xzVy6S5L5ofebm7Kbbd+qKVJx0BeiBkJqzTNji0jMNvQxTBX/1vq8HZQwAJqz29hadOB
VraEx75vsorLfPYc9EfxnWPhR1s/xOkv5K5taqTZep5TAYAYFFcvU47YTlHwtPIiDUUAX7x1V8/j
ZdAF9yxy7hZaYFQX47wuafYo1N/c1UJTo+/3IOZkprLeLKBkPn91vVrvajSts1KzDNsGcBgArhZP
609Lyu0+7yd0ngRSHa+24Nhoo8lSRr4F2xgzJ0pqqN63UzLhLys5+dVQa++o1koUK/eqMh9h1eJl
6UDEGAcbUcavz6bjv2dfugdUsi9Ch3c9xLsSFQ6Pvk/37uR2aT22V0O1ZEsDSNyKMH5LArgmyIsK
5isoY5+9WurYt8lDi/smhY0ZBeCh94VCW0X5601pd7/tuqRpH4DYVAIaSvrFPdXLam0UbgRWg5nh
r6GTOJ4JEo+7yDtGpKMUCgydh59U9ksc9uVb1JWHalyvpOdfV1MQbc4O80AG6zG2ovVFB32xmdvg
g63NHkbEV8jLf4OJrDdwNoe3Gb7MBOJJLObajr3VAEBdCuD2wJfQl8pbwRY4/VI7ES67gcHxCbnp
lEYScryYB+FxVY7vhR6ibGgwbVBGOAN8UeOWl2rcdZYFUlHP3oUsXoVdQeKpRw3hOuK3q3mUdH11
ySgrk2pgt5Sg3hCtu2z8Ttw4fH4WxhoOrjTnhh/xs2Lqga0P5g0DkLAFHICVLmRuL1yNeSGrom/R
3DwbDFnE2u7mtHHD5gdqLjmzD//GfvtC7ey9hls6Gs7UXGBPZx0EDcGgtElIDHQmn3clPM+tbEiR
VOydC5vH5BLI7sXy1N+ZZ5FYuwIN2B9ldr8lTX4i5X3hF/bNaIopEHYSoN8X4viqFTQKjKJDIAFN
1P/8j//xv//rTf/P4h0FcLMWffcfnWqv+6qb5P/6z2+UhV1okFGQDM/CLrC8xEv6xJbvhSM7BvQ9
iW5pzndn1Pi3E1dZfW/fAnDTW7TdE0gaZvMAQ0qEjlRuxf1/f7D6z5/iC3VTeVUrgd/bySDehNpC
wite6Q9TId+wlf940i+Eb0eVZ7XoFUze4Ol8TZeli817hdj5A7f2W4Lop1f6ZV+tNcTyhEXOlOE5
tvUj8W///tG+I5VDIhlCv+Bee8Rzv2yRtjKSNTSAGMNtfbVcnV3kfRsEjpjk0HW5OBvO+jvaZ39f
9htWKrQDbIjqYxIByNmXFyhH2zfNeRjOauZ4cZ8HCPJQ9ROL95u3R3wXxGQMUQY+Bof+3JCEe+Vc
UAxWSLac2Do809Dqf/hC/4wpfDn6fyzyhZVfaoCHjKBL5p6Wj/J6VonVxyDOYbgPPpFo9oHOt0Oe
5CXTv0POx7wtBPjPg4tQOP6y171otRgIjmidjBAj1cAlAfuAceJMPxCVv/1ecGAggHKoDdr8n28S
TalAD0B0cHu+e6hBa1gk/zRp982hOg8P/981vux14LCGIw3DYFLkwQxNTVs+0CtSDiXU3/THv7EB
Py32ZduXQDcDZeHNlWGYC2AGkQT4b+sf9vm3O/DTMl92IAqPQUjbWRMt+AkAChLnnybUnG/X8KCO
QjGiQQFx//ltwsGZYX+DgS4AbzvsPbIt3kHy3snduhuTLkeX4Yc9/9OKX54KEzADm4SPxvBkstqt
dzwq/9tSRhAXgTCG7UHhBIP4X5YYJnNup2DyKrTWDtntdJom9HYhOvLw943wzbDznyt9Ob9Oueja
UAxFaePQHFMuaGCUutp1Q+sk/aicPLKC8qI4D/TYBq6YnDjD3TwH3mEGH+yHDfPN+AYcmHCgz3Ex
xDTynx8TmJHsR6tEwC9M1lGdLu12mos4MjJrI5FTCMv/Gy8ADr5nwMh1PJt+WVKZavBCAjmeZY9i
Ma32gFz9jB2DDea/rn4STfpu73xe7fwCPiUJjleNpF2wWi8+HPSVgvG/rwIMYOfT83wZRMUwlpmb
BbvTNuz3YDuXQotNAQb539/bDw/ydWKpBGGBCxcRZAWjZzV3geTp31c47/F/uVk+nYEvr0p4mlbR
WbaubKo9ZW0CyGUJRN4hPP59pW/0T/48BF/emRw9Jh2ImyZ6Mzy4yXqYL/wsiMsbb/OPev3139f7
4cn+GSr/tAl649WD6bEJ1AATlDOFdMFFyS5Z+OvvC51j37++Qpgd27gkfcw9/bnbVpxaQwmmJ3oG
cLN/htFG3Po/aYX+tMqXa1h2ooUYBYJVURyNd2GqQ1n9oLZ6PoT/8iD+WZYLt4mLUas/H8SlciAY
V8GMsOukASqftbnRESQvqAdK0A+Lfbe1fahOn2feKfy/vrw1VTPHt6CCn7R8BGe2QZv86e/f5acV
vryxSocRZAWhTBA1Yktr+wLCzfnfl/j2o0COBn5R0MSlX6f8LPSvRKFwPh21xG5VxtIOEht9wb8v
8+1W/rTM+Uk/bWXeuHUBLAVZi1smGHtPXN+k6wxbuB+e59tXBkWxCO4EAfL0L2F6mTuMeFCcmUke
Gv4kwM38N57k0wJfwk1J1VCuFr6JHMFLto7IwtDKf+3EDyLF336YT+t8iTVMOQHEwjD3G8DshqsA
5EuN9s9PxmvfnhgU/P+IBbgQcPnzw6geBmWQLoNwwyyRrRq9E8p6Xdv1yh/FkdrtD7JB3z0WWKqY
4g4xBAm9mD/XE75X0GE+F1JVMcaKNJe85b/QPd3+/TN9uw5qGUowB0zJ14G+SamBihrXm3CuXT6B
z/mu57v/vzW+7DVmSRsgFD4R4E2w0l+MDGM5dj8cHecb1IScbdAwAYlrDoPgf76yhVJTmgqvDHSP
B7Fpc5MX12dnj+JH+9BvhHzgDPBprS8xrfEdRtcZj7QkoJYDZd6zHaYydlYC/lNCEpK1R/X6k47P
d9Hh86pfNkWl/QVub9iEpTyDQ7UNDKtXIKLzrQ2W5t+/2r96tZLzMyJh9kHs8P/FValyYDtOwFFI
ykuVgWdKymy+Pjtze7shOY/384cVRwEhMekykRRpmUepeVdb9sOX/XaPfvpBzq/lU1CkqyPW3nDM
3BuRTt2pckU2rL///rjfZu6fH/fLLuUT+CfTUoAG7IDdVrAZzPRx9ZNmabYQe7SzAYTl0m/3oLgc
tFXtMW9bxq7SPwS0bwRR/8g4oy97ywFpbK073JcTBLA6NAtAzT1Zt97eS4aE7cY2Fq/6pns4W/Se
VX7U5QBUPsHMQoxf7n54Ld+9fAjLgdSAHQCE5Ut8lRjwWrlBgFgSnWIuQAJ6DHYiK+6cBIofyRpD
q/zf2eifFv0qAyQa2JnoFRvdeOFxbNnJp/VGaysL5Jj9/QG/e77Pn/3LPaVL2wcDGVHDMu6LJM6W
uTPG4Wo//fs6310gn9f58h5d6XszA0EhcWqZeNNzoO4qDNuEXQTNvnrz98XOf9nX/O48oh1BqwL6
B8GXUDgUhfFAKzbwOph2HTRD0Y6C18FPm+PbeBTSwAbWh+7414HzCTJtEVkhhhHS6cIGTA9UMK1d
zGvY8od04p/o/S+PRKF34OOSgjfFl1MRQRVOTA0SlhHhfUig53VHcULQnhqhZ0bB08TGZL/hBY6j
gLB0gPPxTbefLkBzvupugAi60N6M0p+wx+8SqeDTz/UlJiMcL3It8XPpccYUlR+znywr/8nG//bo
5M/415awfajAn0qGNROX3Eu8pNnouE4kkvc0OLrgcSZnWbP+2t0OTrZu/w0UHJKc/+/ln1/Cpwjs
AfQP2/H/MHcmzW1j2bb+KxU1Rz70TcS9d0AAJEWK6i3JniBkW0Lf9/j174OyKk3BLPFWvcnLWQZN
bR7gnH12s/ZaLHKMn4BnZFmw8s4pvJ88iEc25s+PbBiMjfTyTC82tc1FlJpXA+0gcTjHL3jufS0u
E7xcJnUZgXyfSED+ZMiBbz8/fCcXwrFDKRN6FbhoPi6klL0syOdBh1bON35xSCUFgMKPz42cdCeW
ZpjEOVzR4mIZWWA2+mCyJ2C7g3VAc2TrMS4fxN5ap+di0dPRzpGxxdVodYhJUGKnXnswrntXfVnH
LuMRtvGN4TpkxuFj2nbn6hWnH+OvFS4eoyUmmdwHvKgqYCBOtBw/+NL25wQsT7kwCHCA0RBjwz6+
2HWiGkxdOJMTWlgJo+eWvKutb8Nzz/DU+zq2s3hfnpUDGDO51C0wmRWjS1Lzqqmj44F3Pss3cm5R
i/elmkKnyeXskwKmjocvogRi0TBXinomtT91zxjEBbOCpAUR7OKeqXrIst/JFsddB0+7f5jlPsXt
Oaa2kx7w2M7C+atKHxRMexP4XhhMRQZwZ9IIPBR7+Tr/oRODuqq8UreJ3a6s+8gOiYrOHLfZwtIH
H/+ChZs3uE6NMAihpWl6CbxwKD7XNAd3wFWl57ws5V2nVNq6CIT8MBUiv0T1mUyPmYk0Rq138rj4
kXli8Dow6boWJuVGY3ZhU49Z64B9FVe5xriWn0rNIaUDRH9Jqph8Fcb11Jgpkk/9lNoWn2zGKgkO
wPGTZzWW1W1aUNYdwTXdRQrQNrLf6coKKuEhRQHDjoW+3Ca5bn4pUj1fM5+f2UYr6CtKQMYFcH3Z
RdtO2udmka/yPu7tsM6LtQRKcoaYt3amxcrVJKFFJJQA4zs40Z/q2iuAoET1IRtykSGQqGK6VJMO
mR40zhg0ImQiqsVoUTW5ojz02qr2CdyCTtNcuC7UtVSV3mHKZGEHQqHf1T40da2sK+vP39opF3Ic
Ri62jZxmjRWFxK4gP9cM7uwSSXQQ4jmTKZ08Bb9C5GWuHhqBWmcdx81qY/pm+XDXZyqNyGi6KDUP
kg35bagYlPI84e7zBZ486EeWF5GBl/diniSkoTq176bzNrkIrWpPagYp6OemTt2bhkwjQYJgDV7J
xVEvmH0rPJVF5pa3hsLrIMfDGW9y0oQiSmgTUV+VlomPV4ieGSmc8iKPwlWXNIBtpIfPl3Gywcqd
+ZeRxUGO1AK2DoHatLoJ7wRr1V0yBWkn14EDUOQtuZIe83WwF7fnSJpPvqoju8tX5Qt1G5dEBV0D
RVAVwzlh7ZJKcr1zogsnW3jHS5yf81Ek1Wtm2rBClnir7kS33nhOt9OuSgdgzy5dGzfTzecP9WSp
4Nji4hYFoVtKjGyxDw/BQ/JTdZkHXee7WbmjX2/yXbNFQ9NVL6Mtg1c36bq5Ddfn5DvO7Z75BRyv
OmqG3pDob7RMBsljbA/jOQGbk/AGg+kX+FTgl6My8tGGIgu1lo7EqMKWSfjAJRR3py2e7hpFvgqJ
a+kAUNT9/OmetbpYmaxWYgRsfxYGUTf6bnKMbbgLHO1K2Ux2e2Gu02vtzBs96dLge5upJAENL6WO
i1JUIiD6PMzsZ2P8YMTEiJ+jbicpomN035tzDYl/scZfBhfRnlb5upHO6R1o7YeYKz2xw22y9hyD
MpNsbMfLBPXw9IxU+uk988vq/BiO9kypgYjW53K7PuqOBCZ+1JozfvPkHUTDiG7Lu/jbwoRUpr3R
h7hoEJaMs6vVBkIQcxWK2frzbXJyLb8MLTuIql8GijzOhRr4YEoJXKB+ZlOcoBGnMnVkYnGfNkYq
tm2Nidrl/Zi75trflzZz74wT7zlwVAJ9xRlcoFqUA9tzVaHTbmaWbjRhLJgFlRevK9MYYZodG0Wx
nXHdvkw/xjfteXLI/UHWMiS0qvxV9Ei/Gz6PL4ObOyGqOUhy2Z8/61PHA2SaAuTIgl5yeRlqZu7L
wMbnS2SWSBFcZVNfyGfj3lOv9NjMYr3a0Pb6qM1NB0hhBMZxrPjMATh5VxybWFyHoxh4vT6vBJqi
l/7RWOPO7H6t/wju5uqi75xrdJ86D2B+UBCZa/S/MYAWIKY1IYTf0TCrh6INHvPBvNS16vHzN3Ta
DEhnFS1TKEfnz49O9iTl8BK3FK/hYpuGH2H4IhoPn5uYXdIyJTDFXyYWbtnT9CCxEmB7DC6sBfVL
JcFdM/4sA/+QAJ+Gssz53ODp7fDL4CKtSxoGniKFCvXUAY4OvPzGq0T3/83Gwg8DP9PNLrNGBorj
y4pBO9Vqzpg4fXh+LWPhEXOkmyWNSRYbmOsPJohsXwrsMvrR1TMrF1QJXgVFx9vn6zpZwzh6W8uS
qNDGspQXc0n0Umpt9S1zKKY73np8BpfjTDvoUDb4rP/A+x9bXZxgMZLLwCjZ7XXHvKEUA0WnYwQj
zeerO1VdODazOMVVUgJNyNntMjwFK6k1bgrRehQL/aGUYDkygnH7ucGTW1GS4QRSJU0Uf3OAkdxQ
N8EzGeSmmvo8Df+RAQBbumIyfWYu9jqcBJNeSsQ84KPsEIDgeK5MdzLkQPXlLxOLrd6k2pSrxbsT
t7bl4/CQ3BdbdWWuDNe8rm+gUHPMMxnOaXcrwadLa41katl29xPogUrIjmwYNtz0SnYTp3uaCOP8
r/IqeOfQ/vxFnfSDRwYXi8xhHxBCHZxCB7doOAQ3oulfy+p4Zp+fXdjiUGe5340Dc6+2cj20G+TX
tvQJV9IuvDSvzWflf0ElffpEUxRAFFNiNnmpskjjBrev5PiRTSQ7+Yv1PLcABFDhemvLP5jZdCI3
cM+Vgma3/pvbly0D+m8T3cLlK2woRuVFhdtv8vDCqPp9JAUwQPqbUovOtAJPmlJF0SLd1nRLX9ww
/qh1voomhW3lvt2IEJVCDdopG03uz7y/U5Yo30GfPhetxWUJI/W8AdZOOJDq/NGXDNsboYPxmCso
vvz7+/HY0CINrvtaBKnF6DY0CCs1gQ9vyDfieC4YPree2X8dXf9mNIm16LE3pty0NSYnPfHRDBE9
Ds/xf5/yhJapqgQCIpjZpSc02nSA7oAF9YqRrGFuh524rm4/f2qnmtPsA0mjP2LojEQs3GFTdUA2
505bdtlcKs60LbawXNKAhdtyc67ffmJJGCM+Ax2kwP692Ha9SmsRBip4pOPUDlXIcsQzG/ukBYnk
EuJ0g87h4lqkrJl2QsTwtuG/qP1DlD19/rxO/314KpirIF1YQkHEKgKqn/K4lOJrLO3r9v7zv3/C
q6q8jb/+/uL364U36R31VpgbNAv+1jT9GmZCb2eIZBVnjuYp14oxE4wO+owgthYuXIADBHfD2WzW
JlTDSEYxgSnYyVvrKLb2KEOqtDrn5E4/wF82F+5cgLQYugd4vgPhkPcP+jmRktMP8J9/XxIX1UR4
NCz4kFiT2CXwrrxO6b3lB//Rk0OhQtO5JSxClY9eoA4C2jupzmuyqdyPj3Cg2f7Bz1c9XeOVuY7c
6HCupHByZUc25Y82G6VqBuieuJXS4qLqn2NoUA0S/s834An/Rh7+a2ULNwrvlRhoLe/Hs9K1XL2o
0CeY6luS+s7nhk5uBPo7KLqDDkNH8ONylAy6KQtmba6fivnWJ707ExKdXAk3NQIiQN2k5bxBmFmW
IDXsBAMCpSq48mGebaRtbpxxoacX8svOwqkN0AQwVRuLdoeM8dDCY6KcyaVPBOHg3VUuT0agJHGp
wWh1ZZnz9llJWsYwoUXdShaNl9LKDqYOmaTfCmfc6IlMakbYqwTIMjHe8lag6lrrjc+4fSo0a8uH
uaRZQRfI6LiT6Q9hb0EcuvkP9sORycV+iFpVyssKk5ZKo7RhIC8986JObogjCwvXE1qZnCZRhevp
2l0XNUC9BEcZbhupPHOITkWQ3NtMNNIAtnQEST5u7lHW8zqK3v1D7wq0AXxXcE0BeOcqWfVOcdVs
YACOXO3h84d48r0d2Z336lF00vYorWchdgc4FtMEAjQ1hZ7KitMbIUqewnmaMjMNV2Vc43PLJx/u
keXZex1ZLpi6lgVkzuw8g4zlKTX3Qrqv83NYzFNmAGJq3Fukb0hTfjQjmf1gGjGHOvdTmKm+yMa0
1qCmEc65+HOGFk8yH1S5MFvya4bH7VZoL8aiYfCqcAfYEz5/dCdjMElSZ20NMl+W9nFRopBlQJPw
IIiDl7a2rjcQBW3kH9mVZhfMRZ0xd8phHZtbXCSBnySBX+F5FXoapiC7vuxfoPwwy/vaCbyr1bQz
05vCo4Im7hO0+LwQgt32nJ7UqaovJbRf6168zKGvNPgiOq4Ap3eReutsC8pPm0Bka15P1FinHaLs
6xHf41gX50qtZx/74hWD7o69YXbc8aO6m+uTse1tjQ2G/xdiladu7+O1Ls6HFmkwmM0+XFS/Sj3E
z0johT8+f7MnbchovSN0KJJvLWL5ieZ/P6qMFM/Er9B1QzjnhOW5ktApH8ME1l9WFo66aiD6LRW2
T+7pW3SAIdSHFAIWlGCXxih/VuaaJuTnK3sf5VjkxqBoKG5IBFzGb4O4UPJKhlCytMoZXf8lhvf6
Kywijs4EPyK7DsWiYe6vulT5VvJueE3ODqm/t6Z++w38AJ1EiR7B8pgGWiZbVYQu0rAewpV6x/jZ
NUTQz+HgSE7ipBvxvnWMneqMa289T5DDWfsMMYJvk0vZ/0EgTTzAcPLcNFTpqH10Gooe+FDoqAhe
6U175Rex6aK5cC7dPfGyweZqHNNZKpn5uo9WJCNrlaI25lLIcPmrH3FOvet9yuG3Z0uwgfqZBI/k
cpRHLs0RVBYXV/7WXCYXAILBOx7091pWYM+i8d2WYW9xHcBPdlGhec4pnYXhwrMqqyc8v8ZgozWD
8OnCLO/uofPRLRF5sFYaOZTeV7GoQOoCdVjy/cyunp/e0aqRUkLuY56Lnjuh2m+7GlrMROuhtKNH
Ul0a19zWdr1Rv2rb0YWIAUnZ9FJytd28gZiR3ZTrflutP/8Ni9X+9hMWTlCqTXFsi6y2lemqD+5b
5Smsrmv29+dmpNkrfLbUhf+LK0kWxCmoyZhEu3+UnGgt2PF+Zl3Qnc6NbxR3lvHTxdXZvXVuifPn
R6FJCC2VNqk85eRC3AwIBecoMNjwyG10BxJER7OHu8btyXkTd9wjtUNzKrKLy/NXztKN/fa0Fx7a
U3Lmt5GIsKX7+BFOplXqShC5OvEO8tWvM9IWZshNDi3pnXypQ/h8PgE//TQYziNjIdZYejFfrxpf
DaEyNuA8Co2HUoQMqbPD4UxP970+9dsbn1tkaPLR0dQX4bbMoHxSzDsruoB1ZqfedevRba9iV7gK
7caNriETbVx5DX+MSoB8fpRmcR3++bCZy0ZGnnlh+oIf37sxml1VhmUNP3548GP9hR14YSb5F6kf
Nmsrfi3gMHSfrKl/KxJzp7UQ+tRicyYwXnjQP3/F7KLlOSOgyvLxVyA5l8Vw6NQ2RJnQBaKi/JYC
nky1elV2P/PyKhzfzpy1OV787cn/MvkuLHi04bN8GjrY0ar3s1Zf1YBl1OvqCnJcJ//zYv4/H9hU
6nd2lR/IXFahHzSL//2f6+I1u2+q19fm8FL81/zVv/7pxy/+zyH8UeU1Lnz5rz58ib//D/vOS/Py
4X/crAmb8bZ9rca717pNmn/yvsz/8n/74d9e3//Kw1i8/vffX36mIQxcdUO01fz9Hx9d/IQ2xjBn
mMBfzDKzhX98fPWS8s27MP/bpnrJfr7+7Wf+tytoMV9PfP/1pW7++++CovyBiC04T5lyEdU9kaug
f/3zI/MPDV1CFGhn4UA2ccafCubv/GHCSE9ZThdph81p5N//ViN1M3+m/0HpHqVQi1on5SeLHsU/
H8XNn1vhz7d0mhJnGQpDrCIBXGOsnhq9Tma1CCaEsYSLskvferuCevoGKvaGRHVc1xxQIBfntE7/
lBo92qIYpPNGW8CcYxiGXxeOcEwTNSeGDTlwFiJVoc8PcwVYHZtNZ3nFXum76TqeyV8hmaOrJYZ9
A2F1DqJZYmKEcV8xV7fKlGnfIFQpD1ndRf427iB6oOkLR1YYIR3kTcbwJMByu0X8Dn2seDS+mFoU
IxKixNHPdGjrpzqEONAWYDSDBiXJ4dvKZ9rXlS6MTMoP6AAamxnWL63KSuwgxRYkaFpVOe6CVduF
vbzq4NtdR0nTomni9+nXHME3wFOZqD/D22tktsIEkDNCfu1OjY+MUQOD5pOSx8KjMCJy1w4i8ray
rN/2VdWbj5LoezIvogBqGY1qcFuXeqOvemPMNkE8ivOYsGdc1ELfQqWh1l1ow+rfX+tBhuSEVWdO
JdDWmdopSVeToOZgEWOLAaHUnDJrVeOWVQj7y+DQNJU00mXN1WgFnam+jfsWKaWggnxeHpIn9JfT
K0HOUpX+bwfqzWgMqAbFLhC/VNYADTYVPGHtZTmcF5OgQMKdwb5ftr13yEWz8vd6FpZuLZTZczDG
wq2UpvqPqexq+UKA2/eqzw1+I043grerypqrLpBAaE79mG462Z+uQlQ06zJrnDjUpstY02KEM6oi
e9Atr3ko63ywmyTqIjuqFIrXnBfmdAwxZlCyirsD0lbq1aDLaLEoZVOUjonoiltW4/igqK38ozXl
8Fby1QEhUJAiclplm64spnvsImEge2hHOWKFQheLjii2jlMYqo6i5kN2J6mNcdClPkvcRkhUtIgb
eMM3FTlR744Dj7IBBGfaqhZlwV5o/OKx1ipVd0txSlDNrrzuKYrq+HUaIu7CKoM7e2Yirg8B1bA3
VBu6ws0b5LGMsPyhqFn5pAZqtFFpvR5Q3JsFwEIj3mui8RhXFvSCea6hq2dk8Hj5Q/ScS3l/m2gx
iLdQ6A4+ZwoRhaq10BYro4e0HTt1VqXpDsHQDFddX0OWGFYaHEeFUEMDpoXaK4WBylEKpJJG3yC1
A1+xii0RVZ08Td74Dn0p9E+afhOMmadW7jCgRXAbqhGk1+qUNEhMdsGPPrN0D3mRKWCaNfKMl6Ev
65sG7vhvcZ4ic1T7oxVvKzPRrppISG8sdZAf2AIF2AmlDJ5jlCluYOPsn/Qesp0VrDjZQ8w48/3E
4PR3FBnFS/pb0HGimTXurMKcagfGRmGw1SnTL9KoUL+mXjcJmxklwsy4yt60DbkeR2cQhmrTNQZ6
KpBp5plTmFnm8U+KaXTKsc8PkdE0W6/T070ojvTJgno4aL0h0mRQi94V2zB5KbxWSJmenZRtlTfW
kx+aUbJqvZy0VRo8utaBGDhtEdQ3lsw5KpLM31RZpG1MX5IvuyhS96qgNldyosOFCjlf/a01R+um
UiXvGdWfnlmAotzWPnVELa1bt1F9LyRB0enezOTkO9h7x86moVegiJlL24LBwJ+CD4Vs32fV86BX
+Ref9D2Hd7LI97D4Cm9WIEMxSaNYW/t9P1xBfd5UK6MPvKtiVMDmy0olbNTGax9iIBUbNYiHn+0Y
agiDCDoabHq/kQ0p9xwul2Y9+Kp8k+tGuTVaiykoIyoug3CcbpVsag+GZQgruSyL+5zXvI/bqL1q
UugrBa0RfpS9JGzSTEAPmJmBxO7T8KY0ZQExzDK5N/HPP5DoK+8Ioxs7lrtpl6SG7ypjKq10v1d/
qlHabvrE967r1OxIJnJTufebOLjrFCm/1IJeJ3vsxx1rRh7UChRXVwNYXxtGyLdRrMfqqheCYJNO
sEuu/KoaiMrrEM9revkuMbxyHU9l/iShHLTyA2+6VovYv0+ttGM2sClqaAtVE0GFXLKMG7nXwu9F
3EPLigHkVhSzXJtCigBZWsvetka0YJ95ZbcrJZPea1ZaW2g6JwXi4qJmFq7Iha1ZFrkdCSqtBTI1
4aJL+2Tta2lTuZVnkQundWE9JjTA0xXVkxSBv7iu0Pycx4KY6hCsy3HKlWcTOv9DbSoNZPghEwWr
RoFF0jaGsd21htnvFCiC39CRR1aFJlp8OySxotkKDMmGO1+KGpqQyvgWaqH3PBGoHbRGQ0zBmCZ4
RsVabe5qq+8uohwixCwa0qcpEQUkMBUcmd0MmZlTSYQrxgmrygNs0Jnpt1ztoV4uPF8/aJ3XbhOA
pqXTNFqlbWolCquLXAqZmB77mjZeIJiqsBepw6ooE4blmch5jjqOohKYJRkAZaO/5/3QGy0KsVmg
hWY26N8CLq4k30BjsQpigVZY6EjW41Gw+I8Y7JiGcJkXYMtSKH7SP5z5k8w5TzsK0hMhivO21r/B
aINbVG5HZVOKYNsleQXlEimR5MOaMpzJw5c5ETBbUjH+o4GtQ7qyWGEXMP84xOYb+i6IgVkrbfgW
ZYb9vrR/Kyn4l6H+h/Tg09Th/8ekgCiccvm/TgruXzLSBJtcoQqzlw/5wJ9f/Uc+oJp/MPluaATB
lkiG/Fc2oBH1z4RaBMhwIs8pwa+EQNb+sOhl6nRMaddzrZPR/jMhkK0/KAaaokm4y4aaa0n/TkKw
OAmqjuo8tQGF9IOtQlPi4+6cJD0qowaycHWjrMfXcCfbmUOYbIvXwi3yinZxiDZiszo3kjD/3aMT
uLS7JEJKaziNs0HMnXhMwxUxHOS2hnKGAmUJfPjNCq/0+OxJkw8h8ry66EIKV811bqd0HVBZukof
KoptyVkGxEX56zeLizqqFbQKLw+LU/pAvOVHO3iInRqdTo+Yows3R5vuhHNZFl9+s7d4f1FIohGG
be6MOyQcu5W1DnfdttykhxQ1NYdOy236AMiDyGXvISRnrPQz7feTbxIMzoxIJP7QFxkeUiaD0chC
5oxKDhk8KCd7UBT3zDpnL/nbfvllZZm4+oOeFE3GOms3pqG1Rgttq2zJBCDXf4CXdye4XOiOsMkf
ZGfmtUh2mTsc8mvBKc/0KBau9c9HfvRTFq7VKMLEaNUodwjMg9s07yNXNBodhnxVePp82QtT+G0O
OBQ+gHdEkWmhxW7ykIYmbmpTgncESHWp8h4sJZAvwsabfn5ualm4fbdFSxJIlYaiK826j2fFhIfa
C1P0FWbSkLqGrGXVo43mdLVtvaTMCImFUzozNY28Mqm1ncOMnVrrsf1FFS8xAprsAuOfgnQTC3eW
srOU+8/XeMqEZtGsV2m/AvmcPz+6ipEWl9AvlVHwKx4lFe3xh7z59zbH+1MEkmZKErUQJl0WVUCw
sUWlqBXY8Dg5jJ72ZajNtV4PzucrWRy6pZll5Q+xmIRrA8buqBK3A8JrjaSdcZ6LuOXdhMGkJhRv
UL7TIPn4sBQNWvU+VDEBA4i0bbb9WnLl7bmq/dJHv9sBY2e9b3G8w8JOUHVFkqZWwg3UXar6KlnP
NfthqzqNq9h9AzOAcq5kPR/RI2+ytLmEXDYoDMVizNpojOfb1h2clC5BFtnyLr9K3XRTuPPt19gR
FWw7gP/p32zH/OMXwESizFhWcMAfn26gEBLq3Vihz6g5SWA4fb9vFJT7rLN8mrOT+H2xv0wtdn3Z
I+uUKWjYzB2ZCSpwxuxd3aHZvuk249kx1VNbcw51DMOgn8hx+7gyZcxJoCy9cPIwdEL959TX9ueb
f4m7f394FoBZwieiJH0Z3PZQ85dGn6VOctnuIGye6PXUm/qg3zQzm1R8M14Eu3PI+9+dhw7RsAGW
WiWkJjD7uC44/WRR8uXamTUc0v62QHXMiOUzBxtY3OxoP76vj4YWD7Dyu8wLoS5CmDqnFGdmAq19
szCmL/3QJDfkYhZ07vn4UyhHfVWo47hPLPRJVuaoem6QKkgda1rhWi3ZttyZ0XehD61drIQNQpZW
h4aJLxGPSEzgiWWvuFZiNmujDaItyYTplllb7RB6CA4TE9urLDP6r8lg9jdanmcuiLFp22e9sIbQ
AwxH54fPfshY8k9qz3mBBpfqCxIyBJ2JdqZSVBlUBhnXZXRTCpTCVk1uyI4WkH9rwFPeagJUpBmm
8mCOcnkvx5RfEr2wLg0ILJ2gi/u1VfnxZRsl6vdYjMhnLGCZTqhEwdrnEQDcjyiwJVmJkOg4TGi9
lQwOCr5Kvjm2kvQal3q7NZN2gi06Mq4RHZT2rZiA9qeeNVJ2zEM7pnDs8NMHVwiL6CLSK2PfRjpC
pWhiRDv0epQdkxf6ZSb6lq3KqIq1Q5jejVkHw3aYqBJKp+0kumNYiHddkqCTQVPq0vM1RJ773rqq
KguJ0ExGO0AaTdsskYWZJC3fMXujwMOM7G0Stq1LWofoKz/Cjorcuyg7MV0HOmo63gSbo57I1U5l
5mQ7pIZwUVuG4VLYzi4pOw7rRqJiLkeWhiAzDbCVEfnmqyBrMYrP8XRNOz5F2kFBgUulPBpPnfS1
VsToYBGAfB2GPj5QSEch0bCEL5ORSuihEIAgylcbxZ3QCeHDUBoSmWTzLrAeuQI1QCRjauR2kqoV
nckUKVn6RuOazDnf950efheSvNjqQzg8UNA11yGlOpuJVoAbWgKqo2vEL6E3MZDJhmTKZIqylHpQ
nr8YCmqzoz8zSuzjKBlR+u07BFjHMe5elD5B8diSPKiyswaR074I7K7cVSNc3XlrflPGloK4IZY+
OoWa7FQUyzeTYlYHv7bEi05S4+s0LcpHbSD79ooqvCxVqv8FuoBXrSghAh00UvomFGL0CAgDaemq
r5t9lCC36ugCapa6AHOGKOj0UKxiQtcuSS8TBNCQNCo1V5MG+ZtSi8VB99qKPqRn3I9JZaCnKUkb
f1Cf0oGiHmFKsLPiKutcAyU9NJAEbRugIPp1kvzWNY2MeIvyj4PgIUXFYUgPQjVJdmwoRUj1G+k2
M8hMJD4KSGjMqg72URo2d6agxdHasrKxv7KGqkqRmo8lFNgL1NFBntcBQqlm6R86uZZ/1NNofROl
NnOETp/WjFf2bjqpCJEpClUrL9NmjY02uwinYtrzdvRZd8UL9xO6mGzVQOx2kSQbd4GE3LEupOEj
BeP8xhKF+iav/eJBmZTke5a25ChmibhGVid5YDPyM7hKJfswX3UaKM0GtlI5kHdmFjT3goY2fVIn
6PLRejYV9LITywVO4b80ahfvvTJT3sI04h0bwIlQT1JQUR46AwFktKbEezPOw61cqF8U4M4OUmbA
toNCcb0YTLoiDmqDSMmUoEYamvSRhEoeN+gVoqnE4IGLunC9GSBOcSehF74bSOeVK0YSmjVupbX1
wCy/j1pYfZOrtt9o1PGGUEdYOtJVJ5/VNae6kfdhauFGo94QUkfV7juvqg+FJ6UrC3HYe+pG6ibH
09ptLRhOIA79zQQJ9aUllGgvBh6IIl9AcJVGxV0kBsPXJIuqmxiRs0utzM0tyDpk7IUogkbFNG12
YsZcZBGvjLFQdopHX6oZUN5GDJn5Xy1PNGKOytxllhI5U5aO2yxNlavKChN2CGrrHMt6o0dIYJW+
bm70oq029JnQ56SvBAuQ762nRDARb4P3zkE3HoYZWTDXuIL80JINboXSQkiKPiMYVGq6gV43F5Ps
aWsNpZdNXzTeKlCicit5MtNrVqVsvbJiZq4e/XXZ03VrLSHf6ugLXZcZ8rgDGlHpSgil4ktnRfml
QLfmEHq5dIOsCvrtQe99zXCbdqyzLacOreekCKutPNX9XVMZw7ZTrGRreoO5HbJ82FmtN94gAzdu
ihR9lCpRBzuOZBqLFT3GRsisqxr85w0wJuGSnYME0aAEB7OTwIFZCVn1UDRunpcIqMPr+9Crg7Vr
hLEaV35pFHaQddVrS5/9uhKq+GkCrPy9YQCtX+Vxpl8LDbda2SemaxJM3FRemd8og6zelUJLBVav
SiRJqu6pS0L1i1E03WtUpdP9PLi+6YI62HgR9NGIIX9t1ElxpMRH0Z1Iox9X5Vh3G2Zw829tL9Dn
i/Xowmua5CAPqvqEODIM/PDplLagBvp20IR4E5PU7wD2qbYZ8T4svZdxpLWw8hSpsrVUBjujjkjL
FxPqZqVleJeoxPbXalr7KFkHGuipjrYS5cj0K+FTgZ5cBqy1EEHGyRKKjn08omeI7EvfTy1tG36n
AF5iT65UunoSZ66ZSKj9JRS8EltOMt6JnCXRltlLed0xbvZAuOdvUH8LZXTrEu07TanCsgu9Tr77
pkwzaJS0urQlhFa/VhXRDypLhgj6Qqru6s6frkMpjteyqjRveVSGdHDjLn8qMtJee7LQE0KnVuiv
Ai/UabaJypMite03Ae0exxQbEGmSEGm3gPZRobJ6i+NopdcItpU/mBG3ZFSDE1qj0eiPht1lVfRU
eVwLFfv20mQMyM5LHbkbrVO/tXKl7Gl60Wij82Bu0r6ANgLlInNfMc3+hj4D517v2Ct6jjpe3ARr
JeDiVCOp20eqn95lXiSt0Xn04P43S3d+BXYNHmFvBZmH6NTYb7NkCJxRkr0vNNu9x3byu30pobrU
ZbW3q4Ic+pRWTy6SQOicnJvfbf0SRek2jFdmqoXbIRGzHZEnqWXKmnxfm2b5TMnuErmEGWWobuNp
ajatWHMCjbgBEomA1b6iS7eXaWU4QiQpr5aA8HYHjHPyDGSJQ4U+gT/U006ug2bfVFl5n1tmc8Uo
fLZuSqncx302OZqegxkgKFOI+fTes8t49F4kEa06+hg0IFcMZ+GC1BhqV2eKzWEf1mFs90oYfhlS
q21Wepb4l1EblHdVOka3Qa1F30K2+iZVDOFRyXv/Ktb7+D6yekIyzboqLVt60nzyJVq0ZbjxSn3c
qSYt5Q4ROlvOxI5qD/0CpEa0BEdiIDxdlFF9hwJd/GxNY5muOC3TIehkNoMf1ebBywNtq2Z5sIbg
aTyIUdGv/UqE9xVQdP8gy5zNlVcPzUtjlfVFnSQC3VSJyM4byp9IE053uWTWeynL66sIgNH/Ze88
ditHtjX9Ko2e84DeTOm2kTepNBNCqcyk955Pfz/q1O0jURvaqDrTrkEVUMjE2hEMs2Kt33Dg1sC4
xnAk/emavs3pEIrJV1rX3XOohmXqi3HVYYSdmlVra0nefCmNDnRUVQAZ8ButVQN7jBqFJjo8CVtQ
UlpEuVCYN0JNkAaPv5vEbJLfcathILnkKxrX7JQboRRR45EsXiYIIL4Y+BrpniQ31vexmfGSnGR5
8vO07X5iETTs6p4/NKEx+rPTxuQObTGjtctiEva4DS7f+9SqXXxS6yeyf/ElGC2gmGoRigAMumQ/
QXo/ylPR2gtYCMTQYvB8g6IdE7wJfWuJ6b1OBp6Ns1q5xiQ32Hp2+CLLS7KflfTPGJK3hqEFRwto
ypMQ9SDPhmncDZI2wWfnqqzhMUDkKlpvLDsVEkMImdTqhgedVw3vnqa4whyRyapA6A2ASugZN+ll
B6nxuhjF8QJd4ehLFzNJQo2NJj+vumt4SAD8CERvoVDoSWJK/Rx0nCunJBsT1r1YgdeULtUE9Z+2
sW6TaQwPUTunrhqk2ErGYYnCS4dUmiIgeZRO1iGix7TDOYBMHWvIBzEaikOtiolbCLmOrCF/twjY
RWhsCb5SM3J9jEOvScLl2cRV8n7W+8nTGrG6sAYr8wyaoraZdGSNba3eV/SfrpKkZqXXfeUH9SS6
84JNux2XErZ8aqtCp7La7zieroi2KPsRRzqnJQbHX1oMcZ94h8Aiy3J0P5Ds+INw0vwrEhS0VdVU
ke5oGap7sdEYyRIIV6OaWw/tVFCGkIJg32P17KWzGTlgLEgzk7k8WFMAt04Ko9/K2ALXFJTYY+x4
HSILX3cOLzMNH2FM9ewiZrUHIa+0SA75cJFGha+TF/NeEpr+omoLJh7UMeymuhPv+0CjDs5L9VuU
EI1DEXmAUf85LpPualatHIbC1G3kFto7OTSFPQ6psVdHknxdCGuDE/PByMmygsJoqKSx10l62Dq9
GcsP3VzpzyKOlDsQSf1lgkcMYKcg/pZiY3zEbq65G0V1/N3XSj86ctfmP3qxL29yGodPRjd0N/Mg
i/tcySxa2r0y3gzhKHwNxSjFq3dUZL/pO7Wx1bGJH5Q+Ln/yThzcwSikzqXZkV+bQSp+jeAsq34X
hlQqukSVr0YMaX8Ukd67GERjGW4t0deuXYp9YJC/u+w6gMnADhZb19IodRa6/NcLhvcejOEuhWKd
5PfKAo1KGlOhs9u+lW8FrVCOgilZP9FwxFi6aJcDthYTWXmFgKxexo2ziFnkCIKFFitF7sslCrIH
KVNFxc6x+nwq0lLZZZqc+41MYj8psg4KYyHNE0nVnT4pFk8qpeROkNXlEs0cxR2mdL4pMEH2k7rC
/NRcxnTXUMR8MTlGD2XY1X5SieqlldfBIQjN6RD0Fsz3MRnDGzEUrf2QA8Vs41zVMFRUSYLZs7eW
iUC4k2qIlVgY1WMfOy3MIVB1yYlKkB+FOOG2TPVlB4KqRmRqyaqM1wQVI8dIlNhtrFny0oDt67AF
a3/AgPzPItbLRVw2qjOLCm6QXSnId5UV9H8CWQt+h2KSYaMtkkNNaRjeS9oY7vH7tX6HpkQNQZBC
yxOnSHioFVXfky9kPFuC8nsTLfJlOqHgYpWUBTpygEepG0jFtdkiU2zFb7Pegj1OkUkBnYCCQioV
D0KgFT4fTuXWiAPIVFg/S7w7jfVZNsWGq4HmcZV4zfQnQ6HCooXdjzYsM7RAQpWZnarvpVGU13Ux
hfdRFcnQEuNoJPNSxz8qkBe2PAItu0Xoy1/qrGFcamUY8YphE+KZGsiYhMjAy646TUQpiG7Zvgwa
+ZveQWKLraS4CXj4+GpvVpfZEGMlqohpvtd7ahW6EK3Kmdg9W1Gs1HjlSstFouTZPp0z4WtdZrHA
q3QW78DFjk9k/iZuJKk8+1ayCIcZLQ9HbaTy0CtaeJciyHmbBXl6JWeqcNtIxeSnFui8JK+jJx6z
vY8is3SIsyDbF/2iX05db75MkyZd8+iKeZ8Hw0VZqkBX6nHYlwBCvSIMqGwpcodzu9KZj3nSRXda
EFd31qzDeKgm80nANv5lGnq1cIQhyZ4yc9T2SduRFORDF9pKj+NqplRaupZWwkuqbclVC7rSbbit
MEgvzN96pQ/PJbfQlziv+5+l2okvWcWzcbAG1Y+UtHJ4o07AzGL1x2CV7W60jMyr5qQ6ZGlWXVfc
DV7QZ9NBwvnmlt07XbOwSVIDa76ox6n3O6qvmm02Qj+7Fkaf+6Ft89Rt6hwDuaRQGjhOk7qraEAe
dSkE3I/v8nUZTpgrAtTOeadp+W/BiEjfZsmAa1Z3rmIkE08vrkQ7Fvjc2NHK088EzNBtz6n8vdQq
Bj8v0n4KTO3OGszRDfoYnhO6iwcE8xGamhv1MdPN5WjJQ3YdQp6/T+VC2fWI7n0ZxmBYUWZBt+vm
Tn42+kX7bpnh+B1kU7BTshWf1SfWLguVzrKjaW5dWJyUEXs9vdX6ha0tNNNDwaX4TR44Qhu9E8Bs
yNJhqU3zdpnb4ogdq/xo1aZywG98vMchRfuWJ6WBVEQb0pERpsuGrvbBFBT627oSzlfmEiwXGpg4
HkSC9IezL9pJk5Bcgt8x7DmtOj8TpNHH637aC5USPcWNLB5NAEa31ihHt8BDTafVxenLXKjZQcco
7ID5xmqPPFEWi8SkdwIBc2OgbsLBmjUdiNeQ/qKcUnCQh9WNXNSdN49pdUt91wBKJtXxFZXf6tmq
h8xdpry/W6SxeQEumtnaINe7Jis5VJAPTGzuxXwnS638LHKgHsN4BLzZzREwwtoEYrLovY9NWuyn
Us5JqBg09jmEPa2CYFPUQ3lpgni66/owvJXavL2ztBInsWjBvXeoKrtbRh4CvRUcRLHLnmpZqnhz
zpOjdLPiK9aofkGHdnhpR2W+zbsqfUDmf/BDcF1PujFHV1SX4l3ZW6mnTkjImqGR/ZSAkwYL8Lx5
qOqrJumCY5/g8x0GZGJ1lXQ8JbgTr5WQyuwc8iBtydFduZ/Roak0yV7ULDqSZlm2nAOF6wW12PE2
IhEXm+VqpkZ5E+VC6iZ1Knr90pj7eKJgHxpidCVG5cifC8D6KHrcXNdTV+yWpU6wiEj6nRl1k+oM
fa5IoJ0H8yJWK8lvEQWzU95bbi1Y7UED5uymSSXs44rjDHnT8MglmN8zj9FeFTLBtVKyxXgpsx1q
Yn9KMcIh1xTSx1jW/hSjptiyOvUk7SM5rxUiFiQnwhX63+qVZkzQMkzSvgOF6tpGd7i6l4VpchAS
puTc5KOLXDBWzlmZH4xBrO6GBpyf1SbGLiHvsZFcF1ASoww/zAqtOhl3XSnN1csOzC/HQNS6ucK+
MIZIdfXaCB1WLBCB2Kh2ulT8TlA7ux8Evfm+mst7U2+pTqxpnVc1peEXgdHyNhx/yWOZ7qmH46O9
NNa1BMRiN+XCeIzFeLhYWMc7ZDfB5FGZdMe00XcTsCw7DBUePpOIbxSIsDVzWgLdU2Br+TEO7Rd9
qo23jShoXsbbFgwj/cZYprreZM1IZUQuL6NcCt0ps+p9L1SdE6hBd6t02KCbE+kHkD/MwWMlvkXE
eNxXAFEvdJXyVFTJy0FR9PRMW/ZDd0iDrgBNABj/qpi9bTBXMavXLGmvmc29mN0O+s9SsXgI/uqG
M5E+NPLeR9r2mIcMrEBGK4YF8Kssvk/itzNtvLVj9q7RtQmwAVJUy6rtkhgEEIbdEl2r6TdVkd3C
+DlRcAlygf7FgxZojmAMD+M536ItF8IAXUVXe9WOQRVnBWK9b+hVXZ6CWw1rF0bkVTkHVyJXBNXS
useafJlto86u46DjSp/3IldU1XqfT8CJCVYA20IYWkFgH+1gZTNoBDo9riYVOaWy8Rcg3zO90hPL
RUFIgkQHeBcD3TQTS6NueyDMuN7EWo/RivksS4GP6vYeHOu3rgEC/fcHBfgQwQ8ACPA+NgwTI5nj
Jaik0i3ljOIC1jdKM919HuPUp1NWmpWOcoWIfuampS1OpWDWJHJ/tbShbMCn0zzRV7CuqPefR/vQ
+GV1YFvDo4R+NrYhGwBnhZZ1q0VT6Srp5YqzV47LObHcDWpsXYo4dOE9DHVIX9nP75citsC1iGsM
qDH9V5UgnB7eh8WRW8Y3RcHt+mz3+ZC2FOc1oMaDC/zrOoPmVl6hxN0lL6usdIeX8Fl5WQ3CYy84
rLYguYovSO8b3nKxytiFtwvUoMgLrlO3fZC/nvc/kU+cA+9+zLpP3sByAi3qhhHIt9u45dOKNUGA
5FgdKp+s4SbyKeXZMR2D69mV7ezOvBDOUghP7ET4uZB9YRAiSbhdT0taJyLOr6VrheUjQJVvUXzO
o/bEKmLOEaihDwVwwdosWYweq5DWceEWRWknw7WWPkARsj//rqfG8TbIZql2S6vWpM10nEEGdLif
RNY5YY4TS5WXBpOkgUJVJWUDgwi7RE+7MSDJ1JZf0r8JRfiymcZXrYVWIlbyS9eIZ06xU0HZ5gYH
ygqu2rLIxjFsTRzs2O91C0cbYIQddrjVj9PvsOwvYkl+Gkr5zP33EWbCB7PAioP64L9o3L5fl0LW
C1YWVSvmsBMAxlq+tNdv9RvYQZeURkQ390P/nMvT2aibs6BcBBhhHVFHZ/SQypDA4GnXrTu7ZC/7
9lDfnKfQbnWR1/PA4Hzj6GGkyJOsH+DNFoy7Uo6NJard4IdU2vFedejRiMfo8VWc2DGc1vXkmzzc
pYfFS2wHUZtrzgTv8+X7EQu2/gyQ0hoEnpW0vN5mb36G0uUCOmUavAAwiOP1+CVy0ep4CFBYyP38
JnDOzfYHkNsakDe9hQgpFr3GZrLbYkr1aI5rwGfhfuXPjr7qN2dRwSc2PzY+IoBtZhoTl83mn1OT
B7DQ1m5bwSYcyoReymheyUnT/P2dYkho/L2mh6pkbGawNgQRRlZSu6VoHeRI+RJn4zX57yPGlKS2
SzWSK5pn7uMTxw4APlkBqro6TW6Pz0TMF1HJmMVYmp8CJX9KJmX/+dI4FYJeoWJaMgxWacvYSLQ2
zUyjrF2hosWry9YTrf4zMU59pbcxNvt90CMoKHFRu7IMTCYuj1GDZ+b95wN5/QKbrBftC1i9nJ+K
9UF0VLDoTmo9diVK3Yu3zWJkP9S6qJ6TIQSelbe52/fT6NQTJVxTGmKPEuXktuVSORV4rKMZjXRq
WwBINAQmX+pMY3bisLAMO0uMTHU6K8Yue5zrvS4M0WVQa9qllk39owCo2XT6uBF/5mOhXXPyDfdF
U5lutzSDt0yTfJV2iGc5WMcIftTLqaNZMNrzNOfuDVOw1JIeeC3C1X6nt+EfMxPrS6WMu99iF4n7
0NKCH0MXRbcdVQOvD4IelJQQYE2TFldhZJVe183FHpZbci00FQymYFTFB6kYpdugDcAGCPpyrDEs
5ekkqRcyrEgX7cz8YZFHuFLtYDpzU2s/pWSuvkizSg8sLKvoRslGfW9M8XCvNbr0TIE3eYxGSiHL
bFpHPU4Ut5hDkOESvRZOg+EbptzVmePr5BqlxMRPE08gH+U+L3Sr4MvKtB/LjjROPoMu3nqPvJ7T
7DMNAxXDQrxkc14JRZzFesE5Pfjp9arjOe7QxvmeOro9eNaf0EGpB4u6+Uy+eGpkpoJnhUi+SKa0
eakFgixIlaBVLrS9H23WHsdy+vX5vji1+d6G2Gy+ShvBTXeEEJQnExqu1b4s0rd/EINDUdFVFZm9
LcSdYtSERLhVuQFEZz1/abCJMND7/wdRMHjmtIIhbqmbF1BmWk0s0HV3M9qOXWtH0k2YnDlxT84W
0h7gH1AU4PJ6f1HqqTTUkYnskwz0bVaPEbpMof7l84Gcuhx5mcrIIGmkBcomCIRgMkBYga+Xo7Rf
L8doX529HLdiKa+L+m2cTdaaVpUwqjUTBg4vOyyu7uCAdch8+TbfARxwjKM3+qLfHnJ//Aoiwv18
mKfm0lrrKaYornSLzcqjCShnKZUtiAeXQ3fXADGZ08fPY7wWS7anvgXrE5j7anO21ZPtq0bqszXR
yC4nV7DTo35QdtG+2fVnLrH1gv8s0GarUvkP4LZCxwmz0Basn4b4pTBRXrF2c3DmNNpwcl6/G3kx
/EKmTkEm9/0iLBFsSDqdAtGQYTDb9PbQ/OyzAp2Ec4+nk0vkbaj1gHqbGIpdUJpm3LjBlYnwV3g9
evGF5Ovrq9WdMJzoPJxDHPMmvW1vgbacyapOJeUmhj0WL3TyOHOrcdMLUcYKbf69FYLpEGJIFPjD
ETNWgGPQ5EyJfsvf1f5aZ5iZZXtTSGEfbgkr8hh0qloTtgA2k2jHYc7PjOzU4xthEdRzyBlhp27r
ifOIBySYHU6SXfQ4XdLZZj6rQ38de+YBOP3VCs9EhQukz03lZLtyf44KeOKYIaxGMZPHN5Ipmzoc
3usLRN+iAnkWOSbgs0Kng9oOqGCjRhg99214JevnBM9O7HqiImTJVYB2z/YuQBl3VIIwp/hWo5XR
mM1uMdgnciOceUauS3OzIVc2EDB2BaSXtNVvS0eQttMSrXyIZgdI93KqwsOZ02XdaR9imJqicEej
PLQVQx5jITNCkENu5y/+ApkF8XxfvFWheJRu9fucE9nHuWOtkOrTjicRoYb5fjeagDCDJhSgVfao
pQk7U0W4ejnjiXcyCDV5jmRRXrOO90GMVocV1FHjE6sX0UT2bwAbEJ7Rvz0XxHwfRIz0DjQxQZLg
ykACrlSBTKXG384ImC/KhIbMXUrVeROFjJp8UQG7ha3DZRHGj0srXFRnqyRbnU2OizUOvBtVllVe
0Juzv5E64DVr7bVzk0fUdSco5q71NT2WToqtfPZcu2Ci4FR5uP1+OeflfCI5fR9+c5H2UW7OxkB4
dVfQWwzI/V30/C50t7zM7mu/PAzO4JVs7Jtzt97Hq4iEeBU2whcInr22GbmcLwZmQXnp5hWNuqbM
X6QklLympomjjv7n2+1EMASU8GwiGpzM7dGhLVqyBKaCyEyJvmdpd9ljE03efO5ZfeLWgYn5JtBm
3ahdqslqzbaefOuFZhiWpcNFs2/9/CDsGpt2/hfr1+djOx2To4p2GOq78tYWWLBGcMXorrgYvroj
+n3pj2Hf2SAOIdcqXubFfvn185gfLwCsfEiVJUQS6FJs62wImQaNpfYVdTbziCbuQdutRZhzYlQf
MyMLTQSQQLRbYNVvOxOBFEmlNtPmFssXNInsDqiFVcEBHK55G565V08kfERbNyHZAnfrtvFSK+PE
vTpl7ipyqTrSXj10nu4nx7MEyo+HP7Do1+9l6PhebotmYD4bNaRhzvQh5yi/2glKu8lBtsTRKZaf
I+q+5nXvb5v3ATfLsm6WSqlTAg5C5y0WRAil8sFWuO18Z1jQdcrMbrPATsdhZwSDo7baTupB8H++
bE5sw3fj3uQNYdDLAaiZzC0WXrwwDrI+9MZUs0PEej4P9ZEcvYp3rFcdhyvn+LZOGCVqP0lxk73u
Ctzi7DU7Sh6M3I536sPgKY5oiz8lwa699Od/GXuT+4pLTqM/JHZxSfIAK9A2cM8u4agqx+y+20XX
a+rboKx4Tnr25Ay/GfXmno9TUxvqiciJ9jIsst2pAAvS5976/vkQT9zC72Z3/R1vsvs6NUZBVYkz
kyIZvIkqjJNa6dyW/BBGp3Ko0Lew8OnmFbaZyFCfFG3MIMKuMtRmSoMJlvFjZsN5x4V88opj7NID
Auny+fBey7vvNgyBZYXbmecySec2w031Ok5Ec1wZuPBpBK/90x+RV3oea/i4tRPu+6vgu+XEB+M4
7VA4VjVvSQ8NgnzCWT+xD6fg+ltAPKuk2uS+4mYS0mpAx2yVFIgN0ZatCIUrCDD6sSyivQDz8POh
n5ryt9E2K2ieLCNtFmqarcjt0QR3udLcx1378N+F2S4g6E9RI3fwq4bkMAJSA/0u4GFcxL//SaDV
xYKjgGRuc+ZE6ThNTT3lbi3fdMVTJx+q6OXzEB9v4PULoQlDJVGmwbZNfAcJ+u+A0hI1PtlRHeMG
fOlfouXCXXWPTvHfdb5FlOh9yM2JnopyJs15hM6E0T0Z80wl99x768NZsgmxmblEDAugdnHuBjXM
z07n4/yWgS110bn625lI+qb+VtF+sQaN+euL3wWrIDCfVjOIYT4nLP+6bz/s6/98qW2+PRrLHJoV
09Z66zfqdXTE7Mlvn5dD7EWufKvs0tvCW/vVsC9vJlqGqc8Ovx08unmryfzj52tnncTPfpD8/iBl
t+kAGBi6umteXUV7X9id12xYz4jPwqwZyZvzekjMqc5zvmXSSVfVHLpDM/ufj+TUwUEnEntUSmYI
km8OjsIMqsQCQuIq5rIz5NqV2ulPPsB2+TzOurK3Q1mzGYpLpIb6VocoQTdubmuFy9XK7Do7qFVv
h9pXJfgatX9C7cfn0T7mERRsuYR05GE1sB7bmwCGnlILyHW+XkEqUkvVQbpEOflm2EcmtSSFAn7k
Cb+E23N3+YlvRmQqLCgXoFSwfbRU0wSzsiUyXlN7Q6u/Tdq5Ev7HxHAdHZkSClimJprbyYRQCnDN
GBsXKu3id4f0SGvJnr/RIyI/ic/mJ6eOyncBN+u9MyupBlyarwFXbQso/BHuVsPecHp3eg4u1qwo
OlPQOXG+vAu6Wf2jCfGi6dc0YkquAumm7iO3Ttj+/RllpRO7+V2gzVWtTnpHv5ZA2WFtTnd70mjv
HzSnN19ts9XiVhbqyUDNIg2AgmrXDaDcvjtzQ59dG+usvjkzwklDpYEmj2s8xNeaX2Mpr9rTUTmK
nITh2UfKiTSHtyv/oMbMPf1aq3gTjkpnmDcjyx0OgCdK+5CygCTAC56eZ0SwPt/W54Jtrs/CnBaY
0yzDvroumtSZY5xFzNu8bpwg0s4EO73o3wxtc5OiOVKnSMgytNJeSluhCr7akqFs5pQHRry+BeKb
c+fHmTFuJXP0rkAkFdixW+T0mtLWvBHT7ihoZuS2QnVoC+nw+aSeuAGgV1NjUbFFXLXd3y+YHJjx
BFQd9x/xWh6+L8KtZDVn5vJj9Xtd+2+CbFZlCoYbKDNB5DuxscvrxpePiq961QEymi19bfbCVYHx
26Vy1buSF/z8226ga+717iesE/9mpYpyDwVnqQueHi8atKWGBzReX1P5N52EPwTarNJkkdVZbBnr
2jfMsu9J3topZr//3WfbrM5Qy+QwlNgLVfW4aJltRveZ8fXzGCdPYANhBFGkd4GG0vspiyBvLtRW
Gnr619BQ7KWZXG3C/koRvM8jnUgP+Dh0B2iBqjL12/eRjErvMYxHKMpIo5+amNpFhT3sGDy3Lc4R
+kUYnMngTl3TqxIWcBzw6Rxc7wOKpQaSZi1qQD1wahmxJvVcMeNUCF4vkklhHazCFiJUhBOk247H
UgbB9zDWan4tFpiTnFkIpz7S2zCb5Ta2Q9AqAWGivD8WbeooZX3sytRVqv7MVzoXarPmtNyy0hjJ
cRcUqc1JBRWP6z+hKzcM7ucL4szkbYuIUaFnc19UrQtV7Rjmy2Gq9f0/CMGZR5GCmiidj/dLoFQW
KJYdL/Takr+Hy9BhSNOcOVw/lic5dYCp/L8gm4MPrI+hT9awvhT0o7ZfS7yL09NhP1eZP3VvANWh
3grYntR3ndA3x5vFJ5gHjdEYs/zcmeNeCVHqFhflJg6Kg6625ZnF8BHL+Dq0/0TczJ9slTOpN0Mb
fO5GRCISv/yS/ni1dnZUO78yHNGXXflbQ982mx6HL+uNGf04i2Y8uSzfDH0zxzHKJnHajlyZlwPO
UfB9RrQPnPZLvFvhnJpj6M7wO9uByft8Ba0j3Dxq+LgGzybWkImV5Ps5H+doEsKcwFmIwsNYHBPF
OsSBdUZG71yYzeGozcoMbILqWYOik5JLbtP9NINzviof20qv3/M/o9mc9uqil+B5+J4zd7IPSefH
6uA2OfEt1Nld75ro9DW70BX8z2fx5FZ/M4ublStBky0xp2d4xaNRoQaVqe7nET427NahyXTdZRQ3
FeDG7z+UhESAlq0hVvVd3IF+CImjG17qlF8MMC9rtm/c9ti5TMmu0p1znfeTI9SBPIIY5XLTN+FR
pEAXyiR8qwAfCm6k7MwKORdgswO0FGG0picn1ayrCrwrAhBnZvDkHnszhE32lMzSqPcqBcbiG9ZD
TuSUv9X8XuT96Sxe4eUPob+gOBI4YXcm9MnV/yby5n5LssKq54ZLR1J1Op2PrfEzDc/UC07PH+Ar
WrtIk2wRWPoMvnLKGJ0aX6UDrrPdfGYJnh7FfyJsvpDSI1HQR0gpLsjnZd3otMIN7oL/aK7oJKwY
wo9eVK2g5lqol/mq33XPi2xedUD2Qt+de4m9MmU+HH0WlCfsgJFk3CY3Q9pDtm44+uQ7CSREeqe4
it8609fgkDviobz8LvsjI2V9QFH16djMyPT8RZL4/8Lo/5eUFAuiT4TRr5BDb//P7nfzHLdvZdH/
+ov/a5Nk4XlELXLVfZXYRCvs6C+bJE36FzA8kQaNxJ9QXtES/+uUJKn/4mIz1867rok6pL03wujy
v+jrkKgjMQXKYtVa/xvC6P8+e9+sJDiWZAkWqCR+okGRd7O/h6mwUMBVZUc2oj5xkzlHiAlvDsO8
M7ECSTyz06TOr4AepLDrMCzwoIwDhmkFObPj1hRu8UsYF1exqjj1G3QitcuRNW+i7IGhhicMXRV6
RlEUuCNJSqsCkx7aCX2ZVbqxscq6gyIfD+NeNvowsWcjgEsbqnl31UfIKzwlVa9Ef/QqnNI7bRL6
P7pedxWqQEkyQes3tRXUXepDedGIbSI5S9Q11fXS6zHyttIkhTdlVw83ed/F10vbzt2DXE8p6kdS
XNGCH60VAF4Oczw4RVvHI+oeQ4IeT4nKo1Mp+ioO1PWdsOrXdjgnVNpS3HUW8nFO0Y/IZM55r3Su
qVeQ2FpUj3JXhLcLTlBIZIrlTJmYLvsOs59ax4CB6oI/woZOXDPkzQWyyDTbF4xnqsztZUTBXNFY
Whjwk3Y/iBhTeJFBlnOIrA6ZCH1SpeclBRsDdhwUyvWQCgt+nWKP2khWGgjMCSXyoUcSprH/oqqh
SZUwh4znjajACftCaPXBrUVTepTzYEp95Coz3YX0LX1dkH9LbR2iOH8iyFvdDeZRxqoS0JDhzwmZ
PFqoKGtWV1UWW+2tykBBJVZhHcCyHy19Z8q91e2TIEk1d56jlomp4GveScjTwETXUgunRMNAay7B
b8ZEB7LSAldHMwwt1Gg9mhfw/oPdxUyAXRXcrFw7UBX2gjmM80NmgDQjsR6QfsBi1cJdN89G5Wci
Lcik940Z3Rl5xtsrClTruWwyOdtlqE8hLJOAF73M0WusvKZth+pCmGpFvJrMPupsUejD+bYy6nx6
nEE8gDPIAvFSlWNN8EpZG+hUGg1ar2mQjNZOD4JgRG4HdljT5/qvLsqbB9B2gebWCxJAXq6l5uxO
41RLttU1ivbCQT59nVRhftZrtBO9GalOzU2zRe18FYosimp9KKi7RUNh6SITlrJGvAH67jHO9bB4
jOYlCLADs/r4XovCXPesJi1LF6cZscUUaOqC+7zBiqhC/wvUbWGJP6EbSqALNQ1jGw6TvESSMZgs
t8CX51uO/mC9iyZjsuxqHsluyd86FVW2RZGcGY0ZjV0gDFwkMRx93VPlMBeQfhjuR/Se6SIHWPTa
sd5JT7EYFKrNji5Q5LBypAmGns9qWMpFMs7Fjr+wfLUkra68QNBj4aaKDGXyC/TPDL/jE2qozcpC
/4AYSl46etvLpl8rKO5dgvUKf4EQ6hMfEWA04LRgHEJP7CXciZZxUtH9n5ShvitKlaa2MCr5bGNa
BWYW6d5dg1iRIzbo3e44a6rADStchf2iqWXGJQiwE5FlLSIf1VNpOuazNir7whR63W3zuiou8nmc
95IwamXDAWYEiJoWZrocm6QMjN04mIN6LIRi0HdaYljgugdZ6w59W0foLvb87YMeAhpDZSqN+qm8
rsYgTbw5QGL3OLVirbqjnkzNYRyrWfqi14lcXkhDNbd7tW4RSwmtkRKo0GsN4qg4a4MLjkw0vGYh
l9qvVLPX1WuVQtw67P5sugpnU61Q4UMU7dizujJnELRAuQ2HpGzAO4EyjXypCetHJGxxnimFWri2
kHlYPA294dyOsPRJLtVIqn7kZWHIN2KvpliGachLOUXRlYtrykVoPEzIaSa7trZQLUOWU8sv4iEX
er9QVqt0Clh1CS+aR6o9tJaaXMQaNg4YLS/BtBsMcVkSDx+dNvCWZZHlRwm9PsvT+cmCI+DFI9zL
szIqNoLFy7SfLFz00FtUl+omCls+m2keLH3mzSKkZvRkLrmBSkixqlUhqajX+XECjrD8mrswA5KE
PZXmR2nSCn4srY5soFnLO9Qcm+EwBAC/dxidxdU+VecwCe1O6CyLh+wUKpdDhOTLkR+nDn6rqBjN
IPtZtxdthbWXg+02/27TNrA8pICnrLbFzsjrm4IbqkQRb7F0f+jSMvSQSx1Ez0JuJboNqzooNbuU
aRofUGgcdC8c64y6LBl37oVtoxv2gr5Jh+Suxv83zR6DDQE5iEcErLmu4mYWAlfOZdRVptocwDAr
OZwPRE2z+EXgmiv9fJEEvUZYLggGr0ISNb5CDKRXjlW8JLglRVmOngcnfu39D3vnsSS3tbXZV+no
Of6AN1MA6coXq2iKEwRJifDe43X6UfrFeqHu31eZKESipTvtkSJEiTvPwTH7bLM+qymnEdFrq5+e
4VhOoKCjBnkrveW4BBONgp8dGECuHznyKtTvaHyydo3uF3/kgyDmaAzqPrnoWYAQoiKok9Yy3qJ2
vE+a6L5X0WM7VEYAAToeh4w/7Twt2heepX0tyOa24F8SXebKEWW6r5RWmvaK4gkFgoNx/2r6yQCg
tDDAo6ReTL8osJAMvdmkHLl8c7BDvRlpsL80GmwcaDacHQyvGqAD5mH3p+WZxxqMLQKxYR0T7lZC
dBhwA7Lgaycp+Y5TKJJvczPmsvC1fPgJ7lT29iLNXBIgRt+jM9VC+cuOq0LWbDGflQmAK0Y/8sLs
X/2WcI+tchzmri+i4bUTK5m0P0zVikIccWLZ5Gk6g8hyT+pA8nmjf5+bVt4eIgjWGXXvcTvu1RiG
dDWBIrILgsx04MbSxI+RS1ZfnPash17XNGprKpyJH/mQqIkD4rlBz3AIgu+5JlMpBlKq1+2sS2WK
VJEs0cW92fQItqI2x7KAYTjJu5rVzaldyvBKmjTViN1IMI6hkkY5DXkC0d8I0ojhoDMIqZvnSIBm
W5gbkQP1O+4O8JwbF3lCS7htWqOlfJ8DpPM/5UXMIYEOG6BXsW2QEUQZry7cQtLj/LYc1VjaN4rZ
hXaZmmEPFsZofmQD18N+HIWGbaGWUi/sNLkvaMjpWs7BCT4XX3CeHncSJ9guhRFUgJl63K+HAhhs
soPkyaaJDUSg57+/ql883zJqDykPIa73fW8W+VM3afoISdno4b9kfYWYLNEJCN/RXCp/b8TFIL3U
HGEQxzJwb/mrmqaR9a2jdxiEKVpC9A7PRcCO1+qjjqIbW/85MtW43StCPZp3Widqya6qxHZi46tl
GvD4CqLkFEcs374Ss+yTSe4/e1ZMisE+RyOkrlPj8cwvbSMLq/IAc8r/oykNmgnLDPKF03CNQmIb
KxHgG1ifojn1WVsMdBQmFDVled6gwlYJcfQakTybbLz+lkASZEZrB27GD56Teia04YjDv8qmihPD
LvGbBPiHYv67EuMx/pZmxSjYdZC7LdikwR515Cl/4JiX5aFTWy2lrTEefvaypRm2yF/R34HCEsdT
ZAhR/kKJW/FJrUtRiO1Yz4WBy2oUcrul57T8mmpKIQE1tEpweTnqpveeP0qmU4QA2NxUp7xzb6hs
TaOUNOLcfYqX1pcBru2Euz64hi+K003tKewlQNOKdaO2DNmZQgTu9rSa1rWDt4wkgxAlYbPzQ/BM
Lgkavzqa8yuAb58Y7sjk5w5SkqrvmiNEkduWj1XZYgbi9aDQnVq8qiG9jWgDDGz+KcVTOkaZVkNr
bKU6f0pGBaKsiQZeGbfQcYmXU7s/5lEHFtqUb6PKkM23mNyD7Awe3cp7o6dr2e5LIVaPgdY0pS3L
MBMhi7d98K9wx/9/mP9P3ssycd4rimX/+3/l/+PpR5vk58/y//7f/q9amfpfIJV59PKvackBCfDX
s1z5L2o3LCJRs/6F8f5i//ez3Povg3cSBbIWEsb0hRBF+rdemYZeGe9nKqBFHvUyhSd/41m+CPep
/DgazkSRwAAZLH7QZcA0lWBO844CSJtFbpzLNoywg+mhatv/Opucp3899M9l+5Zh5/82pZBvk5kL
1VgER+HWx34t4E5GpymEL3pP2a8D/tTajXs4nJ+o0/QBQKAiFm7ySBZRuQ+2F8MMozIZZCbUaQve
/T2vmq8lYo3XR7g2lzSckBeeW5Noj7icSx4Io5x5zKUq5vd9Kj7w331Tuv57XJUbvTzLdNP7gM5t
LYIpeKUZrDxNxDNrnuU8uTd6HfZuHQ4QNCeeNWn4HFUKwg9eulf87O0fDJVH75xRM6j0WkQ56Ymp
qrDEPEwrt0H/YDJ9R6x55pChvm5qEbL910jndlJmlKCRSbDsPN9laH1rVnRNOWHpfx2S/G3Upd11
E2urw2If0G1D18QHWEeAojbFlKyOrvmmpz/79lsYP143sbI2OIbZ6kS/FCwtMqpKFPt64WHCJEQb
qNx2w3M0kYTo1L8/X2eWPrSu6WFYKQm73al7Htieb+vppl7Q6mg41Jgridq3ZYNJC8tOa/1EcsRD
u8terT09jl/9z7/SU/407BCYfbRca6OzbM2mwhkKxUTROS4XS64mSiEhSSI7sA6GfTHmoVtrTeqg
yokItdEmG/aWuaR54YEwUjgXadkm3bpIkxlFmiTdvCr6m/ShooDETQobgXc3P8Bzcv0b3QXiusfv
tv5sPisbmZ6VNXlhfd4WZ2leMo5ZYwzssNKYucy/oLUqgCGvr8otI/OfnxkZiDtJfa6Ljp/UsSsG
Cs5o+QZi/njdzpJD82EuFx8vMQZBSKdUcuYmKJ0OAUoKwVA9ggI+yqTjrNNWU83KsXExf4vDWErz
WIRPKjpC6x0i4jRqbv6Hs7c4g6tAsnxq+2Snbqxn3glEJKkzMttsayXO6eWLyPm8EqktIWg+S5Qu
i2YGrYqFWBnwZ/ucRoafeS7tRplWGUN5sEzPteBmelBqCxHNtWKrAGkexjXri32QIqo2RPw8RwtH
qI5khjsos0MN6wx+vRMOAqxu8/X6ilnd7VQIKZT2zu1ei4x70osdHgkr0+NFM/qZQ3jTsfLfHm+B
65beWxnPxkewCPdLIQQjSbSUggK53ASVPxTR4CF8L1q+0RPVm8BsVpb4VmYGrSWKIHwS9Cg+tK1Y
fRMknYjROAh7E4zMMSrIMtR6j+K12noTOQKheIhGNdupeot2mB40AMNByieTXOyJ2mrHMPCNT6qp
+C+akRiOVYjyvRo06BsJaHi9EWsob5ugznqba3d8bGpfMx8jyPonw43ubrMuuYdxKxIggQB724P8
5TEq0HBCFys9yiiOP6qTr9tyElEJXWWjLaV9udfF2HuSVUE6imSpjzmR9RvkuaWNnb7Ydu+TSep7
RplRoIJa8uVkRlEdQ99mMmtTtIPij1LbMPCx7pXPdW5hcTCqo0xALEsogIZd4D0TgDuayLIO4LXA
2f2j7rxLg4tDUgGro3gtQ9Ies5N5kx4hXYNHSD1btmN3mx22NYWL9YinIOS6jr20QfgKEri81W7+
sWp+nkNcEUWde2J4fFx+JTlqqrYYU9Qgnc4d7op9dWfZ/QFOwa6845A+SE50rBzrbetUXlw4/1oe
Z4blS8O9VReoGMyGEQz1Xus057zcuDlX5+/MxmIJqkrRkNHERoPaS2e9WP2GLyctzuMPo1gsQcGT
64GUOCfGTXjUfkKLB6ao72PX2uwyWLHFJ1J5oIkAR2ck2OWM+QgyAGAfFCe58w5zg114Zx1gVyCh
uVXP+rEQmhfQua3FuKJuRFNjttW4yOYlrIjIFXaG0++VG8WZe5X7Y3C4fvyurEUFh443hEocDG9y
sRbHaGxEYexUR30WHSKmkqtXdvyJUNHO+qQHNmjCOABGUnwCmnzaapVeNw8VAXFFgCQfGkhUpWxI
AmK++9XvJFe9ob7hGL3M31SnhRF9MwnFUv2r7yobJYPvI7u8eBj5X6aXCBstKbV2aGfT+37XOkjT
3URv9HG5AmyB0H4VdtWu4DcMoZPdjMctBsvHvYh5bjzaqefC32UDi2DQ1GjR/+wQDNe++WVq2YII
fDnM+uDT9Y+8PlTYIBDQqM5Sl4VRIzSkUCHd4hD1/0KS4N2dnjur43ty8qeYMsLowUCuZu/Z6Z76
os0IwMKhYM+C1QBEiiQBsLsPhFtVBUnUFK3q+HVIDxRZ9+KF/8z26Na8PtiVeaVXh7Q4rRIge5c1
aHpI9TSBdBa0d6fE3wkSktsZnf/MyOKSQG5PFjPODCdVX6vya12fzM7fGMgKFZgIwtlIFj704NUi
ClSMBDWKPShbV/jU2Mh5HJqDv8834EfL+ND8hS6sLdxpI0HkTERF0lEPRnsInHhX57Rh0DHwWfhB
PFreI13MZvxT3UZWrayOC9uL5znKI1Osj9geJNSTittRBjbnd66F7Nb1D/fxdppHSYyIfYBbuyy1
H/JAGbV5JwA/tjJIR/nnv29AxoslsDfTHZcFWxQGRKR356026kT0KMWVv/1nFhYfioRdiloUFjzE
56L6rus2Hjwf+0CBiBMkZLvy0KfgdvE5gGxbVtjViIsc+p13IzyGx/yTsEej6YF18TxDTGvKVGnu
s/VT6cav0y7nxH7I94VjuZCBvl4f8cqWhoApqvwsyoA/sCeazq+lpqbHVh/SO9+kTchqPsnJ69+2
wgWIBer6TG7ExagFJQmyFsyl00Ma8wvrgJrevhq26iznv2Zx7cDc1kEOE1xmNAszslePuu71lEEc
ZhgtWYh3btoWHWRlzs7MEGK+dFw0vQuKMhg0h7qd71LZfs2CzPE0eeMgXHkP4Db8ezgsmks7zVxy
68129HvjsTVc79AeOrwkUd3Vd/TCbeL1Vs4K4Cp4ZDIE5ZlhdmmwFtWiRexQQ93xJWiPcVs7knEr
cWJcXw5rl+a5oSXoaqQDv69jPlTvwB6qQzyEwY2P5YEsm+QWSCrY/V20U+/+9QrxH8RNlNjKaUVf
C4wF3WS0+jLOO/oJygx+pTnp0NqerDhC+Pv6KN9p7x+W45mJxSXT+5o1lkk9L8fwk1/vx133Ut5T
8mbchxYPEeFmfBGeSNNvXm9rgwPUBlByZlfq7yvrLPpF8Z0WhrBXHflQ31iP0VN6TFzPpWykAs2j
ze3k7vXBfqym1dAlODM5/6Qzk6o29QExHhbrc/kjeB13/aH+7N+mu/xeo+2QgjXnV/8tecif+sfA
cLLdNt5mbfme/4R53579hILyEJ9Iu+YkVe22fvPJaJRnAMe5U6t5vLGG1w4BfC7dxLmnO2p5GVVq
ZoRRpGlO0d7o/niIvUOc/+2+gnlSIe3qhBk1+L+LE6CclGGcMr5jCXPS1+mUS39ufDeZSVku0nMT
85+fTVqrNpZSDJho9iM1TjfiLiEM7D15rwjhzAiw9KVxvspPCa8F6ybdC2/qp+s/YW0mCbcbPAJx
YymlvfwFUwdML6C6ykG2zK4aij1bulLLl79vhYyjStgNJjTew6UVxDP6WPYYZ+bFB7mGllI/h93W
lp+P/uVs6mQ3JbYe4GZ1MZtFLKadUgU6rwH9BlTL6dfkxE/ycQugtrbUz+0s5ixGkVsOklh3FPQE
KXN0rU49yZxi1AV8uT5x88Qsh0SMlippJg8S9cJUUnrK1PhzdiIRTmL0nJWinSNEqJKVi7WNhvm1
tcA7RpS5v2EULhvaRg+2bC0MsiMK1s5QOlct25sawv31Ma05CnPSbSbgWTgkixscUHVUUzIgOyGK
J7dKGmSHLPALpxly09VaSd9bgVxDJzXq5zRp5I04ztrXe8+aE04EYL+c0kgrk6wvZFIEDZgYNMT6
8LET5PEuhfx6l/ry+Ov6eNfug3ODy8O5ikeaXjE4iOlxkK0jutWH6yZWvhzqIGSwJAt+Hg/Sy/2F
FmowyQFsUzN/Kdv7Rr0Rt5AYqyYoHOBtP6dnl2X2fk59rC9b4FPR59rnRZffKLEV7mQzmpzro1mZ
MJNTQid3OlM/l95B3tXT1GcCQg5K4wS1YSv923ULa4PhzDOpGeA1/aFnQBG0JPAlWUYWiqoBgRA6
ulTjGG+k0+cXy2L30gOhMitEgWZy8uVnGYYs7YyJgXiI4xV64ujdS/LTDEiMUaqgb5VCrI1KpikZ
gXJSHB+QUUFAMRmEWtmZkC7pxsnx4s/SprDI2tcBW2lRQMIpS1zvclCp5tXSEDGoto7s3vycGBsb
dO3FDuSFT4PzZAF7WXjCnAVx3mYceiWV87vgrf+S7sIdlYbfZoBbivJDfTcLTWw9LdYCE+eGl55x
yZkYqSmG9Xsq9FzJTlzjgUukeNhm8yxzl3Ncglg5Zy00RQg6yuJOzDPPpwSwAB11aJ3RGYDEM8jP
08PkaDfKTngSXq8v+pW7BINUyFCZY8xh0csPJ9C/oIdeSV4xbmK7GrwXQF8o0ec8BQNNaF3V32oq
XjlrSYPNnWQ6qZsPMasMagPZMUymfu+MgX6QQ5gUSe9aaE5dH92WqfnPz1ypuES8HD0C2emR1Wxe
pZYKhfCH4ocbdtY2mYajS70+6E1EyS7t+JrXCXXYkzSlXl7vTAoQx51Etv76cFYuSRRIZk8GChbp
lPlnnA1HG5sk7Fs0bdXDzNqcX9Mza3PrA63lAS7sLKZNz1LgTt27HevbnKpBNNgN/5Bh2m3xeFb3
tcbNwcFKURjn4uWY5CzRfTAekuPdxw/ijk190x2TW+lQnlBp3HnOnLIn/7Bxnaw9BRnjX3YXC7+2
MnTn6Y3AL2z22Z3820sAu1On/zI9SAd8RHDSdvyobZ1jayelbuBisOeI8Sz9KRoDpDBCM5LKNPWG
klTHuJ2D8DOitXkQ3eTmHx1gVH+pRN65N4lfXM5w3eUp7UgIZQen8MFABsk/eC/UiTvRznL/QaB/
Lkn7t7HFAQbONBXqzsAjSL4mPRqi4X3Tb5xZq2sG54maSdpzySYs7oIylFMeYp70nlJsTrrj70ie
O4TqDjMJAXbxY/iY3G8h49Zu7r/MouJ4OZGe3sfQ+anB8JN+XybIT6T3qUHZf7EzK5SttnQH1s7m
c3uLUyXTuopwAsOMUVCrpZMgwJLX0OOlVr7+B34CRwrd7Gg38XpWFx8uj4HJpzmp7qL6VquDkwXe
LhpO1w+wtS8HDo5X2EzFR5hv8eWCKpt0SyKbOQLIdOmCcuuD5EaPumvcj/v2ToIopR59V9+gca0b
Rg+MrBu2gZJffrsEeM7Qxwyvd0RHptWcY+YnInV79U1+bWY5MHdEAoCCza1De2XD43mR+lI5bPjn
4iuapVDSpV0oTmCCKNee1Pbr9UldueSo9sXFIyihzW7D5dBkz6rNTiCTOlXRq+XhgI0yarXTGKEp
RPLrurX3p9Cl/8rNTR4fdW/iuiBoLs1pbVUAfZYQ9PnNXy4mdkAWsTmOv3S+KtO4XRXxcQaxyNAo
JAQb9EEWq6CwRKJwR3E6c6BxbEy/qPWWMt6KDToVZ7Q08R1akBdfqQk8oQnwhkjkS/ExKeTKpRxa
dDcm7+O3UvGxiKqglKCjXbC4wSdxkP1+wIzyGByaX3MGOEK30G5uesqgJVuD0l0clDfl9bphedUw
WX08L1XlOb8Yn6n5Hb00luLEX5Rf2Sn+FJw6d/wRHzv3fTfsOKcpK7KJZJMVdRGLcIjwfhPvik2U
90cvhjk4+ymLrcgiVrOk4qdIhXmafPFVlYMjUZIHP/ZuZcWzPY9WlCYWNw6fdbtzpT2nALXwC7uJ
JeZR2JmKQwnuIdGTX6AjQ3vE2U7N9kARzEuSWrqd0gC0MfmzL7HYMjjYhPElsnESp8DlllFpn8tp
RmMB7/Wbzm2PrWMlzvhlOBFf923te+taN9GP0S33O3mP27E/bkWD19Y3ankgtzj7Pma5vCrwStAy
qqP5VDenLQ/NjSP2ow+M+4vmCQJaCptxGX41k7neIlHZQbqORntgl1JGj9uv63O5Mg72jcrrfMZs
vXdNnLvAzYhuWiKmJAnaxGlpN8mSDQtrB9yFieU6EfXGGwpad2cNR3XG832eiTWzXwEO9rRVmrEy
bxfmFo5oZvqRVJeYq5qbKJXsAEa4v4mxXrfCxUuZBZJTS/RVL5XgBbSY8l5jcIdssOGJ2lm7ESxc
SSPxUTRuupmb/9G7tcx0GuI4NiEKhb/TiPY24Yccs9bHFuryH43xvZcLt4xNFyChm3WtPUa5E1B1
ItUEP9THqCp+9pV1I1FN22eZrXlbO2HFFeA38vScaz25V5Y+SFVpWasZIU361AcbL5QwOsJX/yZ2
ql32EDyg+U6ZcHa/affjETzXk0syMTmAiDw+Lk8BWtzo59CJECPw0dkEZF6tn5HgSj/DQ3pqHtAE
lD770v+D5Y975tLwIoc+tfGghhGGiX7ZuRJ/I+q+sWm2xrbw60hnJxWNZ4wt/izrrasYfOWuPfjG
tOF/fFzIF4NZBooHq7eMscBSVbzyDIFF86iP3oaRlTjMpZXFdUmoWVHYLsA5SYNCYyif68/Bfj4G
hEPdOMX3zNl6XaxUh13aXJw7wlgGRa1gc5YzzW+6J4IySGQR/tZsmjzf0aDFvfqpud/yjjcWyLKQ
tusoLw+8iDmlvhdP7NQW4d+FIWm8K+C74KPOeMRlsqfmMVclQIydUHiRk59dtcWCXhkDEKx3dWYS
c/jBl7srHrJAGKLEdEp/oNm62CXC7+tXz7w/L29x7cLC/AvOoi9SNcYNSg6mk0aQlpKHUXsqFM2x
ssaOJWVrBc6/d2ltLkc3IOVQL7gcTxeqmdpB2OEWMg9z91r6J2oVdvqa7cbbahMiv7KBEWgmso5g
skzZ/2IDD5WvJlarmg78wp2mfY4l49A2x2RTDW5tmWOJMBla1/PwFh+qMTTAFDgqTkV6c3DFXb8b
3onr2TH6YtreUXjOXYTgb7d84GWTzWzwwvLiA7YZEIU+pTGX5m5HvVef1U9IX53UXQx84ru1oyB5
1gNCeaV92eZdry2f83HPB9vZ8km9LlG6COux/NaJr5r4pPtH03xsTGtj7awckRfjnL/1maXSk5oq
h7LlNFp0HHyDVnbhNAVb/vSKo8R8SuSXiGMRzl0+Zso0q8RJHrGz1w8Dyo/hrjvqp9AxDirvBmGj
Umt1WGfmlsNSjcLqJMy1lFL20W9anF2N/vbru3wlMDiPSiFEpxGNVJdF0HVSyoof8520l3EH12Sf
36eO/Go8z81mEIRPrrDZQPQOYF7udoN6Ahxai8e1tjj79RFQyTgyNvGA/k4u7OJPlq07pXPqbrub
8LV4CJ/AcOybL+1JPm4FfNc2P6kbCSwXiXIO+MsFo5TS0I6pZDjS+BAmBy8IHav6ITcbsc8179B4
bzNGBRrh0yWGekqFqNdG0XCS0O53OgFJ84CGHwpZs25oAPxiHx68Y2a4GimIP6g5eJE2fsPazY74
LiFKIjK8BLXFQdfQWJSHhUKhOd599MYL8L3QnT4E71uLSg6feEsEaKUSB08TatMcALI49RZHHi37
TTtkeJw1WYGZ+P15Dvg2JxTpqa5/1F9bt73T7ntXceAcHVBKt7PP41aK/eMNyRdWaWZEy4Za66X/
2RHxFkGueE6c6p6T+7lxkLpW2tg/H3fpbIU3Brcw+avlvSV3/SQoOQbM/JeUfWs1dKcTfXd9k64O
hXEwlbiWvKsvF+yo+iA5c5NQKPSNbupf5Gw6/mcmFjsSWJWVDIYBezKZHCEgn20OVeBcN7I6WWfj
WCwMQwy0lP3ggVyLnuJBYNVXKpWfeidsWFqdMU4Ymfe5KX5ILMo97WZSYnlOMu4TQ3ezOnGvj2XL
wuKVocEVyRSBbzJMbWgTInwTjXxjFB8PKhYXSZu5aIg08zIBliW1rHaJynzlZLSVsVFsIpwRFx31
iSA/tr7Plr3FlZNO+UAwSvEcpRUMaOgWuhFjV9pF6N0lI3S461O4thze/T2Yiu854MtlXUlRL2Yl
y0HRYbv0+Q+9r2w9+/sxFGq75gozwv1zIdv8M878g1RI4eTIgeBMak7lEGgVZYxO14eythrozCPN
ZejIwCzhp6lfmepQ+oLjycG9mtWKnaLJ9A+W3LmRxeehPErUALx5jiFGnwQ63PNW2VhxW+NYPNoF
v1Fo2WccYVBZQPmsZyFUNyJna6vsfBiLnROW1Gh4IjbGsqIiJNorVH6L6pepf77+UT66oHz4s4+y
uPssL+pkX2S+gl6yxxrKLkii1jwkZuroibW/bm1j6pY1IYYYSlLvYW1IhGOTlXszD97+MxPLewBv
ZqoHZi7DRCz1+6wQf1w3sbonyZzydqCqFHjp5WYJci1NzSgSnKrKv+kSpOq6+FGWW5KTW2YW101b
1bAutRAzo/Ld15pfTRb9hMG6MZr1FfDXaBYXjlY0fujpjEaNitJWhvwRRNiDIUh09Ab3UfFPlgDe
AMXc5No/FCwYU4SauQVdUYi9ZEcWjBxDN7Ub3Txrc0fBOPWQFDkRAlicZ9lUdwk9f4JjGehWZjTm
KsTX1HjjKNgyszhtAh/CY6BhhsHc5unXsMzsRNQ3QqjzZr98CVDfNFeRoJssEadd7FGtS0K1qLAC
2q53qzhTv5hd8iBVZu20kDF3Yzs2dMMUwe76Ql8pdJorq+bydN7mH0MAo0ryqK0CH6HD8KF8gLt8
q7/+yinDSL5vln3M6/nDMP8ytuxHHIIScOrgI3v5UoT2rJCUHvS7/pt1A9FjvyWzunYUnQ1NWWzi
WJHHqZiHppv9E7mh+2gLxb2SYLuYvWVZH2WiaGdZDCj8ov3S4AgQ2+id5FShCIkajQ8XXqKKS3Lq
pyG1KzTkQkRAh531e7trZOVlfvljFtscRqveTSPj7YxT+bv9Ql0wmqOho9SfelemrGZrgleuMNAs
7434GqSWZXiPzLMAyC313QQ/qYq8F7E3njw1tJytApOV+JGOKVJNoKS54Jfey2QVU+GVIT2y2WNm
HEdSNN2j9tU8qY/IRFUP1n3wYAZ2CukT3futapr1gf5lfXEIxAL0S0nA+gQIye704M7PtDc1tr5P
ibfhF6y8lxmqRLaCAl7jY81jXAaEKWRPeH+rCpD8XP+5eSlegn1j393lEBCdCF1X29u1x7lYaqum
feXEO7e/LH1U4yFtSIYBxxWfpKl3FOVV3fTpVwIuF6NcAgIaWhSjNsfKLPmRFwRAdtpX+KM8yXvg
j4nt3cK/bGI3uNnMyaycthcjXFy74FtFPaqwHZMLql4nks9f0psg2gNRrO+r47gXXR14auNEA4n5
rcW8ci5hnogPkWU8sw+1FGYbZU1lMsG5n9lyT/V0uhnQWjVCjyNxd4IvHxKzeWfBAxEFwfF/yL/H
HzXVUrOoO4FO48Z31CNyvRs35UpzP+bOTC482jHuzcrIMNnfWC/Rqw9AhCIRaycdoh/NFypn7eKw
+S3n8qvFlXJhdHFzWrxAVaHAqHgz7uYCH/U07vW9ePv3Dztrnkh61Qhh0SO5eBNAQ25MrRcCN5Vk
IpCFLYpfULWytbbYmMgP7hqOEy9dnXJZnoQfYpE5CCqCKUPg6nJmjwGEE/mkh58DkKkDAJbrDsCH
3T4bo0NNRSGb0qxloVJthtaQ63Hg8qJ6TvP83rIGp7S8DZ99bUwkoHnHI2SJB7C4iwcF5GfcWNxN
Zr3PsqMivIbyV2hpbt8M7vUhfVj6DOnc1mJ7K1WcDEmBLaOS4nvBkISDEEq/rxtZmzdKhmavjdXw
wcn1JFkXzGry3dykvS/4nes/J29rS62O5MzI4t6pCBcUXo6RSg2/BtRxyEOy0ZjwHtm+2ECzmy4Z
5hwBJjL67lWcxQXA7gPONXXflbtKvtch+X2yOl1Ibanx2/YgwSFOQwcosSzdQENL86/EE0tnZrHq
u0QW8s9Nrck/siQXf+m9OI4HytJkXputMv0BXrrG/wLVLIJeDL0vPHaiN4FWhL3YwSsSxtR/7iL5
exhr6lGpPULEYg5je+bL/aGZRXGbiVFwKhSrfbasOvg1GODr7evf8uPJNc8BhSxE4lW+6HJvg9EO
5Z4qfLf6hdhe8Wrc+rFtfNLv9MchsZUfop2+bOd+5Q/30GyW+hjUDFGzBdt3+coMFbGlcMNH0Lvp
1QBybR79Eoe6uzUMOb7TBlU8TZ7q39RtzhIuRuMxSlVUS4tay+1Rarz95BvGfa1pwWsRye4UqYNb
WJHvSFnqvYVhoiN/NxblKZyymrIMMUvv5Nryf2WUtf4ZipV3n+Qwmtx4tLTPraiXW1M7r9APqwu+
qIbzRvXOMq/SS1URlyoP6JzVGykop+fDQQUHnU4/r3/ELUvzXjpbxzwt/IasFeKxiXgLsfvoUW3a
Cp4tKsd/YGlWH6bi+b117dKS4uWGjtyB75ZVxPV9Vya7YmrsAmXP64bWtj+HMw2Gc18m/sKlIdlE
3qBHC4Kymc7OJd1u/I2hrOjcQ8ahIQMQCbnBD6WJveT7XNtq4GaRIpf3Utjrk5MmqvklhYt2KwYJ
7RrGEA0HL/LFH2FI7oC6Hq9v7EwWelcP+/7U9YZha3KZOVo9to7STd/jwYKQ3cvSV6vRxkOIbMB9
mKrxqRXi5Mav5eHPtPeq3wk80WpjUGt3zfmYFqdm1xNOFiyZMfniwVPfMk20s2g3AMoWktP1T7Rq
y+TrUBcLrXJWtzlfdXkVF4SJGpTDFcE2/Zsq/bOuk0Mr/WGm3R/Xba1dOfqZrYWrQwi6QkkE6eK6
7PdFFaEtVdsq+gz/kRltUfCuSUkmCUUXuAHbtU1EO/ELUCXx7rqZtf2KM6BRdYBcJ9WJlzPHWQy8
u/QCt22phpTDwen84Dbu/c8QhcoNY2s76dzYYuomXxOoPZ2dt06rYc0IRn+SxnDYOu7mH7087gyq
7eirIuv3sX4jgnVJqCVw1bj4jHCQXQKoKxt35CD2rfggqM3hn0yjQYsfiTHKixeOVSyL6ATIfohj
pdz4rfIy1emL2jSnXDP3101J71Toj+OjN5yaNcSc1GU/ZqdSqdSGjI9qmGKPerg52amq9TdSkVuH
Xpz624IjZJ90VckjtaM5qo508zlJB/GNm2lWQzKsQwA6/7axwumoZ7HxQHCr2ydtgR7POCV7uRvN
71Mg9wchmoz7olTS74hAEEX0a3j+ozjc+g1Yf1sPQu9JCpvqLdaaNgMBQL+gXehe5g6jlyvUqTfN
XRWG0ptZo15iK2WVuWOYRBBCUXacvAY1i17RikOipDrBmwxYU20DS5deDHHMPldWEZMAsPr2CwIx
Vfs59mKxp6hRrk7jwJ5II+qr7SEro9vWMHvrtdIGo3H59OT0m0pFmd4XT73lFz8tzUug2ptBcSSz
qH1JjVQV7qa2LdInyUim8GeIuoL5Kxfyig6FRo89W42i9m7QauW+BK4PMD+37kW8rPtBhMQZNI34
re7hc8qNGd+FhCl2YlAEN3JW5G8yOhnHsENRyg817xPfzcvt2kuGu8DK0/s4VEq396vJTtK+fhb4
JidfmLRbBbzPUUkjGPSFnt+JiEc5cpSGuzJqVco8lDLaJxMakmgyfWrFXjyFPjRIC2Lik1Thw9hI
RNG1KMmlM+mF4YxJJ2S2GtuiDwLNKpHhJcNV54blRFXm3epSLd9NldofEi8O9m0yhru5sLDfp7LZ
nCY5yXZVk3a3iSaFTpSayasxtKLbif1odx0SO+nYBs+RNIgIRuGGIOmCesRdHygWzR1mRUGpwt8G
0V6flTqy+KRY0BzHzhef1aKrdyoC3S+C12eP6P3Irtgpra14WgIcUQIXPqrtfP+m/aFH4N1B/6tz
It2oj7GnV7sceYs7OZHRPPIt0xlNL42c0fPlr2Mh1qB20gYD5MYzKYqerKTrHERWYjeWNbBroPdv
itIoaZpKoowyJGkcbwupDh7SeGpR9gqsWrfNsDCe1FJKT2JhBbu0CIKDJ4veT08Hn2Ij0gTkIxub
GysMJFSBxnKHRwfl7v9Qdy7NcePYtv4rHTVnHb4fN073gK/MVEqpt2R5wpBlGSRBAAQBkiB//V10
1emWVQ7rdp/R7UFHOVISkiQIbOy99vpsw4Fctt2ymu14D5wYOx9G7uz8aQrSeEkokEuJBtggTAD+
CcNymUcBi1mFpLo1CHkUlu9dEDeAbQpJnFTFHJZ1bRMVCxnZcYZirEDDZV/2K6eFN9ltxhM3eggC
9jmgc5TCXHDadYGLSo0ApitAe1PmVgPEX3SiD64e9ZDX3AZirIEVzW4dBCsAIOpu/EDU35po4jA8
UATSu16Udj9DlSMXCWCans4XMY7HVhPnto1ns4/XOuWxvuhmuXzC9dk58X157ajQPQmkKW+rMeie
uXDNve9K9eCyaS0ZF81V7S/WwbgxsG7MTcyBgoKZVxCuwHVcadgDDh25xuG2f0oiLi6MN7Gj2022
TMNg1s/GsfyrTnMPJ53KuteUm2x0rQQuxIrKF6yPScHFZOVuz70TqS2QlVanNiXMI5BxWuo2gxE0
KZe+bg/4v6oUqqf7OUymr+GCtjr0fiFbZNkO2nMJwxwLrfZ2Qez0dQKNCc04VgygE0hv010F8tyd
7TR4rXzbdKXqPfMVdPv1Vs9DNxbB5DenpmI407mhpp/90bI3cAz4YWkbghCRr8nE82Z16a1n1+oC
8tUxEwHlhwnGLlDfIp5exwD+s/PMD80ouzPaVewGUheeNdpfbpDBFSff0fVO+M760JNKlM3S1jfU
kfU1AaLtJpbzXH7/LySq0J5S8bn0mw7NJ1jNPwkI8W/gFd0cba7wgTdWl9TGf8URIh974PHOEvg1
rNNeToc53pElRJfqPImylrFOsbTMdyoY/fuI6blcPW2w8tU8//73aNJHJa/kMqdY/5oHhAYhyUhs
m9Jb+rhwknrN9KC7SwtdxC9ttNKDqZeopLIZP3VoyP0MQCKwgWCYnS2kAfgJa90e+emIpsYa2NWq
Q3kCrci+RcHDcgBxqWGrGXrWLqLe3m8854T1wzsmsLlfs1AM6xE8mJhn4TBP+ep75hLqrKWQntSf
SMfoM8Ls+kZHWMTTZvPmADsP9MDe0s5Vs0Z9moCKUp0jGY+m6tiKH0kjl+ugA+jwfO0SVsxQl2Ss
Hv3zrq0o39o0rAOR2DdTZcUyY6FAo5o7Vh5Ydp57MxhjnU/YdbNYrfZVbNfWA/4c0L2WDawel/Wa
N4AeDGkCohvYS/2aFKIhbqqIUQwHr42ISGXi7+OEStSdCb1YO8+/gRO+z7PYMvG1VBaUSHbTTefU
LOoUVs182SWuuQVOiL2oSgyXgw/qSECREUuTXrT3Tteb615qaA49bWNxJqu5mdEfcmd59fjNGL9H
xwYYfrcWdhNghieX3yqYyRUauKfbxV2HT/bYfB2gKgS+DaI7aODGvWoC+m0A9e+1lmDjpdEU9jd4
JqKkTqf7lKyBd0ci0T54VkRvFa2dQslWwqrE1k7aoB6Q260JD47T0y4NuCNAH9b1FfP66dgwOdxN
k+hVyvDn2hxgpe5CMbd6CYIl+IYY2Udkg00vg1MogDLcTNhkTV0dDZ7MsXNaBtKTa30CqgVO4AZW
MClKPUsx2InGcu2RETuSbYPPgOMUWRS9XjjYkyhdL08TbtzOzPO0putad2lbq/gUS8QkqVM39QGd
oQSGh9FUXyA4lleN1du56JR9Hoyiq2HEwv2zwUsuVD2d18q/dusSqI3o1mnX+kpqwS+82qsxvWS3
Xx0oQv3uEHPHvl/hhtkmJKu9sT1JZJlKl4SygBvoVKcR0UnpsTJCamgwGUyxUSHrsS4MnjukVYL8
USo7SzwKJuIC5pP6gGfBQZibraNdhc1xdoX35HuNvRdiqS5V0yfnwBfFJx+q3zOCx1fMBp9qC7EP
wGPJnAasXiWCsGDY6ZXQITXxNF6gTxptoDXWexQG0FBcB125oo51bWONKvBjceG7mp+pJvbvpw3O
6C/449xzrUu0Dflr6jOEjMCc8OslGRkWBDU8OXU3Yz8R0VePAeJYDa53YghE71DQDa5ZDzRXG7Zq
71BOzmxvnFBfqpI2B5upu+RL09zAWwgWprTlRWy3yYm6c0dTEa5LicN3QzMyYYlOlYkaoL6G7oZM
gKP7auFn88rjgrpL9KgAzALdkJPLeYQUMP1+DfGIG6kW1hC41qvuRgGnco/aLDlN9jhcoV9X+Klc
KTt0QriHeOyTy++X7NeelyulgJ1c2degH8iFpau1HOLOym2Bv4ozCLBiJJFY5SnWXQA8ux1QJt2O
wFFmS/fyM7+OQZ+y2w4rA6H4yZludMA5ZNuXTprjH5uEOwK5RP1uZ8Vefc1s7R6ojhZ4fc3MFAzF
/r0/LPPergZ5odkYHRCvhflABPKTUz18JQSa6BQVkvqoFg85+0V6vCkGmF89Eill0bVLDQzlRK9o
1Nop2JY6k5bV5qA9kWJWIEjaDqn2FV6b2eJD4WmHX/hVjXArJvbNaDnxsTEz7gL2YLD4DKbmxKK9
9qf+STjau3UXPgLN1fpfOK3QaEQnvse+GpUyUPqGRU50PorB7HHAoa9wlGC3blv3RTBzBYAiKOJx
bfQZnS3w8vhKnH0nRnoTjwN2vZGB40YoZubcq7ggI94M2oFwkZFarKyg1do+z22FeyukYx1Xz9YP
QYT41J5kvENsIG+FrJP0+/OZvnOw/BmANqEJcnQ+VfxMBJhOfgBQ34z0Xi7M6uXAZk2feoYT1ggS
nb8t4a2NdcIQfgjVPOx6zfod+DeilFiVcjYCkQcD1DWthjYsQ+t1EF8xWxhCSSBpufE8IBCHhlw3
XtcDNa39VeJEu6HSwCzsrnRTTw/ViIkvFWOnzguSHWZHf4aCDHllwHpB2ju44oUMSXxTY2+MMq/r
zG4wSXgNDqVzNM7IZe7aA9xw5qim12to5IUvSXQ/WnzkaRs55IInNXtxG9T0M6/WzXXoAh6YguZp
IYckPHKA727kpmFo4aTZtdLOldu7d2FjA98lHP8UdOF6aZBx+wwtHqzbwjmpZeoICzHFMFvxl4gO
BH5XDtpAG7uJczi0oASqbOWXVpLQ81EL/+s81UQXUdN3skAWLfgKR6IE9kR1UlC7M1+U3GBq1DTk
K1nnhCJgRxoXzsN0TDLfq9wnOwYKc2+rITGpE83Li8eRIT3YEVvQDg93TkAI+QLfR7AZ4TZqbVF/
gNrvJa9XRFvxhEm00I6eWqn1E2aa+QLKwAw5ShRNJLUZgivAJUe2E9ZiHYVOBnW0OwL/XF+ATZrF
CwdY0J9EdWn7OOVmfjSqcA+OsDj0rc1ASlL9CsmOi3A+MBWypyqKGDk4UiLOHf2EzjkYm2qAL423
AhpnafPkufPwafLt6kEAc/cY1KanBberXpWtkcDYgdMJ62U/aPAVBDOIDwOVbFg3sNPULLi8JJ7T
4+spXEAccNzAMZlFOfsLwA+4Fky5eKVLs8PqWQGFOSpA0wRCNC+l84B4aQ68+U5YvLvpnT5BzsJr
sLr3STDBwN+vG5h6LB3uaRzV9TWN8LxyoHARj/ZY7EuQYXvANulk0Nhj9fNrCJLxC3oDiJfHHsLg
yg+WuFRtHC0nqB4UT9eW+1vinHtyP8u5jS/jpW+f/VjWj/EqgZLDwrlRNtuYjjk24djaTzPoFjAz
Jio5C3vf689d6VXYtmvvcoJT9aHya38Gg6uyQ4CyK7Qz1fCCmDOtgd1NvXmpQI+gJCkHm0EG7dOh
1pgQMZDOVf8dlQEe6fYHHJxeJMNPFfYMLlAZEHitF5Za5ysAmFHLh+tR843PxJWpQtHsDoxI3uRi
MdFVNJNFINhp6JgBDDk9CjitggioKe7fAkNxguSjHeMxg5qZYTmNED3jgr+0Ldpddtof43g/Vz3Y
kzMdAfueE3xIwgEzGBlFcqZWkDP2IumaNbNxloex0rLM854xz0Ko2lPyFT5nVXeOIA4P20XGIB3n
xr2fa+AsMJMD92luHcwdWrf6ABrr9k0FXuyD6GxA+VRvY0pYRnQ3Qb+Ocdp063o2YUv2csv2ene3
jkPn59KHL1sOnqRzJnHOfdiU2XEBVm+17kRTBWiIcimmfYMqHW7Z7PuHGmmf4xJBiZpGtmElX+v5
wW1DYLgB56pvLBN052Cthl5JrM57io2ZhtzH6n5y/CFUh4p7aLhTIonaAlBf7McObCMKTDLsBCyJ
TxNHgRSBV4yZsYKU7GSTQUogRWOyzdK2n7A7jP78GlDigrxsqDparuU+YcnZVgMbM48AYww8o1Ot
4OI6prqEUAYvaI31xZI+3pmBS7PuIUKl4HJLGAylLVyZ7wkBwcyP9PSyjhNInpGw8Z54xMyvQoYh
TLmrygKQlCJCWTl+QTje/Lp5eawFJbq+9vHVPzM3qm6ScFwASQ6kPW49xey8syc43UOZWKdtY7dh
2nvwc5OhI86ADk6eWgSrF06MVzNb2arvwsUCwxiY5k+j5/FHnHzITiPX2mYVPNt88H4HeJh6aMtL
57FKbqm7qYAS2lnYtJAZOUb13B2mEfYU46DNraqjtgzHeEEIBf6tSgdY0OboUJxOjQi86x5sTCwP
y9hPabdSeRaB1fk6zBBS2UCOHvUahV8nP2rmvIn0eCN5E1xL31+wFs/1C0Qd82vkDjKHO7yzVwbr
HcimpE4hyeSPMsbWazmVN+QNc9ZTPM7mAbc/PqhoQtc1mkTSAQTTzMEeco5cSoRJZMcXwnjd7nsI
vaLnKkOqDadxA2EA4rsZGQWcvFGC6nYTtzc6NEkO/dKP13WbyFNoI7ee9kJbhawqcSDtHD7ApjYu
oMGDjRONyR5s0vCcLd36CdEaXhxRmUtKuyHzuwDFGU9bEkZaIArP9gijAhnLA9RsEpZMyNKzYVCp
1iI+RK5mx6kyAZIQi9jpdun3cnWsoh+GegcaMb8wwyjOwyoez0ikxYEDmVziXAMn760vxV1cfa7j
jp6F/sB3gWJWCZGpmyNzG79sSzfSXbF9RlninvkkIUcVVlgVcK/vJ+J2Z7UPaKk7ByEqi6OXm7pb
ixDzJSezqXfSREHaImGUaeXUtw4MQfdNmyDbMtjToV1h/Kj97hvKes888YZDP3GJl6TBjPftuqiZ
G+Sx4GBTL5W8Msqqr+OFhdlqrRz+OT3UYHEV4uvEaBuTPXlAldgrQZKld6yeqyOwPuOR9tALBDEF
/Q3vDRoLUFRGawEQPvaEr6I8R7cF8s9Nhiybm03dPF/12roXieC7IXGB/E5aWQQuTv3tduaibMS5
DKFduSB7hl4qXbQKsyQik/o8wCQUasc4ATKkjrtdu6VqkHmbX9cIRmwpTSx1UHpIzjtu9FO4EGmn
tutFO+p5An4OUbSLajUfsK9413YfrvnCVHhI9Pq1sZzubLE7v3Dxal+GCieY0Eb10eUA6JpQaDwK
q9t1AHAhlqgcpbIeCOO0a0L7MEhmvzaJaAEV6NX8ZbZBWZZL115qeySZgPjh02SBpguAscNP2gHa
agy9L12L2MMhXXxGm7o5V87kPczDwI5DwiHh1L56JJPLch6b8GYeg+rLYlmmaCMgkdPOZWYfoAAP
h3WDNsKa1OedG3rHUcz86xJsalHk/y+sIODl5IFVYZAzObmty4/IKFUXNZXq2cjYXHgmHC/xYOJ9
QFR7BfTSKxSS41kU6GGH89iy55qusBWp6qwDsjznvr0cu8RBq3LDh8um2/K27jrDBHLQFlyQJizs
AnSZRyWD8MEHjraIZo4jL2jrQcpk0NRZXSXxWTMhZRsSMLh0bz8h1RLsx8nzS7P6wW4ZgvAaqOUl
xRvsZE27dOUkSZKB+NPlukay24cZ+8UardERUv0+aypEFQO2tZTExj1zRg8YEGdrPjRjvWc6mXaT
39IiJiBdIy6azuzVQTq2MXjdsRShOXhQMofBFMxr3HU5+qxfCmialxfLc+yXQXvLN6s3psQ5EDVL
j7o9whiNfDSCTHLVVUNQEtGSA2Zo+xmsc36EKeyQtQsD47x2uy5fprjJQftFg6lDmx0cL6aXxldP
IFbzHOrsKps0E4dltdQNhKB8z3CjgQO2xynJBz77nxhz8ZZ2eiFn1lgPZQuVUJFUg79nKHTdCE0/
bCFwflYVRnsXTIzgauF67y0yUcHSiHhZncsC7u3n6rS8muOwh6IwRk+zv3e/NLcfqe5+Pma0MSAg
Vkfx8cfaLYo8C2S+EsKEvr8eCYTPyD6WcsBm+UHJ8Wf1daSUoYOF/Sd6v95VidtOzJOtMEG7Q3tl
kJ6XWQN/+kXnwQl29bk3pLWBuHnZW0AnfuTO8FOFztvh39WN9SzRqucJlNzRsO5ttjAoJg2HBuqo
OxApj/wSvU7n7XMEAbu4NTsLTk4G5+Hc7Mw9vR2/fIS3+lkh+80X+k5tfaNycdHPm9QL7scwbZsm
kob05oNb/rPC/Nsh3lWUI3sYW2w02y33kSzkJcIzdUF34GG8xLmGhl3fKLlHwvMjmfVfe/UhiHo7
tPvjvJq4CYncnnbrF+Zq3CNHdFaddbdomIUgjbzat2Hqf1rhZwKvqqb86HF/dOXv9Fi8tq1h1hge
EVgeNH1KsR160Se6sg+q9j99gf41rd97Q1HXN77b4B5vZTibkpwkDBqVl18/yo9G2T5/M1kW16Xo
CNhG2QRX9AttnincGf93g2w39c0gNnKI3dDgFTEeisoRlF7DcDHwjyw0P7qWbaF4Mww4m6rzVwyz
an4xC5y9m7Lrhw8kDh+9Xu+Wm6Qjeh4TjBKivmxZYL8u/8kzQTceiN3QXLnvO316ZMImiiw0wLmI
N7y0N4fRef71I/n5e/SvQd6vEmQcPAFAXZ17aXdwv/WldxwuSVHlyxNSiXdwTs6X43qBjMiXjyBL
P32H0G4ISSk8x9Bq+uNzYjggVvaIoYUn0gTOfT5CTzLKPERC+teX+dOhNmCdg9b2jWz541Ai9tqg
4sjXo+hTyImVSYzAUBvvySbs4ddj/fSWJpt/AY4tW2vru7VhdKqgXQ0G0zl6zUYkpY7bnqAPfYkU
2LSP73qsjKCzzreCp/OHLLWfzcy342+fv5n/EcLldkQRNU+q+4699h/53Py17QRr79sB3t3NoE36
0NYYYDMi4mX1wEucScIzrP87SG/8Iiz73dxmLST9B7PTF/HNR3LnvzajvfsO2xN/c5F2PULrPuI7
dAfs9VG5cZBljpaXAMz2j21rfzaB3l7yuzXFF32EChWGc1p69Ff3NPQ2kqXszCXdB3N1u3vvhGFo
UYzgswOhJchT7wKJvgbmxx6ghSbumrZmLAdZpzjG7n89TT8YJnkXmPlyBa3dxTBR32Y1R1tNvaYO
+Uh09tEw70KEZmWqSSYM01Q2/CM3RATHwYmUv76an8z5tzcteRcOUChiapdhGLe+jQZYd+C+/XqE
n15ICP96WAvAnTJ4NwMSRoJgriXJVTukVityKzwtqs7+d6O8WxNduE22UY9RcNLMbDj/oByZocPk
39+J4SPwr4t5N8e8frA7L+pxu+Tr0HFkVE+LcD64lp8+k38N8hcnNrdr2gBnvbyT+TB+jSBR+k9u
VhSEAJ2gG+G9KL6am2qdg46g96snqVc7t42Au62J/u1O9dCDcRiaXn0H6BH0cvy42IxhZ+gsUXR1
fQv9dOaayPCjjfindwtSUJjOwAP4LwasTI1jEwQaib2z+uvm+63uk5PK+XO9V7cbSc45/Pru/dXp
ZruqNyO+e2fW3nMmx8eIDYDRLP8cPkNkeWgOE8v9MjmD1839R2H7Ty8SPT0JHIJ/0olNIMGrIWxF
ni9iGePnI5iqv76qn42AuwfbYbRF/rVJmSGtv7gzMolSnxMGV86J/TGt/+vF/B/yKq7+WIrVP/4b
/34R/YJSYq3f/fMfF83LIJT4pv97+7V//tiPv/SPy/6V3+rh9VVfPPfvf/KHX8Tf/3P8/Fk///CP
gutGL9fj67DcvKqx098HwTfdfvL/9cO/vX7/K3dL//r3356/sgayLKTRmhf9258fHb7+/bfNPhnr
83+9HeHPj0/PDL95+zqQpn/9ye+8Piv9998sL/zdQ3wFEyMbfQhgtuLxzK9/fBT/DmdhNHRtjXFA
cIXYYrkYdI1fS34HRgphLhCRm9Upnt1vf1MCVRh85ji/B3DA8eD45qKxAXP2t//5fj88q389u7/x
kV2Jhmv199/exy74XgG+AgBy0F2Dw/A+S9C7Xk9ZMKEnD8KHbGNosBvgs7KwRQM2bMPyLX4wvACq
MiNlDCS1fHxzy/78Sm+/wveQ+s0Gj/uC3jkYYCfoEt703++2xE1tE9N4hIjuQFB/RON1UECs5SDI
/igHsG0Xvxpqe1veREkyQm7QZxD8Aal0ZUZUPgl6EJFJPEtEdMdH66ikaz5Y99/HZtsFwkQWWVwf
+m+I095tYhDBwPVlu0DI5+Fm1RRLe0xAKd8OEwwemVHx6zvqfjeff3edb0d8D4nwOTKAHQhRKTPU
udM1TnurQiYQBVQg/JaVQoM6NDseaTtrkcS8Qp6ZPsUob2VCdlMhWZ+UsdbmYC1Nf5RoNkMeYcVB
eFJiQTGHomnjsAyRb9LKgklKVsEw9WbtFr0WDSoGUMCZRIZFDLMJCWkQdAYonST8SxtPaFRekumU
MAcpY1QspleXQg2TTvOob10qLVYSxWznGtnHaXhiw4pSQFqhVqxSCPDgjguRJl8uOdR9A+obtrxh
K0fiNQqUf0dQi61zlPORlRxHfjF0znRt2inMoQOw7kiwPsZD0ObG76qSgio1536tl3GvHdmeO8rx
bsPKAmElhqoSuPVQRlcGErA6k9IKIFeqA7gaOWKNT8oEy6NlOeK86wRpD9xZ/ZceCgiWQt/v3yQw
dMolyj9fGQ3kF2+AzBpyg7G7p5CZ452SkT6pGrW9rA8lOfKQMTvX3Shg8oZ6450NCdGmcwFNbiG+
9chUXa3ZMq+T3Mc17u0ZDy09pcnEiMlqCkQ45INqMimbEldlrgfN3oVvWv3kTY2Gf40M6yWtK9uH
YAy164uArchHNT1DStluy3hyMBfcrr+o2pHB0h21zjw0dZxVxEESdzLd1WzaZb+4kIkpyNPzStdM
FZC6zzzD9NpcUrZA3VNdexqVqvN48tCU4vZhCBTmzHIsOPaeMJRdwapluzaxGrhSWy1UBx4ueD1r
LSHHbIigwofjcj/crjMi2RvhjURmrk8odBpR7xZBPFiZXl1Uc2zT5n00qLMG29eNVQOKVtZWt6AV
YdKPsooQATMGzlzfqFxWU5PpqYc+wNT1mDqe5Di4UDNaX5qk4RdQXdrhATJ6iF7GRp/QVCy71IYe
8nZaxbBknTtVd0om643Hg+STtwbLXdvP8ZPBYlY4nMsDHVn80KC0cUsQ25Bsdmb7Dl6asjAtjw4I
oOS54bZ9itHl95Ak4wIXm6X72tooAnrQYp80h5qkgSKBIdPv4JQwRE1Ytojorqtpgcjdt/zneDQU
jgqtc0lUuH6GImW4Rs0QBcwk6C7qxlL7yKDe6SCfkK3L3O+nlQ8HRmlU6mDVpemh5Lf7QM9pB7+7
1DiwEoyq1d5HMZMHC9LLI+AGPcog/lx0UbCWgRAoqkkEE9DPLtAWgEzZJdOIuDb5Sqg7ZHGLqpMd
c7jztNJNnUHHqHk4SYaEe4t2OHfaR9Yc7YNZuc9gAYnMnWu2x4KxHASyYgd0TwyFDgioUVFACvBf
6D6EHmYvRuBZUKGygX8O+XJsZAxGOIpvSzZ4Qb2PgmE9JAFT+3gaxL72B1O4ourOmlaxUrJmKte2
tx9+veC+9w8BJsMHY2hDOm/dhn8JiD3sbvMSYIXf7I9bL9dBAR/MnZ/DYcODE56fwaXwg1X+w0Hf
bStWPFVxE2FQU3Z3qIV5+brHxC6mtQC6OrP+XUz7u6uE9+WPu2fFhKskhZ2bB28LzaxDbD0sELZ2
+kPuw/an3m5gP95QGIv+OBSH6gR96Lg2nW/Glx20OUWUsXMHeCMK9eyHkYG7RffvR4Q5IsCN3wOu
96ZI0ky1HVYIhObMupwF+W5Is5UtGFoV8qVESwKB8XmhcrwgXrHsHQiLso+9aBDa/fJ7ICx8G6IA
NgMjgHru0wAujV531wb3SK19+w8m7NurfXeC8+Haahbr+9WavLGC0i9w2MFlsjUpIQ0HQSr44Hz1
l6AEz9SDpeeGXEHL3V985CsjlXQmTJ9wGsoQcjLhxrd2554FQZAvcDbwG/eJL/6pGe8Is1MZHOTW
YEGuQmxX/gx89ASjeX7r0GONijnkVhAln9f0pov2rkRpAyvMmHxms11C0ZBBplnZTrpGQabYnE4W
2h6gCKL2bROZHWT5ReJdQmqQawXqaH0VI1tmWJwzz6TJct1Bg/f9rv9bJ6X/785AHhq83kyu7ZT1
wxnoTrw84zDF1Q+noD9+689TkB/8DmduHHWCrVXfgUXMP09Bgf07kggbPzIAWRkHEbzo/3MKCn5H
sIxTENLGPs5O8WYR9c9TkPc7hLX29j90wGJGBf/OKQhdmNuC8ub1x3eKkWLEQg2QpQO/23eLKUEJ
Jup6QtGvA9Gu8MCXzIdFQZECjTpE9WyKqQXOhEXuN2jMpTsq5wpz3CujwJK7wYEXwTCLeMeTRt77
87icWATXjjS0ZHjcNliZrpAiZE6y0j3cn9hjXxnvIal59BDWa/htmfzwzom5dwUPSnGUxEnuXR8b
VpRU83kY9iJGLjmcir4KvAdgtcYnOVb8FvfVf4wCOV0jBR2XaBAjTxBDo9CqknWCUpn4p3pc5Bca
xHhhvHCC0s5vEWARrOQDtUqv3fRTbJigRInsE3jt9QGdX85NJWIN4BqPnFKi6JYNKOedD5LHNPUY
ozlkveifWaq4HGdCrl0honx126DsZlbt9ATjNVQgcPYYZ1nWjeuhnW0yx0jCs8+efOcG9ApZMDUt
O2PQMAMJR/vEpqVaDnMEwZSgEajmUEekjddAcFCNoujQ5pG1E1qXyrBX7lhyjcdgo2EmRv8ksbkN
BYk3JAcXPqRHZMMgk7NSAKHAVkGrIJtU/wj3pP6oasoupwoCF47+hj1xGitnoYOGfquFcD4eIAYL
rDqCjJ32EdLBUD5C6+rXjzipdzeQ/bY+brHyrshknFPnrNA1VZEcHpFFgbMqNL+Rn+rY9K+WCKad
M6MPc5qILPQa8CsBY2V0Nivpg5m6ImmAFtjz7/0Sc4O2Al+tC/C9w+gjXh8qf2/Qp3vnzHwsk56T
C6pteiVFggRcx6v2zHXRQeKHdHkYOxcNRUw6qOkvXPOj7fTQX44BDu98DppDt7au2a2+y3dNNToX
lY7VBboBUJyZgcODhRSOO0U/Nv296tD5pVqD3rPVqx8xoaB7hgmvvLWJCynidrchk4J0HtrhnQ3D
wiJuRX0NjXJyPqMgfGaD43OKq2Q1WwdBv/UNoeMCasFcbZooGpL2OGtJwamKVjTGYu7fU+hSM9Hb
RpTVZkVXNInf93m8DO2YwhVeQ+6N5o9RewxGSf1aXfSORzE/4gnntmBeK6iS3BadL+6EthZIiO9b
PkDYNjjDTinsNBWUwzvhmXjvqGm9xOlQHka68EPF/AUa4Xks/HnqoHNCL0uYQ1kD4ThE77exLdFL
k+CMiljWccbChkGogeSaoAnRtILuOJo9D7ESQuXw9oY2eMR2FYVG7z0S2BAWr8piO9qJpP2j/YTO
i3/v2LOFB4OWpkwjaH3Sc42CUaToiq4piKjSURj2qLSCLtqMuJkz4ESPvv6uQsXV5wIWTLiHM85W
vsZTocuQLCdfMPQy+KOckgzHnNXZ85aye/QpBMETBZrdwQshDc1wjlCPk+1WT4MJ3c/A9slnVelm
2FVWxD6hRSb6v9ydWZKkSpZtR8QVGqX7xXp3M+89vPlBwiPi0oOCAgrMpgbwRlETewuPyleRkSIZ
UvL+6i8l47o1GKjq2WfvdX5AyrKqaIGXLHZ+PCZPSmXmS125PMNwPabkOOR2rs8p+V8mdJlzGEe+
LeQLvDJ9Uhhx3V1Aqi+86hrCj2vqqsRmP0iysUuR3sOcSO5Gmfs7oVR8m07BEuxnNQdy39ZL8WOu
M8Zq+0ZuMvUAI60AnKGdbFv2gXVOGsM+tEaeXpqiE1doMuNzKbTcFW6KyQaL5ESfhczXE7ezuTMd
SJuUkZX//jNLIwxHMy/e9XwCQxR525+OdZx64fmnHx/DGje/i5mujfywy+6VgT2+GBJ8YUEzp/dN
HvJDqYY7JADsfEMuhuDRGqoiY4nVV8dTcEkWEVwsYVi3qRy8Y5Pb/GxFEX4v6pr1q8lGvLowONbI
N/lLkZAeUWZNFmWNJYlKfdqOzUpskiyxSDApj3/rWp5DteAtLMwqxbmPxEMxInko9aiCC33Z8mCa
qx//86nUVUioqKmmp2CphlseCfVe+BmGybZe7zCHUawFhc6zLpyYc5qJR56HksgMQbzgogMd3+qF
hXGjfIKpggL7R2AH5MpKviPSffI98NZ3S7LKPOp04G/WOFlhOPiRW0JhOuBO1WSUr0SG97loZXBo
PIXtmV+djJ2s+el6ImRKVcR1koKH0cyM72biiG3sIwWhaeJAZ8UBzE5Mak2VBR3RtqBcs1nwscLz
sqaqGGIWMvUGd6XOLH4ACn0yCPzXRUUWq/E4FoqUV1B5ZhDnERapi7Qi+92SuWpm1nvTn8IzTwMf
JuMFP3NYiWYwmqqAAZOknj4Ko+Gyi5EnsfC5AczFwdyO5bJ7FeyPUTHqKQoCvmTSsPZ9/rX21riX
4oE4N1YeRv76zyTt0vtPk/Fn0PfTKiqEpBw3O73/zCo1CbeQrjoEE2XyQROgp5GvcKWTmGW/zEkl
qdLjbtJr3q4MMy8aXZdpsaLs8fRyH/HUkWHyWpbrvghv1v35kWZEffXzS3vz+tr4vNV+9LJ1Gayl
B8+76Dz+whXkQBsiPngiWUlQxAA9JK5guW4sUnQ/T1AV0RaVKn6KzxxagvfvWudq/cZGyO2VMN+W
3JpYs3y16YIJQIpL4AIY4uD1Qf9QBw5hMITJx0kPxiMZE9yb2idFUs7WTUFj8IkYpHdvVK1zq4C4
31QxebOyTIQVyRw9DW2dFngDdifUtXs9pHV/HArdnPoib4+eVVAMaNm91F5a3hMeqbfCVd0mHeu5
goUha2z18fi1y4sviS3D0xyHzWUJybwuxKwOPMrW0Y+1vTMkcVpX1oyfniqNUdyMT4POveuOiuhe
LYJsiqyzv12jEFsESwt+fUUycSbfp5hYunPWbDxxnv7DYNoieR04DoXdpBvPYk78bC3BTmLs3ZI3
sOAeqt7dChgZ+65XxRZOYnAmNdzu27Fp93pI7O/Qzuod57hwWxhDcpVVOtthzRQbcyj1l5JN7xKO
Onww2AgH/MzwY9ounX7IMGOoopEEz267VLcKn/RHsHTLa5AZ7dkSVWZGc2Wq63LouqMvi6CKdGr5
94QQbElxVpv3JGNJc8dkUJ4Gg5561LFcfA/MOWBlU8XfFq9v7dyObdCS3JahAHgdjWk+jVuLGSl+
hLXeQzjUvrsuEYmzE27HASBxZfq9mnv7FqW6+kAJFBhllE+jnivePpREdJjhyQbxvsTZMJ7cOfG/
NrErS2LXonoOayvpNmSj4y9e2faoqsOI25PwzlRuJRF1ue+bEQgYqmj9nGSmEWAXN+M71ZTdyY1t
bw11N26zdV14gmQa/DWtNAnxbPYhwSfyOqRcOI7ayy5ZJmqIhOFyBWqjqn4YaZvfsI4tBKSk6yR7
TdbZuPlcvLUWLOm1DDmiMtTOu6uWRb1xomVJMpuwDo5Jm5UPJtL1+gBkgXM0zZpIiqzzod6OljXu
mmkOLvlArRSlddwP26ZQ9k2RjMRDmtgniYMil+MFWUEBTAUjEZRYOIJ3ZrcoDOguORexkg6YYR47
6Y2yhvxrMQk2Q9GkfIsC4EW4UwRn2NamdbcyCJKh4LPItWrdAdqJAXU8lQ82KaaLNRBj3KWeQ4Rx
mavwArYjDaJ1rAoH46ot8ysAiuqYWtWyVwTWtsayGM1m9pMp2wdBm7MbeBq/c++v2QCtq4A8UOXy
KzujadwwxcJvr0pViJFrp9sKK7ej3tDtqx8DGZp+M9IRrw5dAMsgij23OGQc018IMljhtvTNvo5G
+H63ojGWXZ14xY/RdfrvCmTfqRS9JnjjMID0MGhJq6HsrOxU9fSIjy6k9pNsZQrkVZr5hVhK/eqo
BDKIndndjkg4GJAqsfH+Fz6uai+nG3iRum472ARBmlHGlbOxZQkg6Z20Tik2gdnhZ1R13umdn9jG
h4WTncSkDBdc4eDCiw15PdOPZK/i5QrNP8QArgmIbTg84ydpzFyVmxJ/QPLBwskerwOznG8W6uHm
LSBzWUJ0Vom6Fw0D5CMRj9VwadhpjJ3VzsU1fUc/i8jjCm8nsOB/CxttvWnhzxdiBcxVmxy7oQ4k
qZQegl4vjxSxatwhQw7qlBsdX7qbS4Ls02DlgMW1nzA7I+mM5OhUxdqBcrOuPLVNM+r7rCIUsEvs
tMmO5pJOzZFMhcj2k4i9aZObHH83eaKyYaez0i83sl9WPlE40VLyk44hiH2bmGeCH2lFMF3OrNf5
ANKhzdPu5CG2Z5ER18YhVd3SbwvCzfXNPC2jiha9QoG6MhXXY+t775mCQhk0fQmUKZzKH5WfZl9K
Csn3xXMs6s/JHa8rPYhvYxgyO2Nw/YXcK+gWxF6DzDcDWatpOpHl5u1SM0McrHT/g+HeTAXTsqyv
JWtdTDekqF9oo/gABhwz23JnjWcKWetQ1qI7tTYEuZPuB3Mnx7j5kUyL9LZxByZoL/OqfEmqPMgZ
SErOLZop3Aiop0MdRI7u+8NEZfrmDct4M/bulO9N5ZNqFNn8Jc8G1rxFEc6IIYDmsA2TMd3EJZHY
qBnrRZ+ToHU5mfLsbBYyB/mhkvUa5JIzBp8wd/1bu5ntLFLtNN15U248wA8wPsLWls9dGVsZFBUr
ue8ge94boJ4e8BxlP3gCvI9cytDfqLScNn4XkEesA7t4nk1vfCUPOfxYNMcqxHX7MqkhyUn+cwAB
6mgvQxTPo39LsRr6sKNG5pwRU73OLDu5AQBNijOsmAFqMcV9jkgmee/TkulHx3DNB39WwZtaRpY5
3x2vYiwY9wXLyWapXWdLAzQ45mSbnjt3JMErnck59VYX3k7F6JSbAjnmtlOGfm2lsHfaNwTEWqvJ
3/22LQ9FJuguZUb21uWT2FLNu9CmSLPbpm9sUsMmdajH/qoNlbkNLVJvVR6z5uQlTeCESErEAcZB
rlzebKmHSHbs1pGVdekVkfBpE1tucy5kVey8ANACSkDfHH07GK9Tu5l+iEYs9zENsb3NLwFyqVPM
yjVlsF+KptuL2JmOXRL3D56U/bac3W5HWDm8L/vSf5uqJHuxqlheBRWdUDfW420gMwokD7RcVK5h
z77TFx6V/N4GGHWUEwm9lLTfrT9ZpErCyt26g5sfSrNXX11jaK/icKIDysxOKi5y7nVapOe6tNKN
NvrsYNt9yPGvtq44eavzFDpwKzq5uGcoxN5VNgf5o50SNR2nLoM6QSw4bOI4Cn3DfzC90njUCSCe
JpDeyat4pOjTUkTTDiCwnfeYW5qO+kIjmN3IRS9XaGbDVWzbPqngNr6YlLq3sEq9u5RV/su4lszs
GnrPgslpvYKBgwuJJOYnLId5y+WDHBfx6vhzv29T5ZHlI/wMHiWU9zyOIVwq7grD8O1N5o3W1gY7
srWSPN9YVdWfdCoFOJhwubMIHF8phmRfiEkzIr5t8iuiUMkxCbLmNrYcIGjKTQNSU06aPwUNHV4v
mV3KN3PoN16lSSvWablv0qQ8Trr3VGR3mfMRuy6MiZGCe9Txcm0Uhrh2stq+zNpURztoqiOHKVuB
GMjqx7BuwIiVQAf8+jBpcBgQmoZC6ohdp93H1KZQFrJ6VxdVcQZ+0j45Hd26yHEX/WSt3MR4UaSD
A8NLXoVMjF06ATYpasVQ2qU03ItT5+Wx7habZHwyXxqp4yfW3HobuA11g0kP/d7sl/Dsu4zUYdCN
aHS0YutBt0y1C39+yr4Ffhbe1CspoW690tnT4i/gr3az8KKkFB6cqMx/8FMqTMG6deXFdnYJlBsY
14g/a5Ey19bLEPROJLq85txHNRR4RnbtyHWU9Voh5URN4aTP+dda2ITu6oUqxuk0ApeDgits48uS
dmhe2FJ2gpFdkFgQkih8sutPQYBNfPoI2OBIIBiE4TsCPfeqkbxMlys+2TJSKovGRKIxKnJ3n5Ke
WUBoaSB2HQvAE1RPqzRWTxNHKHaeE4St+AFkcPLgUp+ci2zw3t2mzp5sJJf3YE6CXQvsg3kqwnhi
3CrCcIfUipaWH2yXPnZZQB7x5VRzBtNtyk5Xd1eJ6euL9FN4MYZBM8uT7ZlaUD0pPziAKS43laOb
c6KluMzlNH90ooRsQprkvSa1tnXxNr9PTWEcijpYbqbJZqEVwRBuPZSEp0S6yzdPh9ziskop0oLp
W+G71hWpyjpyQqRbBZ2ViZ8sd18JZ05PBYfrxyLlPuCgw4kTrfBIBdufRjvnqnWFDY4hyO32Ubmo
iD9z1QazpFYbSb3tWmQGEWiOy9nQ+EdhBx00mCkV/wXe/t/drvEhBv+7ds1d9nX4z//zT72an3/y
j16N+RcuSM8M6bdANrdXW9p/OdaE9xexBMvEMM/c5dBdp4L8o1dj08bBnU2Px8HgZCKn/9KrMf/i
1UyX//NzlPb/rFfze6MmZMiLzXbPOERY6M7v2FhHDLmLgkfxkU4gQmTk1B+/XJC7n02fXw1pq9n3
l1YQ5ll7HZcOkpZuUGB+DtT4xSSWK4KlqQfGerXzDweEW8Jp3ODHP7yN/RuA//c3+vz3X95Iyc7A
xECwUzV2Vp9kHVRPFuMW500Yz6B+XWstuiYXXAgi3m7otX0bCwiFiEZt8ESV3T4Zc+w9945QVtTb
odoVQtYteDfO0FGD9QSuHyle0GZ11h/BDbHFzcTaUZu8dHwTI2LYZFh9eQzMOPtIa4tpzVh9KsEa
AMcssVAKo0IM8QKT2Jg++joRUBtigCaMQ2u9dp9RefhRNWecUmSS+N87hKTbzm27DA4SdI1oCNz0
QdqmUURGMPecVphz5B74unRMOFo0oFwMHapNPhhMulzbgasmmjuXeU7kre2H+drBcYJXPeYG6Wx7
umssqzpX4eIWGzgFNNdC1M+voP+b9zzJyysmNVbOZhZz+ASmp/qeA7V4J+yuNgBGs3bvVVMAXKYL
s6c+7ur+QMtmvuTWbOyqBtuWA/WQZmBsFt0+tmbGm6ajb0NUaMbS3QFRspKTW9pms+k1884ieuga
vsVgyW6L1aV9HMuFi89CGlc4cuzmqpylYW0Wv/Ract0+djURzJd0LPrXwMoehzIZUjKJ/kwkNNYa
CA4bz+IM4VmUmn5TDuypy3x9ILlrH3SrHmsjjg8ZnbArQEXU8T4ImzMdi+prH/fipQdbaG3rgb4K
26Acmi2D5rtXR9NU65JKHMLSwtc0h0SGvQqxjfDRkPBLWt5VMgbM9EgK+gbs8GjzsKcZ8xs6st/Y
EJqKHTsc2i15DRQxwHBlvwSPhgQtyckU5W/WbI6DlzOMlU7ak1fWztuwZLxesjSQthwH5USiQZwt
W0k0Il2tlb/unPfYxxNQNhbn0dQrCshjSTsCBSBm/dB4bJ8dg/K+N4XgFfoqm+NtVgNm2csVUEdV
GDPkEKb7c+137X1dBtYJCTkfYG0Prtq5aetO0acAmqSCOsDKJ3i4cGGg1KybVAh87FSk6fgARaS6
Yb4YnDHdls+ZWuobI/GojMhNX4sRXdk02KICA53aCMdJbMoh8I8BAIWNX1Fpn3OZEHuF1oPSsHSS
2DeDJJvXzitAszSZPpWUGEcazeLdtXtAcDN24ciZ59bdQKLIHhMQVCO4XdunTpnbF5iBw5tRhamO
DBhuVhSAub8zZ7O4dgLQD1sD2epAjl3sdQM3xs+lewEsLC+tM1TPshiXmwVi36HOhuw8ZkX+TPLc
g0LcIu3Aizt5Yan/LuJ2uUvrZbzL0+J9EOI1hOM1CdeGgVfP0QJrqL6HyXBxqr490jsYhqhqRvsB
8EUP3HRI39q4Cum5TA5zRSbHv6kr37ydkWxzyukho5wuRYhTMozD68xNE9ZBkx3p6LZOSKQk7HhH
yx/ESKBUz3A1Zk/c81mDEOZnjRUV4+Ed3b9miTLlmN3VqIzZ2wL6Mh/SDJk2mqBJPKIjt8OFNtVs
bwgW1uSiZM6ElTGcHdSWGCFpN3QuTfmMntXNJEBRadVkW8dNrDdQRONjQaOr2WRNMdF4M8vgWTO1
FnMXyO1vo0GLPJZmee3KYXiDhencVmY9kRM0lPENahSvNzrankAMpGT8S2XZD7mK1xP+bPpny1g0
jZKhV8wvrpP63qiZzE0p6s17q16QyjKW8KdmMW2cegR7bgojgRkScA1+9C3OigN2XRwyA524W5Hp
7rEMRmTXgnLEB1EszC+FbfTHKTRc6Jceh82o9xZWgXGYresuYcHegs0aiCyr0vlezE5+RpCaYOqo
xnmqwd7cCG3HuzTwsld4Hfkzv6fL8F1rKrbIC+mpmTDsmZY28OGl7sDA8DqZnmikJdc4POyjr5aK
lmkbti+znudXEK/NM4d4zu5taOKltJdTgfJ68KA/gC4qeovlaEAjzWRxUw/wQCoxTj/8GSsFzIEp
+L5I1X4zaHcBJPXcvWXZxgncfkLzrQWBFsfeeONq4e670HfvZFDjPBqkEZ7K1mdrouQC2j9J68V2
tfulTsN4ZRPCtttMLbCE+7EODHko+jI/FI1jv4y27d37UGqv6aO26Q55ql12ixv7LANFk15Pkyp5
hlq9zEc5huWlG8sKflC9VM/lDIEN74eJvYBxWEg1IVVGjRECTxmEwXsUjA5XmWW4UYaH6laJIOaK
FMHWsrISqbmW8i3O4vJbip1c72oYQuxflQIVkQ+saJWXuyhfo+egEnOTlHmXflE2qXdqcYTFjYEc
gVBYtNVHbYj0ZIq5/CJCCTyLFjW0W6t76mVg3dETQQTkTEJThHrxzgGBeOsolT+pxeg/Yrmg9cTz
5O4W7LQ7eLf9q5MC+7D6el2mNcX0gChxYa70IGkVkW72p2y45s7L9SawlQvQGe7dyqbBO5q0yn7L
7GJ8DbQDi4Day8k2EoQYDW2MZMcZKSzAzR1Mj9IMDbEB+EqLf4ZYVW7o6hB4tNICczAM8u4bJTXS
phM0E37TKnb2w9RRpMdQUt1Kp1he+0GUO6erk2OcONOZliftFqOQTnEjwmGoNmYXzM+277nZFp9u
MmwN36cURs8O7zoxFH9nzuSeLTPtrkdXZwyvM/P2NmgWV20YvNK/9mPmZixtnK+jeJjKF9+sECPT
zpdYSLLqEFSzvsTQ+54RAOVdD6eZVd7LPdblghkqq98B27dKwKn2/VMz+0O3H6VbfljVWO7mElE4
kuaS0yhww7+56AMjyJfpMs4TwI+2nbgallqePRWMD3mW6m1VeuLvZQxNtK7ayaBrtdjRm5R/RDCd
hb+VNvBTL+2nYJePdguEdkLnXCXUmvXYabK/U7+Sj3qw2w+VL+4jlKSs2PWJn1f7kSuMBAiM9uil
ltgZds/OB/8dsdFL9EKaxNEUca0KZzDDeIUJInjWj6kS6bhNpQq/01D3kw0JueQLBy8GfAWQBLrI
tFhhXfDC91DVuCK0LTt8VFiOfzDaeP7KFcEMrjvjUoS1KrDcuPJHVmqFTDulRra3naF00WNndRWX
VpAAXXOKe1da6lsvl/m7pt90N8+pIzdd53PUMKZeoJrFMVjsbhjcr1XbymZXpeBQozjGnXwqc9fL
tm4tID5PbdxzpJp9RLJ2kcubKGfzGDMN7ihDAAKbJdTerdkk/XkK8uSjiAdMWH4RsvZ0Iv8ma92/
jGVOF8Mug3WyR2HQRS25/9HDJVQ8w+v3Tje2u65U87XJvjtgrWAjCrqM+7UlxQMCqpEMve/DauW6
iGCLjrE8DRwY0iitQjPfOeTA7ufeA3ubseniJvJZOOZkgkY5k4YhCTNnClhkzhkUe7FgPcqa+4Wj
cbMCvezHRKThIS4aTqpweBIzSuFDf42bBpF6GrV5SZLE5hhhImcXKzuzzsbspewSWnSiT/Nu59ej
228WOK40Ds3VKDKYMz2I3sJGwZrmYTRvJqSqZjYF7HKdxmXUjSa0byLcaA9+KqebhYb9y+jl/WMZ
+uorRBV5IfxIAy6d2q8g2IYnMM3xlciD6p1DCw3qDA1Y4Rbq5i9TBiPeJFHxOGHRwrFXwYYaJ0Qd
WOyjne6ypop3auDIHZmzRbPaGIylo+1itl8CPfDijtVdaWjke4qa/qQY2pxEQVeAdTPnEqD+oIKD
4/c9o6cMtULdmrugHQ38Tm37lkPEOvQcPO9qXFoZTovVebFUyCSxHbYXqqrhZrLLeZ1hVrhhZBmF
ewsLrznFtlYn6ZvG0QiG/n4GlMH0v6mZ3ryOoc6sMJ6+qkxvGXe2XiY4HNbaFilnVX63yhZtvQm0
dZmmgrx9PvnpevOEjNlYV4B2Z5i9f3GWtL3YgvFDURnXi02IaAI71VaDe8T6F39N3EzQWdI0AySy
65NrkIAAH8k+G7ljZp7GzBluKOY8KrDWIPHvV2UMICgZglvZ0ow6tmb6d+sv5r2fdcSxTOhj93bn
LLTmK+tDS0t+L+CH/pgGnd1SJZTPodWNx8yxiiPE/3Y7TciqiazUrQHBGtlN9ocxbm3wxso/23EP
06BJykOay+LWLgbwp0m73HaBFAfsPcmum3lmwTtDisu13EyyZ//vtE34ibE/h0DQEs/pg0BbTjnX
tVbhPdLFFUdguNNO1NZwGWVjHlM/kUen6dMuykZwTbT8q7tcwhSO4kVMjzB5+5dlYHnzkri9t8ch
vxgYhR6g4wcdq0bpr8GMlaM10AHlJGqd4JZTL8glx3Futl5yDP2heXSD1D4EVFZnGslEu3CbXMLE
tw8uO/uOrna3t/rKw5AhWnM3dcLFxeAyUmQuGoVoR5bxyZ/rJSoStznmoK0u1tJOGPgmcVaBaL5K
8jlXY+1I3I+jGHaO8mnUCxfduWTx8WK3fynrsbjxJwHUnhKH5ZC74zq05+Fb5/fOHZi1bNPkAU0P
VJp3A4DggUiZfSuWxT7ksTN+DFzpW2swiGSJ2hzA+EvuLN8K+xuwhvI4Z7gzaTky9jWe6l5vOZZ3
R9ftmi+GWQO9HKR951EMbRzE06ummer7oZfInubUYRJvLcJmMfLyYeBoGm61Jr++bawRWnaLZqm1
Oa+DI0jB0aIJtj7wyRsx+eauR7I+5vGod3ms1Ath2BbAqsixkoV9cY4Db9ony+htPMwj34tOYY50
S/+lhPKYRVP4KOeHPlY0Jit69h/20Mz13suWZdyC4kjSHY93dR5XKGm0hHMCt9XTCd4QH4aXVYfz
Gm+3rtJy1F9wjXAAH6E4kRnrSv+ytE12KrrVd0CiZeqiejW6ydXypkPH5qSKDc71eiPbGhnyWRR8
OuXmiR7ypiXM9mP69NK5FSZ87L4BajWmJZxmxUIRq0TOCixUL0v8efiBHBuR258Tl/C1FPFzT73B
UApmCNhRKlaTfN0y7PtIQsq6NUScfBXE9VGg8WUl7EX82iUuOLfsZuIoxpzeSsqxYzl7HgtCMltn
phEENzQBw1t2cCPb5Qptf2N1xYwU5ErnSc5F97fu7fTFjRNiqFXQ0Q6LmV0+eM38rZua0N10gYof
bUsZe1kiKmW1vm+tzIm3/16u+50W5tk+AWo858yRMoVp/j5HF65dFbcJBP/pNTh0J5uET32b7rPN
uMvrLRM6N3+ec/cv0dHf3/S3NIgBIzTzMLqQSpm204kczJZJ15F15ezkwXv4//yKv6VCPI5mHb2m
IuJOPq1f0dkOl4o5yJ9fkQVu++ev6K5f4Z/k1t+u62/OewW9NusCviJyDjT0U3Jd7axjiEsuPy37
bXPjkpl1rvUybOJ79K6jvlg2kMeTdzXcuEe34sLzv929s5X8Hv7GpJvFKMJdeIB1dSlj4zBsP3ND
YGXfadWe6Hw9P9tnKZedHbEobIefQY9/SsT/qiD/8V75jSex+NrujY4LCa52152srdxb1z/vFR/j
a1RssWls/vDrrTnpf3Mhf58+jAzKGcLhQrpkl5Zzuc233bE5p0d87Hd/eK9/yWetPxr7LjWQ7boM
cOOz/CpdT2Nh1sX6BaG7f6FZt5WP1WEEK8ezQG97M/xBLbd/0/1/Pn7//Y6/fzsrjMfeavh2/Xbc
YpXijTiebPVlOfbH+BjYmpjWuFufCyxXn/m3gacmcw/ZHyF+v6Mi/uXD/B5Z99LYKjVfPz95h/Iu
3BdXTCnhMQGwZkeIfJs/AdbsP1xxnzDMr1fcXwdYJS3fPz0v++RoEeS09ss1CNczM3uPyX7YMOij
2md7f0uNC268O+jreOf9jB3+r+6KhY7n2P6/7Yttfnzt/vM/fu2L/b8/+gfLwf/Ldm1BVMlEJjQJ
M/13Z8z6C34kFpQgsM2ASBJr2C+dMbJuDvZH4kp0wdaG2j9STP5fAbEnzsW0mxAMATX+j1JMv62k
AqAX773OY4XlYIG1+udbZKSfzqydAvnsDKahOPVPPJiP2bM8+in1ciQYg/Y0Phtb6w/LAXy039ce
8JmWLVy+acg4PfHbPpWG4UyHOm9Qhw2DhlEa248V5icK1Nw6DKBAh6VV35NMq7/dMcl2n+ZjQRfm
6dMmn0gmGGlCQA+Kww+ZHkzKysHcLWyv+FoxNuIaaCoNoXYiA0Jb3H2VgEHv4MFhZ+iE/Voz9z2J
6LzE56my5GOWJ9NrmqD+t8LtHx06BYeBrP5xzF1xgyLOwaefGXy1yY1lxo9s+aD+pm6cd8rubYST
fN4zRqHdDllnnxE5AnPHDTI+yb6xnumdMu1zzhhWZBNTcNt5OMQtcxTWl7D3vjPlR2bCpS/4fnvm
oAF5x1U97Ie2GnVUL4P75BgMmTLzfNmNSTJdhh6m7ibDvcH8G7xPN83ot7e9T+yMLEejdrbXZuAB
ibgDx87Hg0g8/342zPKU0gP4lkwJZg+4AkyFqLt+ryDYY5zrrN00NPYTbxvgm0jMeANcb9mA2a2u
Kzsrdz5R3npT2Xp6ltVSfq/nlLj30LW4kLBKHaxBZfdGpqctrXz82+Fg1fwkpQ+21+bOGqreOZBC
KzKg2+hLGzdYWAedzOQYntKeqfHnbRfdKcJbnhPR3V0HDiJ6t3piyKmYD0w/bO/zMOdcDsP8it5S
vuvA1Z/b3o9PCk/+q13G4d1UOurdblsziTRhoJtOKXFNasU+45p0D0bsLlcDM1buXBTO7ZggdIIK
a8yNlj07FVTW8IVMjXMMRZWQxQl1+dUXuSbt45uYhDN7upg5XSHmOFfXzmT1pGk670LSp2WAU1Ir
pjJqjNLMftM622T2MALVlQrvv/Dwn1ahnIABVzhOt7k2E14zl+KND+KeaIEl80a6rqm2lrDmq8rO
aT1QDNynCM5nZJPp0WmT+WNQXv3k+RKFF9fk9DJ5Pev5quWqbYfugxmKth/yWBAXDDWp0CZdUjjv
QenZZ6f323iPH9+P+XxJ9+Q4qXv2ZkuQEjAZQbnxGB+p9hS0jZXutCMymO0DekCXY2bf9jltpX0/
4qx5HBaD8gOsTYZgzozpt0mbdr1PA2m1P+ai8v2tU2Xtw2hwv3YkVzLg/cy+CC/oQpqpK5NlDO++
txRZtFi6tPcECdRLaupenfqOKD7aaSqZ+jItzMHajN5Q5JuGcX7zHWvm/2XvPJrjOPI2/132XhPl
zbW72sMDBAleKkAQKu99ffr9ZVMjNQst9OqNPW1sxBxmNCKzMyvt/3G5cZVKcbXi2T8utSnuKOVp
xRpRv39VeAE+FzgE5wi2If53btRZCJn575m59gdrMDa6UVgvzYRAzm20khuYUkoOnP4hcdYGrsP7
QLUyLOCDzn83sk4iR26SEq6Xtfbd4UjJ76jzDsxTbOy/IOzBhCHW/F5alI3a3ChhT3RK5lOaCtum
rJcsQOsnlLfahxfXGhA0+xjPP93z2j8AyYc3PYawi1+28i2rK6df12qg8rQOen3nVLZ94MFf7/28
kogfhCUPRwq9RH9nOiOmB56X2Wgz/QQgTTYehrxUvzkEVX/rJ6PylnXcBc+w55oNRrDJOrFbI1/1
9RiPC9hb4EUJO3OE0CsnETnuQvumt1MeoI4nHyxZEbynMcYnHH1Y8SOqbe0btXl8+6nJWu+FYiO0
NOTy3oj0+EGz4/x7ECfFlp86gJvCaiW2soPgqHeEO9a9jkfnWMl8CfyOKUCOx5o+HOjqFVP6Eift
3FNekmP9fwIyjHg2AguYYxf28LMqwCI9Tm3iw+BoJ0tcDsIreAzNt4DMENciNGyNG/aYQJ3rmx+q
ACdUAVPAKZPuartM7sUhRcU9GgA0rLx6kkHa15qAO8J8UF98jk+2p66rZdK3BD6iMVn3jekR6yn7
eIN0STZ9gXYUPkEstzZqULZ7DaS+cQGXs2usWliewtunXzkClwE1yV94YiNlrIcYc/ZElq5Cy8wf
k6rkwi8X0DP4iD4YptaYC8k0bP6pJX+RBSBkeLqGmfgRJ0oFZKSFSYLIfZoAko6YkgMU5qB6F8UM
K7T3XV4EFA+HkndMCPEgWCG8lw6twKlIAo2uCH9oNwQ/6C4MYbCsJpA1+Z5KGbzqesyndysbnXdZ
YGBsveV1fATGPOgxu/wIl5UCOUPsaKwdgaaRXwqwJg2Vv5M4TjZZ6yc7TyBwUuYUb75A5cwjQJcc
sbo2CB87gd9B5PLx2gHTE+bu/iISSF8se9POEuifL3DALJeKBxOh149Q6sqvPfQMEA7H0va1Ikn7
SeCJXUtJ1Q1MMzMXoWlHB7L6gl2nIIJBuQogOURlRLwUKGWe9d4qFcglj0HjOx6n2r0++GgPtSjf
aJ6i/iSFNvhp20THgaOpwzewDeWAYMlJlxAnmucQQkbj1pLWbGMBosJuBk+lHCzlCxks+wd88OK2
OGKv9RGH5fjrv8SB07wAn1RfAG+BbKlQ209GCSEbAYUchdBhhpHqwRHqbQTqq+YTHs0FPr1fJAvi
zCIWEDG4CGhxe0SOCXgDRdZqWTH2aTdE3/u47G4qz093wEnmsKrB/FgBVvEUHFFqOy+nfKlg8H/w
4JIubcvPvzFZpSVpmuNNFo3jeNMI1Jt4GCslf7ABKMwbOf1ZAQU8FkGnJtdta0LKMGtZJiyjVywU
ZVZW7COuRuOOT1X5bKOZbxyqFDuqDYzPLFhM6Bq/ZkmAbjYfJQR9cDPgMWV6BgMljUzphz+ow9uQ
1lZN8Vm3FHcg1pO8QYNSeqWOOvHPKKBjREoKbB0PUaUX1v5bYZfTQ933yqrpuQgvxgIpDlhNMfyY
hFaS1Ifgzcx6+IulM2ZXPbJssJe2FY40+tEbqUgxQdL5sOlCGgbqo37lS9eOlTcXqkUfXquIYW0F
ppyGsxvhMLP3cU8IoxI6XMWr+Iul3ybNlwsPcPHc++2xr+NUAItDJTodBwRL/ICTB3jJ2Ddj09CA
O7g2VxtewQQbLo1k0Wyc3b+vaODSoNoEtYsnhuEos7dFAFUhqgHsF92a8IAGm9tuq9NecyOri25T
Xbe3l13FlQ8ljVmrs9pQMba6PJr0MtqlD8aBuOKjJ13xoG6jzecj+tEAZtbW7JN1WuYV1KB9PHy8
jc4ewZHJ2DrguM1O2dpu7Q5gnbfRynvTlsm2iRdWuIzXl37Ix7fU7z9kTgsUJqEEXPBDdMqMxraD
f6hgNXO5yx/LGKIlUGgHg0IDqqeoOZxMIl66VtSgIqDLyppNYOOku9qtr5oHYQCTr6ZvkX5hYZz9
pJpioSCyLJXmxUvypE1cZzzTychB0zfpTbn3V92iIW+hfGo21u7zT/qxDEf/NLGD2KAHFje239vK
OdeHMeiBjO/7lbzSV+GKs2pJQsaaZD03vZUulv5mb3BRGVJlFV2BCgmWN/+sSYzI0NLVHpnUk+QS
Tewqq3QdxL9G8V8VYf4f9dyEWcxe9s+emw959Rqmr6eVGqqQ4s/8Wacx7P8IkyH0i5aqCgcZtqo/
Gcym/h82Zey5cHrRFSYEa/zPOo3xHxVKM8UY2+KWpMBi/rtMg+MmVpz8lVR+TN3hXvavyjQYujPv
TjZvFpyJ4Yyh2IoGydPSZ7U8f4iKGkvEnAAnXGmWbRVAhEPzmD6Wslp+rQHrXyOrtv6oe6fZt0Fn
bobu3SyHNVnD+BVhhQcvwceQz4843DqnzXa8Xb0Rbw6zuLeTfCwIHVOra7VREq5FRKW/1VCC7wfo
dBIS+6A5EKdT3tdZSxLapKJVjEf9XVG8hmC8wntX4I3e5GElXfWAgo96nSrKgqd1/pr4QRRRHjAx
CURH/eIFTnwTksjzGMZBCQMi66aD6hm4v3WK3PVIYyznmwTGtdfkYNwP6VC+aKkcX6vIdW+x9G+e
Gpv3OfUpsqxWVZnU172V++vOp8KTemoMGph2D0FeSqRc986B8mtw7VSd/xg2kXllD5p/X+OK8Rb4
vffm91r+lOIdUFGJMNtvmD8CGMFkOIyVGRWoHr1un4+E12LvUkMiJxb0XhrCbqNJI1JhIs9kaSFZ
NoQxuy4JS3CwyeQymKxCw063WB9CYUwQCT2w2DUQdcKzTYNAKyVqk01GvuV3J52oP0y6tNL0qnm0
80qGchxWXEkL9cryreZpCoJ4bY3xtC1UfVqHsWo9xB43w44Agg2IarckJbNfp6pv/+hkpX5sgq55
rR0nd/3Jqp6GAJMD/IVi6TFyZKNY2GWZPI55zg0yyp1KWeSt4R+KLO4fppZAUVkO5S9VkWr7PgyL
1SQbyjpsCcldGLKnu8Qe2l/RD7dumhvW3vKj4EnjXrjP/Hpa53hYYgphI4VyAsN+mSwTcFr15KvS
tluiBMNwT0wt1aapdR587DRWcDomCmUm96zSJLJjKdmEgEmeY+64agO94Lh1Vzems4EwE8JDlaTd
1JrKHWTJ+lCnXrNNpCAi946QwKWlGQOps6aPH4UkX3UmhOQELea6zG3/ihTzdplF6IMzaBpbx0TW
rrTEGsBU88NtpvfxdVnm+nIg2AnWJ+VQY1IJLKLkgFCK+yK+pRVkNJRopJAN/MGsItwWyvAyqUzz
Jk17/6XsW/NKyocKU8xE2mCVyjsN7tJDo1OWlJMyQdg8oMQimFUar/s6wAkgkvoiVx8ms9bU+86i
NMpDR9e6u17qEbxABSsfcx31kZ0Z5SOe8AMQfathkyON/XvMk/NwDF+Xm0b/Aprq305FkG9qITrC
0wPtOaJdLKZIeZYlXCD8mpcQQDkOIH4m4/sRw313gwaRTtehTZYrnCxsbsXf5FhUWLGG/Fqjtrjp
LZx8/Eru34dCyu6zziK2gDSsBWq54WDUtryxiqT7mbBiVk0OH0NVIvmprfPghnTRds0PZktREntH
DSO6OyYZy2Dw9zICh0POEvRXeEJg+xMYOPyUIhc6ztE8H3uae3nwVe/abF/ht3ODAB47YHxpakgR
vfzcU/SGkK96t1MmCrZRnTkPulPx0cYckf0imnJzQa76eANsWt+mkZ+vwq4O/KUVEpRIsBXJJFGD
BlDKU2NZ4pthwUoS3KRhSOPHrJjMu3Jsgk2FmwLJCV3cPRFUp6+NoC9e4PzXW6xNncdWIwNu1NT0
zit77WaUbLtboXEoD7lIK1uqsIEhkEzWVZFLaJVVKg26kz3ytpevvVodFkld4vJJnnO5gCujiWTH
xt+NYZDlfDMKm8M0RYmb9rWN35aKuEPpoKw1OIb8sCAVhDujFrHB1tA96pUev3rwFbZBERkPdWhQ
VNSl8WCEU0MaOGqHlVRKcLy6aKyfW0OqXicbv5JFhBjuemxxLvM8EtoKfVJWsll1axw92NaoqC45
RbG+CiuC8SC5o16r/AcsWFJtQS1N2VWQOGAio4B9gFmeYLKd8goYi/LB6Fp+PyW7WwUDAX2BnjW9
g8NqQC+1oISEChwzhIH2DgFhvzf7oH7q9bbZ2MQnpzh8UvarK/hCZGeq37yUrNowgJAwEjO7TNPS
fxuNiJBTSYSbox6pVqNaFRg3xMOtUWP8sChtk0CxSKIcTi3ykTqU/LUVNiZ6M6ECQfx/VdTSBH5J
RPx7HGMeWOhJvQ6tctwnvdpunS53tlFjqW6S6+MPCCTxVnMaawvvNbqDTVVcK42ZrHIv8p/6CT1J
hU8EZHKcuyghhhtOW3k3pdjnMlfZYCxJXfoyVYYqsK1llGTSFVbD0a7HecnViODbIX2KH009tihN
RvZaa0U85thV0FWjci07o/5tTMdsm/U1aht05ZA2dWtPxuOwdxLsiT1ojEQzCyursX+xRw0HqqJR
XHvolI2cV/m+CQsTbTLp9A7lYmi1o3NjNGa7kpSBSF4qqbcwclNMV5UJdzunKn4aaci7MstNVJXQ
0qSDltrSpmhK/ZBOBYxAL6365ehxemNNYq4Hr8w2HoP2NDmGz06lQ71HG+ItTEJZb7TMpIiWT/2t
pGA0gCiQLDgYjNKSmk8Lj9aKNr0jja9haGKGInPgoQOuycWpko3aasFyDKzwRqW8eiAjHuWjnU0U
lSs441MWbSrVkW5spUpXkFijOzXOm3s/YRngvEJmuTko2xAG0zLMkmHfU4gggLU2zcc6KqHRJ107
7fwKpiz6gbz+SnJSBzPI9tZ4MkTrYkAUH0RqsYvQn2+wP4hQbpXqOqeceosrXLsz2aDg4BLtCvNV
Ue6kpKw2mtH6Gwk7hJtA6737ENONrR0YTEwPqImqCfnAG80Juifo1dqTgF+ihRzgvo1pJYouH5Aj
081x6fXwFLu+JgjV6cvB2/RYMPWLXguyPZUlfHSaVN8xw7xrytISym6/eOzGPLvvc84TGLPE0Ez4
kyFFyZXrNMt6eBJk7xK72zdJQsihXV1lqiLtMPv2V1LjO29DrwsTC7RaW4tYy4iijqLutGiYsJ+F
clrjpNPAceUHfWerUhdDOODMhVXZOosc9R7pcLA0akffKIH9HVOvfjs1+YTFd4wnHHcHlKWWdqOB
LVFV4IjYy5U6/CE3kvNHIGfTpk6kYuvkoXRwDMnamOSb8ilq5TE10sZ1moyqhGIhRa4ifPRAaFBg
NY6wk9LJ39RUoQJWRBopngbyls+Ew9Hxv06Rht6UzVp96Z2CQ1hBirLQcAO4y9PC26Ig0JiX1Mdr
TVih9Bh6seNF/k9cMjDYgOO0yClIuXGDh1lfioRsGdc4KomceSiKUF/piaiA2VmJVig1+Ad4aQE/
8rdgexAqgoJF/M1NJaStfU3ydo1AeBdTaf12PPTttMdipcmLdgOKAwVaHjx/JJTVHHbAGJT3FMie
C7nMwRRCDnYcscBPe5k/z6VugwkNdl8ZmKo98D+PZn1Hryz0xGi1GvJF4UTam6jkT1TolFCBM0pH
Gbw94nKG6MK+gYKOx5+ZYvxCHDiuXwPntX30nQpK75ZyJYMQCcsxtq4VPs34ZeUtP2bCWs0f6v69
kiuIrjqGXsK1Zm8JSytAS/rfxwFSwA7zCVcfAiGuVqpvtSnzwY5eXcR84kUj8Sdzq8NIaiQVPC+F
QZdwH5R9hh7iqGDq5riJUc20rwdnzF2lBt2iRUHwxBVAt/llx2IhRmtEr4t/z6Zyfo/Mw96AaoTX
gWJqj3LTd3fUK9NhEaoIyt3YazyspJAq96Xlyy5CpWIZK3xhn5senmNV+RihCrmX0dBDruMaRoYt
J5NcFJC2dZ2qdJrtJ8MWt4kCl0aSPl/zCAMovRVW6lkfvR79uQS74MZ2hJJPyhmZGiOP13qivllP
/MZe47YW69gy+lWRPBD7kO2RTjIkZoqvl130a4kcwP1xQsUqhyPYY//UoyRZZcIJDZRR/1JVMPMg
cw8/KrhXG1kXP78U9mMDEx3XeHzSjv+vWEzHEFof75uJaFR6LHs4lskBkzke8Vurkcw86t7Ab5Xz
AnV/yvyJJ2TxEQ/be63vsHdjtx8WsSGy1xmwHxFRgXy7ogq+wpflAtjHZv8k+ViMy1aHi1GQYHyU
FwWcsLg0qQODntCyuN4yAfp3TCRoT28MVhtK+eqbbbOWpi40EzAfPMGX+og3Eaec0a25d3MBrvWW
z9MrXIstsrqztYNW8BauLMrJvOxpyQ4nLOu4/3sAiBl5CcA7Dob8amfeG11TbsgWCL76RonwMQqp
UPfkYbt17fs/a1WYRxw3lE5Bt9kFVN4xKtNcCL4QxGtJMZBy0IfjksurEiC9S4p0C3uyeEJvxopp
9WJp2w5/UT6y6Rz9A3qjgEZ/tA44Ltujkd0vs7sE+sEGmjZviLgSMlExuVEhYN1GuV9zLbE0QZHk
LZ6sBBGLT3J05+xzdgd/pG4e1/zbx4WbD8wmGaS4Wfh+w2DUg5iCsshyr7FxYs0DcQr7K2GVMbFj
1HiBE2khtsdeIwA7ljRmee2oL3GXFiMvh5xfdrz+67klduJKxdgIyzpsFPWqpQ3ZYEb7BheKHD4q
3oVRcN/JXvfFYJvBJSvLvBjKvGCJejWv8bwpMVLR+4rBC5o2HVagRMpTg+0pNqhNZFeHHGR16UhE
LywsJQreFXxswcxGsIuJdRJg0mKXAVPcrDcASdYteG3I4e1Ldb8Jyfm2VgiW5GcgxhY/bK+0ntl2
U3VhDGiBX8Haqo4oVdbddV1rPlCRzp9cGAXWCVZcy8m2MPzsUEnltIfojnFv4U0Vc6jsuL9hastp
QTZ0yvBU/pfJSX3P5d2Z8xflPnKjfpR+yDwXd7HNfZWaeztCspcjnsPkBADgtM+93KdXbeuUZGzr
ALbjBPeROI8Ihx3N/2OKoRvrVUK0gDE0N3Er5d+c3FF/VEpGnDlF312pRRbRJ/aw9/WpvjZQ2IDP
D0p2N3Ia3dryEFOGUTHOCiIdlBQ+8Tv18f4Wq6MWobmX9A9IDGIYNLJRXXmFJu9tzNJ2SqxY972i
2C85RkWDW8oIxB0eSVsMKIONPcgxflhlssdIwL4p29ECVQZxT70p30PZ6PdJ5/fPvG30x6ZMqQlN
qs3ukHQApmrY93+g1xwWNZLEZ9WuWCNWbz0xu+ARCKBniTjUcZkZ3vdGamBnD7EQB6BEcnn2S9sS
8PMnEvlO6DbyjVzgDQjSaZBZ4U+I0Jv8UJFF4iYTXodY0hF/XunTcKtY0wi5Dv0P9nF2Hb8nVq7T
cQSZE2+rLfrg5v6Y9g7pg7UyhTXy50jxmL9RJYlzyRnFMZcqYp9RUagscMuSkiuL69hrBkO9W0eR
xUaHSHR48oOOf9uHre+vMrXB7c038V6JG55Ri5zJjZebWkevHaGYe6lEdLyTzFB7ObrZaHElzKsz
FCaLMmshRnJv2fYd6TZR2rPAbfymxptRQbH+VfIjYTJQh6zlLIi0F8nOKKwcf4UNUOy7qH1YsMej
2xJHZWZ2LL84Y2/kR1T8f3ajs2dJfkeYIxrpUFtVcGTY+ooY+81xEPt9T53S6n3npqtZ7rpecZoc
TyH+TbYJ4sAZmKxthx9ZlPMDpFbmcoEz8KMWlPzvZggme6tqCtmyHg+VdoHRgbI0UTEvlTGasH4m
FWJbYeUybStxxskEr6xlLWcUIoeLFaqVjAhtjpxjPzMVD9O87TPYRiYQY8xt3l/kfYORjMKeeayn
IGlig3fSytzkaW9fH//hL1dRBAf7BhBx5Vdtd6eHnrWsOpkhGRIIak2LLXRgeXumshCy5dyfkDU7
X3oTI7EMz5ZrJAbDvvad4E2X4nQZNbK8KRCUHXQY2FdRo1HUYlT2dl2YqxhGxR9WPJIk4tWy/wMh
Ye+2CBKe5ZZHSdeP3qPf6OZGUqN2NTVYdgm/p9UYQTpATx9h6dO3bm375IpGnpWusd/jRQMKvTTi
gmlnKZbrayUSKa/WrnrsO8kCScpbZLPOPUElcKWrqcRJ0/FvZckjHN1P401VqS0bO4su9L1+X0TY
LizCydddo9ar/dFkp44d7to4SPFMnaJXxaiGb6mihc/TgFNSJjwERSq2t0pQKqCImbwEI35zcniA
dYHa84wePBgJo/qtmyKCa2pfj2FXld6zk0xVvS2bwnuUcBe7My2zvWkzOVfwOPfRLlYOhw4OTV71
lSu1bN5qTsLNn0XOKueoMIarIxjx/5GZ/+VoumwI2vU/YzN3r9VrNmfR/vmn/usvY2MiY0NQVQSI
LFLH/kJnDP0/Ju77Bsi5Lei1IifrLxatSiQaCAxJabKmqbLwnvkvi1Y1/2NBu3UcA+d+uLn/Cp2Z
xW/opgzGg1UxHjYq6YZz/E6JHSTIihq42HbtsE9f15wOhbQ9GZa7X1DPqUDgYysOdwudFyeMYhXW
8O/A5CjFGm4MeJxWEc8Fx5zwyogcY5OOl1I3zrVkyaD2OppPct5mxNzR9IY4UFPcDJKaMtbA4f0V
V+/PuzMHWnUTBQAjLwxzZJt0ujmoO9l6XE7i/rIm4QwPkHhDwv1ds5LdUF3awaYP0AQ4dHfxecsf
ukfDkG5tvjpu6lSLfh9InzvfwPZD9G6cbqgetlxzrQuQNVDiKVp37BxAkUDrIF3Yc7QurrEar80g
dBVCSVr1XTUvDd+MzPGrBTBBHA4xBYJA/XsvbNxRTIvUKjcgiER90tYZycjJQcp/9m7uBqtLPZqB
1B/am1EdqrI24kF8Lig2C7/TIKnCJjXlla1OF2b6x6ZwjDKgwQDFQjMQzPhTuL9FBR37vJZwPrwS
4m18Ppdlfs+2fmEmgM/OvhINYQ6lsXsozPj5TNDk0uKxQ5+ckQOQ1B5iSikHVaa8mMx0dLNs+W/n
nsV0AC1mIzMIUJwtYifBRqWyMlIKezgwrWlcNXK0y6faudCQcm4QNR5SWGXoBmnds0FUFPToveKR
fH4PD5bZ4b3A6j8MS//uJdnG7tZ7SL79+85hGIO5qfiPKRIoT79brxCWgY8rbhWxdxhV9aEts4OS
94+fN3Puq502M/tqdSFn5C4w83swWTVoBGJ7WzvhXWC1O903LizlcwNpwuxUNHZCIPhZcynpHU3Y
MkkGqXMt892EXF/lHnoF/8I3+7hpYDmqcyphikbE5jxXcyAMaQDq5Rxp1rLyU1IuzfcLDRx5Nic8
Ggjsk1OZrGFSEpdBCw2s/P75tzlyuk5oCmwTMGeYdSoqcnhsR8bUSROlzn3dGpl25nfpkcfcQ3kf
7p2byV/AeH7CR6K5Ac5164P8cKHljxuiIOxw/mrkAlnE1/4++8hu63IfkrurLcJDMT16SLlcYFGZ
HNvdcO27k3Rh+/h4kHCHUAXFjaRO3TLEcJ/0leSiDoNIzklHdZ4a3xYGqLetM/6ZlvuP0sCz7Wiq
4cBKwmZOiIhO24kKpbYwB+IwEZpnnZwJc4JdO1zozpmJziXpr2bmWdOYRGVBl0ss3zRHFFzfZ+p7
Kd/4f153/7E759vhAwlZrM3w/d6djBz4Br8utP2qTMFa23lK8NY6wOCdVl6a8nO+mpiQ2OeKtctW
CLlqNnicv2Uc4kbhet97rV8sZZyCORzlDTqZ92gDo+z2kkvf7HvhtCQ2XXE2GwRhWfpsH6zx1IuG
3o7c0jjI4dZ2cL5Am//5fJ+N4odGZttSlKp4I5c0Ehdvlgm3uaxXnWWtqtD+dxvgh5bEfnwyzYEw
NSut1dDFQpbMtWQZIVAHJ59sZ/t5n2b7k8V1gUMY+p3KRxNE2N9bilrPH9DCh25cvXpi1C5SCc+3
4CjIOZnrRzLXb30xKxCOqQ1hw8tY/0DWaQ//gz6gndd5jMAZm3983WnIm4Tn72oKmD0EEvnC8ffh
w4tBOmlg9uGdMICxXofMrsZba9n0rGMYpRbIVVTn18P0H1fq2dHi1cEbiUs63tiz75F0CXAcfemk
vUIRYIguRY1/WCp0RkO9xENR3BsssamfzK0pmhQP08jQlZUBOmkiQwUZ7ZUU2neff5ZzowaHTsG4
hQPiw5pMib4CFOhCF5b6vTYdPO8tKZJrXdYvHOKz28lxDotbgqaJXYfa4e89aiiRUFjhhpdrebsc
TGsrN1WAqG1YYrR1iwPww+c9mx+5v1pUNEOGO6oYujrbbnzJ6/Ms6XEWWnQuijX/2dynK9w4rXSh
PACNgvqtsRYfFhSQLvR2bjbwofHZFDHtALegjMYJNXgbV0BMe6wbmgXiFxeHzUtE53PzRWflwt7k
Ecdt6ffRhbA7SFBH8MBPHmPJ2lPl2QyGtf58SM9NltNWZiMKNcqUS5lOAc+te2QDhYThSj2tapC5
z5s6t8ROm5qNH9Ml0MeCpgIl+xqm1XUqMPzP25g/tX99JHHc8lqU8Q+b9SepIpYfYJxrPdr3+GOv
WjhEWzyiXFCnTfkkjCj+R18K/YzQ+oP46LN1UI5142CYErpQZ/BpALyHJbVqWu/6886dHUC6xXHL
lmscw+pPdhAzQfMxWizsLLYx6IYjHl74ROeH76SJ2Sbl22aTEoPHsfQM58C11iPcpDvs3BfJa3LT
3aRr6SX9+nm3xCc5uUcfPxnjhmEc11moxYIOfNKtsiHfy/ICPKYwpokDCuE5Dpr5xdDcc8N32s6s
b4qBjDMxWVAqVoP6qtilq2GrYGO66N8ScyFfUQl18x+fd+7c+mLP5zZLHQtm9Wxu5KaOIU7AgLbE
TLXh3uOpbckYuAz7zxs637u/GtJmNaY8LKQUh/XQbdh/Vx6+NDuzgHT4eSvHOfbhYykUy7hl4lot
2OOnH6u2hkSeSs7J+LnYlTf4Wa7bFSksHRkMyEDMXbWK75qbnKu1vZQ2qRuuL71SL/6G2a267byx
dEhGdKUqStplWXYYJYe52QUQqAgeXRjko7me5PxUVT/FOL9ub8i56NZVYoYbNodiqZAJTmYcNLM2
1Os7E/LHsrWCcqN3KBcXme4lLihmqaArVS4WtMTl7rNBnE0Kss/i3hwYxMpt/yh24/fpELjZdlhq
5KjjLXcxmvooG/nnFhV5Njt6HXZyktGi8mheS8kamdIyrBfSAuD7O0z05djsbXSo2DEtkGbvs80l
E4Sz8/OviaPIs1WuS1LflhW/oMAaqSrfIEl8PjXFoH3WxdnynrDlM8eABuS9t8Gna1utipv/A1XQ
TJ3wa7s66Yj4uCfblZyR1zvWtNOt++d2k26wi11Ze5x/V//6dcWVkR3xz8WmyGJMT5qKcbAaInIL
WdPg+siHG3UgHsVafD5yZ2826HKQW6o0Ys8fI42cl1bqY9jYuNVV/2wdhkOzwKLgj/6Wg9T9vLWz
2/1JY7NOwbwmPWzUuQaY+hoi8caanjS1uPC+EnvAh9mgUhWkMK2DiMymW5gaVTJEdEmr1VdILMvB
CddhVGxycoIJw9xVffb4ecf+YRj/bnM2A71QRuee0SbGEsdU9rTfqS/telqxpAoEmJdupGf3EZWL
N5dhEKO5zdAE2cLOnUZMRcqernIQzN3lsERruo7iRfh4CS45u4j/bnDuMpSFoVSA9nIFdh6Brxdm
deFJ+Q9j+FeXrNl309MgjRzcF938D0Ql23rTbPFZcOudOEn+NOv5V48+hH3/Hb/5k0xCtONodUd5
ppnS57At2jVC6fzCxnT2UnXazGzHSCOeY+SDiYfDL28mqu/+u3bDGlMo2KVropytRTxemh7n18Df
3ZuttMrDGTAR52SyU5eYp8eujAHVoxEtIR27ozvu2gyPu4X8A/9KS1tIFy4L84LUr63yZHxnl3G4
fgOBxmXkRlfNVbotl4ELf2pHUPfaX8auRP3y8yV4aX7OnhiEcapN01DzgF++wHu/L24/b+D85vX3
kM6uP7jVJs4o0UDU9jsIlZu69GDrX9r4z55lJwM3u+EYZVfAAGPgRMaG0C5j1oGL1aWHy9nh0nhh
6oBQYLqz76Mh5YKtx2MpKerXMYmeQufi2XL2AnzSxuyTyH5P4QiZDHZ1ZbC0npLd5NKi8VXBiMla
GJtp1T/CRUovKoXP946SKJxQgSfPlp2Of0tZxKJ3OhJXmoNz+PlsOFuPIPPvryZmK8zSQVj1kg0Y
AxF5L0TCYbwovzfb0neHpbqu9tW9vE2Wxg7ex+dtn13cJ03Pvp3U9pbn+xyjcVJLt6ox2FBTIHP0
5SgfMIx0/sAw1b+SrDb68XnL574o2A31ZZUyvXXc7k5uJV4dWEMBn87FnwR3VsiNI1losXSltqh0
irCDLfd5i+e+5GmLsznUV5kTljJ9NcZmRdLZEv3Uhbf1pU7NFjY2HCml1Jg3RdotcuVH4LyF+EVF
0+vnXRF/z/xewpDZlgyEA2Y+u4jLPhygoMI5fZoy8udfs+SqjJ7DWF4q+XDhADi3WQFLIaA1KWzi
aPT79dEcU2uyvClyVfMgxzcKzjamdak4f6mR2VbVoVz1BlmOiEgIl9hxLDqc3E3lwpw7NwNOuzJ7
MQ2oOu0gpRUiE5aD9eLXT59/lwsNzCkaZYQflOclEWEpmDjUd96lR9+FcTqKnk9WDQ4cMsnbfAxL
t75bo3Ytd9gWhOUlaOtSO+rvH90g8IjMEyZYmr5PauWmxU4LLlSYL7Ux21lxq6+lyqEvXZzsA4nA
HxS/RmdfWPbnm3FMeCvHYvbsLpgSMyU1AV1pyxEKquXaRFLjXuN+/unPNqNrmgExx7E/YJskLlG1
rPE4z2MSFe23vlOJhX//vJGzl0DrpBXxK06+P1dAxwsrNhhRuu52arwq82X8XnytVupauVbeZaRo
eNJcuhKdvYRZ1MvhOBl0zpmNIoKUnIe/TsM4dqgLP7jOb9pNt42vUPPJ3l7aJCt/ffHuJ+bAh43u
pNnZPJSyBGlopLH5bHSUZst6Of1oeFZOe2M/mItqc+kyc7Gjs1kJbz0mg40WK1dZ20ITtiAjydtJ
S/z39ipFATfbmDcXvuulfoqN5eS7NgaJUopGqwSbPw3eot1ErrfzN851cRNgNbsNNp+3eO5uePo9
ZxNp8JxaLSeFOM3KO0zoxuqqcxvAHUumhuVl22IiSczwxu3n7Z6fwSdfdHYKK5naVWFHT70vEy43
3a64dXA2WNaulWDryj2LYiBB0p83e6m7s0OstpUyLKFIcRUW1J5ui4Jn839h9szOMVMmAIQc5Yga
yK/He+A8xdHbeJfuZJf0Em1bJ9dGeGEnvThpZwdbPak6oD3dQ4fzrFyJJ9Jbt8x39c4Hv79swHL2
/vHXRzTmhcDA7GHk92I4417dSOgbHls7C5eW12SYGJJQ5xqd1V/YYi/MHRQTv68SAlFxRCPuh1XC
TYdAGlfbagTlLdVd6zbP+YsqL8javHA/P3uoGxq3H+idWJTM5g4HCEEOE7eGhLRNnXg6u7hQdT9b
rwD6+auJ2bSxiaMx8x7NaL3SMOKO1mm36pbTUhgtG/+btCtrbhtXur+IVdyXV66SLO924viFFTsJ
d3AD11//HXjunUgIr/CNZ15mqlKTVoONRq/nfOtF6dRWmHoqjjOXtMrMxAHWFJbD1iCNNSA3ZPd2
J38znOnL5Yu3+Sz+1oyfkRk6bFrqoNDxtRRr1KV5NbXdTYO9CsEF37bIv0+Qb/8UzbJMTomHcQGs
yNQ9Z0QC2Av4WvQvWjrv/51S/KuEMXk7A4gmBjzCDMtS2PIAC3sVXpYisDseWAlLqCYpEvgS8EeB
FumXirW7yxJEdsd3hw0Li7NYOmR+Awv/q9tgJJa6w4v2CzAsj8JXTmQM3KNjAd5xyYAEgAzsxhg8
Vk7Saw/Zkqc/GZGmfUu8xkuEfQvRQfJPTiEZecLCfvC0eGsDJevyX34rzkd0ywiwYzBu+oOFTRj1
ukIX6fK3EinBuYiSIOLXWigxTo6PAS03N+roMyIw4YtZRANjevznmTvZiZkIfcrCUYqvgT/0GV9q
YlbZxmwJoHS5xBU4zAxpACKGjIGL3Eyx6l1Wgkd2+ygXYprxbxHcIyHV5mTNGBJGyBhHzKCTvROx
hr2ovLb5RU4EcV5ATrDnJYHi21dM+qL0lR9X5DPe80QEF4x2nYa8aIIuZQliv+a7g7W3Me9ER8Z+
6R9R9okYpulJ9Lk2ZQzcCPizj+jIX6+0FnwUvZ/uukjVdqLejejgODtTiJ0qhgY34HTY37Mz17bX
z9zHE424Kw/0TqmGmcMIyJ0JWG+jEtnZpi87kcDd+MZOtASBUe7LMlhHresagcGw/LxszKKT4i49
sKqBlzrgpIDzDT4vzS1FPlmkBhcK6ERtMXHKAlZQ/jmt4k+IvRsn9y8rsiUGvSW0IR2MtmAn59zC
6hXbq3KF2hud8p2e2Ac1o790sj5cFrN1XlgWMEwMNFuY3+HcS50sqjE4mJMYiwmd9wdazgJFmOHw
VwWwijqgR1VsWjAe8NOrQuME+8DAevKBu5L0Q9Asu84grgJD+IQqBvaXDBPiHD7EbohlThoYhXwt
Af+q7tHVCT4hwcSkjIVBaWwgcKokwNLBzgYKITGgUWILSJvSr38ngX2uE79STdk89g10GEh/hcpF
4BBRYWLze4AwCHNTJkgh+JRgIQCUWjQosWTSYTCwjQjAmaPZVrcK0OE+8QZjdv1vYZzHn8q1lDug
M6CU9I7QDBxggsbQVhTLsBExAoZGLJhfzg9saLAhrxQ4sBGoS5b20PagIAQMt9YeK7UWuP2to2Pr
XKgryDAD/k5SqdAJUPjgXHQMvoBjclXAZNi76LMIJCnMi/C3xgEMqYp5Uqwc8jOeq4QWszYSBH4g
ZX0BpxA21xyvPoL4rT5amH6IdHc4mrtlB1ppkfCt1w0Ex8AKlbFp8cfwVKUTXSEVOg1AT/qIOdcr
bB5gSuUjuxKkBps56ok0foLKGsw+nVpI64PZnx6scApWf4par3tj3VIsydeP6fPle7b5JX9ryPY2
T+/ZMJkdsQgLE4AR7SY5QDUkyXiVMsUD2bugx8HenD++5Ykw7hIYVll2xoRvicvsNeXtYvf41xTa
+g/aXpVKeFm3LZfOoHPZZhu4XXgvBdDFtcDCFl6ObrhTgb+Q6cW3yyK2Hie8GbBLAJNafwxA9ABf
B8BEjZJU1b3aOnkDC8bs1rL1cFnORwD9x9H9FsQPPljWBBZAwq6Bq72bz/Y1VjXpXwaCOThW3ayj
ESCDru7q7+mXvgYpiS/7Rej4ovG3zdQPwO7wmkxjXeYefoJUujJY9Z3BEhM/C8adPLmZBz7sALyq
i+A52/JsJ+L4wB9c3TTLQZ7pyxNgRZR3uuxHLQRigKE27uVj3vycvzXjl7aw5zslug1Rs1nsbQBo
gk+ZWIKSm0gIdwtAKtL91bwAL70r54lvqU92kwoKQ9unZslAOsJ0PP45v9jUTnSlVxGYx625x9zu
TT2s95gB9Wq9CABZJvAjCnvy/zBQGwEaGBE+2iXn8hJrYCRDODrM9aGIGLtsdib1My81r9IdvQZA
6NPlj8WvXX6ka86JSObbTmKEJgdv7UfLVI/GYy9fy56GVAcDajsrSG+AJdrJO7DvSof/xxDe5vGe
yOaOt1ViI+8UhNfLArb7cH6h0HWHk21d4Api8RMlzJweF8BYiyfYeJDuPzTngnuSKA0IkyA9vgZ7
3U56qIEG4RlgHVx2RS24f5v2amsgVzQtW0ccfn7MdQqwvUFWEefHz4P0w7Tf4k81cZ0TGcyVn3xK
oIeYi9lChmW9ke52gkednS+X7WVDDxBgaZj2MCw2D8Ldu7WasdAANiHwgzwA7mwXW4CBdJToshT2
S7l7gDYXKhRIQ7H7onMPappbSqWxnrdCAymGKUqrIE7YkmDKCtCwFaxDynythZhFDZJstEGSvn/X
FGybWPU/dx5AWsBqqcYqOvj0558jAweXPAKqxNdRMcirH2oGYo1Rd8G701iiMbGt72LKAFnAvgQb
wudOjMZ6nzVyUfodJh8y6wY4Z14hLwLXvnlqYHpTsbqD7QyDs2KQ7RppZUi5Xy3aNwDsHDEckfxL
GZwVN86MvJJAhqT9lJcZYJ8P/9y48OraSOyQ3akfwfLJNQE9UWProJT1ifEL0OBeb4z+ZQmbH+O3
BB7+n6AVTRXHLFA2yLFGojSvoJQmETCABJHTRuCpn6jC75I4SkrAygdVGvoVeLwBsHzLvgTSkaie
s+GpzwRx1x5g4g2I2mwg0khz0GQZ4H/BO7SCiZq+dLNAq63Y6EwaZ2YxEAlGQMqD8MYDaxnCMuA2
FV7ptnt9h3FDgbjNQ3SwqKyiMMLmB87v6UTBugNE7MLvEtCJ0vt1An2KBJpiufiMaZ9I4t7aRC0V
MELFBUYgHrsUNL/5J54ZHdGkBfQZ7KQ6/IZ3nS3xmGZS4RtoDPpDat8Pzdr4RSW/XzbxTU9wIog7
NCz9dzJ4xOA/gel01BfH2o0OYPsvS9kyO+BPAFkAbwgq1pwhqNYAhgEgR/lN0/rlMLnJihYFa5ih
6NcYaXhZ3EZqhY313+I419OP5QpAQKwogx0AQO49K/ZjDM6x0SdXECHEyhWgFQXPxJazOBXKneS8
6NVSAAvS7+s7fX2KYwDAj8IKwJaRn0rhTG8ii61nIB/ElVrD7s6+XkO0s7DBFNq+ftsbQeKZuFvC
4fYtOzmVyz2CFc0nI6U4UjjaKRhws+SdGuQgKAF8fOUjcijBcnv4zBjJByWKjZEZhBH8xpaZ9HHb
LzhV+3l+t9GHmHdr51GwSbC2LpryzbUpMp/tLwm//5dMvvTgpD2aOmzDHYDiVWDnlu0XRkkPFjYl
BH2crZnVU/34koNR2UkCuvHyw0Uqfonh38Nc+8O3CiMHnSf5tpeFAK8Hd7iooLO1ucWAMrDNCm4b
tg/HOUxF7gcjBd8LxYhOcZVc2ffO4M5+sjMw+lB7TlCAyW/0TLfeA0Rdv6K6W1GBL904bAwg6CCf
AbesDIT28x9hoWreT0uBHyHRm07HkM6gAbSjHtufl53CVp5wJonLE1RA7KhFU5b+2gI4PbtZ7Bul
BgBcGbujQ8BR8iOhIC2RHcDvUoFH4hmhWZJyJtw5V1OrEmkYaghnZ92ixfG8vmlfmzswuoamP2Os
vMayCJAoAtUfwYTiGvjvJpT2oqaR4LxtrrTvjNg8XxP8EJJaoQku0CKVvRgmfvm0RWL4OFY1gNZp
II7N7CkA+ckvAsBzRSLfL4vZqojiXC1LdoBpxGgSz8+1nqxBpUbM/CHb5ujd/nqmLvpu2KvodZ8d
aOwCffuVFsH0tdH9XlSR2brCjEoYvwEINFhw4uxqWOa4GGekIHqE6Qx/rG9Zti8F7bsFY8aU70ui
e8bHhoXILW+d8qlozqqcFHOsmF/GAMq8S1LNbcwbZ/pEHehUP4ezGDACTFU5QohaIIqnPQoLoE8V
vWwCVfjByERZOrBz4hQ7PTArfRej6FQnAqvcqpKc6cLFvyAUws62gbR3+ctcvCRQwQD/hnK9Ehkf
a4PJ7QyCYdGo0Kb3QcYNQGzMzoOSmztFe6jstlignwxUfLxjaQgv1wTZDw3c56KW+ka8havASL0w
245njB32SWpUZtJqqswujNlxYwcBQow1o+FWTpzAxmjr5Uu4EZOcSePuYGYCNtBMlcKv5lctuZoS
c7/G2NWlqXdZ0JaNINtD+wM6IRrgzL3Tm6GLUeQCx0rpAUdzl5dAo8ciy78Sw3c/gWytlXRETNz1
BmhTrWUaDllVNhGwW0WLI1tnd6ISn+8P2ZSS0kI8B+Rej4CRykzftRwswZPIV2zZxKkkzvTBaw1i
zhHpUcGKF422HABo7YF5SXW1krzbJbzUvztHLuoHDDElWOQo/J6WrrS+5WnnztrXy0I2AlPjVC32
5yemDgp7HRS1+FjYOHad5mc2/7gsQGB0PIZFDoYFsPcgibWwij4NErCbu7Bp10/sJaIWh5l01hFH
H5n7Ptq4lhMZcFra7ejLAQmlm+TaCJxrNLtcdQcwsStl/wnVWFMI7QtI5jdW0RsHZpqCbDnRrKAu
iwdJ1UHpI8Ld2vS6iH9ULA4gzEQN/vwb2aVMiNPCHeX7ZAdpGM5MPeWriZjy0cT6Idu5zBq/erus
3pZpgPgaHHrYjsJWHRda2gU2DPLCKPw2btwO6cMqmpbcKvSjD/VbBPf2j2WC3ekBmrHuT5KEvZeG
2G3TgQDXPICbKz2I4jcgxP5RUz0TyTnBuCpUbcrwkEyeekh2RPKp4jU748EIZm8CQSVm/wbqNlF/
ZUiu8XT5TLduAwDNWMaAkB3jReefEpzyGZglcKaAir9O5/K7Ek9ftEL6hOs4FcPd6hLUdhQUQTjX
rvBBihJokuy1Q73759oAKwvb9qiCqxqvzQSbbAGnCOrUUTusce2aUxMoqUDKVi8bN9sEmgq711iC
Pz+0rsICvKolhe88Fjerj9b1dXY9RLHf7OxHkLutz/0bFYLvsE/BFd/PpHIOJWmdXsHoCAoS/xmG
Ln46N0huAATSRbblmg+fOEw4E+CnYcwG64jnWqZmnlfLCi3n8StGe9wmdzwl/YTLwoX+rxA+N8fE
UqcmBvLlWTtK6jNoRYAUYgmsb+upBP4NsERZSoFw7VyTnCg0rWsIwXj3va3smuHXHI+RChJLTRLV
ybdu1Kkw7jOBuWA1KjB0+INahAZYmpyevjtKLLi4W84QKb6mALbXACsyd3GbalYWpQdPW95jvV0l
II1XsfN22QS2SgrGqRTu3iqFJSUGQToWv0q3w/cmRAUst93xCoRMazT5hgecgvht2sHcAXBy/FgC
Ci7/iM2c8PRHsBM/CQmGnDZ906OkAIyZIzg0h95NDNd5a1+RncE3gwjadGnvOl8W4s4/s0eRj96w
Hzx3QCsANDjm5/gm4VpYSVdbiEnazqRBSuSopilxTSPJ2SDJ7A4gpb6s9AdkMHfbIRNwwgzXDnPH
nM1Su0h1KuPkofTe2hmh9RbfFQcbEwlFgCxnP3uLX/x1+++xgFH7hU90TAnRUBP09Lfq/me/hTdp
tE0X2cRv0SNwOXo0dZOg8Kp9fZcfls/szZ9J4yw77eFb0xafWzfpc56DiISAnuHy8W7cnjMZnF0j
mSqSlZUZemVfmpVbTaZAgvDQOKtNl0wl6woR5MgOTfua4nOZYJuWDtWjKEEU6cOlbKDXGKqihLAC
lBRTvA4u8oNWoJLOTv6STXIBmAb+XyvWIAV/P/XXENRUMMXC6wJUOnE3pY/CtfXQX6++6bXfGee1
BKwWMF/7JijMyxs7LIN+b++qW9XXbXdxyyjfgXbhmgjLoRuZmCmbwJu0MMPkYGzw3GusDVhq+hE/
NiXXYMlyCPZFwhQFwsuWtLVjdiaHO5QGIAhYoIOcfJ/tFNuNsXs6P6XgNUH5bwaqOdbcD9n63gpK
zZuf/EQ/FleeeEWwWazqxDJN7Jv9GKTsjiSdqMohksGFAASEGiZoXUrQOe3kZMBKvSl6YVid5A+b
+q0Gn5ybSVJgqxpqgCYZNOkkXGXQnoWd7FJtD9Lf0RsB5N9Frex2SHPR2AKc68+mDi9/xi1NFWYu
mO9CJ5APEfDETUBjKOFDm8Y1SLKTLFX0jm1dn1MZ6vkXq+pesajNagMR3WfB+lZmYeHRAKStbnZb
mhgMEBjn1h04lci5UsYTpIwpOh9dnD8UzQN4XMxVDUBPJtCNOTP+K54KYsd7YoyLRGICGjAULpPZ
Z9RbKUh55KET6LMVeWM55vdn4pxqUWlEAV0iXuJfZop+uqsc2Vqg5FGwGIILxi8f9J3Yl4jU433J
kLOjxB03SsPV5f5H2a/HrCeimsFWoHGqHudLJtsoG1DQYPQYNQMjLAKL7MGBbVdvxbUWLX4ZGNO+
K6JyiSrjehCcrugO8B5F7RBsgqnZR9Lf38s6oQ+lWg2CGy86S86nWJNVYgAEOnbpGILDOJDb1p/W
NfhXF5oHB1+TGEyi7JPFFsYilER+rNVPrFWYwDPWGES3yl6Zc6sHEVRrLzOscUqrKxmkoLZokGTz
k/yWwE/GlqiyWEaOC7xYbTAAEH7MM0Gk+aePYA18DIGDJwOVN76qAipXMKHHNXBPE9udAWMAvipQ
VUkhFXbstkVhXBN93430vDErOhkKRGVf6i8gRbwhIfz+jYKmHRaVAT0Sja/NdStQcCMSYxr+Fss5
JwlLXIj2ILbs9uRJ8XsM1qtPyxIaB7RxhMhIfxr4uTj25ye+sAJJplSBLdaX9J9l+ZKpd04uwEX4
AP8+97fnMjiH1FDAcTqYHMDwhZK2ARbuxsnrq7lRdqPZS65GnRmpgCyXSB+WbAhMcKp6g6k2IWpr
6c4uK8U37SL3GlsaHyXSNoPblyloEUF9/liDYO8VgB5JAHgLHVt2DfXapp9fcrAfemqx+MAC85ME
NGCzcmPHiRNRcJeCuc2SrpDRp/ukolZgSEbmFdNg3c662RxIhwphPhZ5BPYuLSAZ6Q6GpragVTZN
t8fUzAJwoGXcSa0i32WGvbxe9gkbtTaWwqE+hB65DWx4zr+aZt0VckmBjjh49S9GZzJE+ndtJ6Hg
Zj1jVv9FPtq1S6PJFZXrN+LEc9mcdzV1YCOuacvm5zTpKIEh23P0Nn3uZcnYaVJlzNiV1o2fGPaf
H/W2UlzSGcvVYoMNMmiBnhCB3SWJdKysRJePZcNgz06Fc2N50peLnADKC7NPYLLXQUzqaFdOl/zz
PPLsCPheNZpoWUznD7Sy+MBa9YGNrGDyQQTURYkves8EevGLPMBTtEZwLgKsh2C+ZR4BpvXUiqBn
REK4oG7uq3HIVQZYqqduZTya+XNP7i9/oA+yE+66n34hm4vjknR2QDgATQAwG2W7IcHMDrjLkViy
KTwML18BtgtcqS9ymIKjDgkVpkwyUV/wf/wMm3GdsVHTD6904tmkVbFadJuY/6ZgklQiZ/CUd+vd
SaIuC9gPyaL4sapAcbdfNC9N7nU8JR69nq5Ewy5/RkrMlH7/FM4BgvJr1uXCwRqgoXh1K4GFdrfE
32r6ki+NIGLZ6PWeC+PcRjnZA+ArsUxnl9r1vCQPlZYftNXxm6XcaYkJGnJFBRvnBJ37LAW4gvP1
sgWI1OWcB5FLrYbDB5YmUm+9ezTsNxsgPONYuaa9CuLAjQmIc305hyBlsTNK4DNG7cl5X/30ZX5C
Iu+hux27pHSrpwroksqP9GAHl9X8H07y78/KA4WVDRAmVYYAmZUAchoICgt5WCG6N8nt5Kv+spOe
EsHZ/hljnWnLV9raUQWMWwdt1aHaOxQ0Lr1oX2Wjr3Qug/MSq9XbI0jIgdN4rL8bGeokCXyfch/f
smoI9opEB7ntln4fJOcx5EquWosxD4D9xES6ae2Wn+VtGvah6TpAK70zd2mABujl77eBhH2uJxdq
mXO+5Dljx5i85pjEN6Pqq8H0jB2SK8crjgp2gmq3Hdgux5UZ5m4WCt9ZwVUx2MmcOKk07UsZK0Ew
ocovn3RPcZU3B0v7k2+Gzr0VWJHhqbsyEsHdboWZpy6JLzgNzVyamgTBFKQSbrZbd6av3WdPmPQL
Yk8U1Yo+MDuGEzWdyiwmjUKaTX4syW2tpZ4juo4iGZzXSbSlHgASBzjFdHlU9OmFGEVQGc3+stVs
pAVnB8e5mxZ4k+0AgEO/63oElZmrdgdSPqrLj8tyBBedLzW1VptOzWRBHXPyivSLZr9cFiByX3xj
UJ/pWsc608QH/M2I9TQPU7S+zeBKB49+1wIxEKvg9Pg5g3ouSG2xx2nK0ggzBwBdeNQU1QcaouB2
C8yBB95Zynbu+gU+pRreijR1R9R4VFsQ62yUeM5cCI+9M4B9iCGhscdHrq/W0XUyV/PryPGyvTx4
xHSNXxIIuXeiGrroApuc53B6HVg1PR4f61E9GCEGy704VF80jz13ogBGZR74z5jubw/N0wHqpgRW
Yhl6qvdYKESpTMeynerqpWt+x9bp1TK42gHgXSBeDOWjE5WtB0hLjB2WkShQFrhMk/MlSZzZcUqg
+Ogsd3G6ukurBTqld4SOL9PaCfIAkR1xbqXqcjQS2GNI69EFoxp41p/GSUR2J7rtnFehM8kLp8b5
Gj1RghSbfsGcJ014+coLdOELNLFejw74RMGLsDS+Fb+0du+2bXRZyEYH9OxOWFwzsJdLeZpG6CIf
nJdmdI3U116MMDsUHsHk46/YNbwJeDGZ2z42XvwgQqYXacmFL5JWyJk2QH69WrbbrNaTQ1tQn83f
Lysq+Gb8YJEiDdY4YLXDdzCpvhJ6o/WWYK1jY3jp/CzZbzh5OFMMpkrtiC+mR+ZB/V4FhLgU0Qlr
zc3fQWcZoMNQHobdZdVER8j+/ETsrOZKmVdgkFmcl6S1Iw2Dy+ha/TsXbXFp0Zi1Tl3LJow+vm4A
+mGNr6qhBJdVEbgLvoqC3ULsIM6whrWvj2nleI2jBZOjBGZ8MCaRoxQdHOctlio3TcAAZmj8YLge
nf62ve8H0YzopuU5mHQByzImHj5e9pPPkw9OmkwtdJrnR3lsvRjDQ5dPTSSBMwDLoeYyxJBgUvtQ
54PfNqLwm7m0P56UEyW4r09IUtYOC6T0qNv3URFpwH8X74eLNOGeiyzJ7b6YO7SB1+EGFJUHQ14E
YBoiEdxHl+T/5oEqBp2bem8NtSipFx0W9z7UKBinrYrDmg49Bqpbr+rdckCqVIZACV0Xz3anY5UG
yq/OdE3Ma4pe3W1P9Ptz8euoQ4Feo8wIRgBuC6+DJYMKOzrTHJaoTKLbM0eNR7z0upQE78nWldKw
3gDkfgbdz6+nthh+kpA+oJxkrb5av5kLwd39540ehmb3Wwr3aDhOrjpgF0U4ZT5I2RNAUAqyv3yn
NgNuDVy9uuYAfgiMx+de1e4d2s8WNEn3qEjVH7gMiftA3R7Nap+iCibML7cPzzJwdljVwDr8uUhd
Hpop1zSWeKkHrZ6wfzSbKI6M0+QZKoPvk5LhClUM686RrOmodxNm56ihBbZkx4FVNx2gKhQMLdmN
iG9w87dhZEgxGPq9/ceewNqm67ygXWQ6d1azL4Cmkn27fOQiEZyPkXJbIYRhPa3NNxkL9BWpPHX6
+Rkh4OFTwB4DNACuelE2jdSa+YJMA0U114mlOHTyWA0MffyUH9CwO/9fWcwVnXh+PW9tq09gQnkG
TKkgWVxJcZ33BHkGxn/ZeEs6+YviG1WgJ35xR4DnLUL7YIfGO+7T38AO/eQ3NC1gYFZWrbEW00sk
OSSqsWtn81HuiODuM/P8UxR46rG4gp1qPkWtl3SqQZ+Ko53GwXVKtJJBCjRH9biY13NqvKtAvw4u
f87NzAr7gAzWATBeJp9ZZc2kx3WJ8mUfyF7/QMICcKqrh8fJV69EkdbWYWLGk7HAmoyclzMehKrd
2sU6knCVBmV6R0wlShrbbadfl9XaeqROBXGWkyeguV5s1KAJTQAwnfWG7+jEEGCfbV24UymcbQxV
3FTlCnUmZ75VMIBL5gEBahcLmmPqlmVg0FA2MeJoyBB5boQ1gO/i8QNRygfk+Z58m2U/G/02SsPi
Pn3ENqO/enOgHskNZWmoN98Nd/lrP7jDbfmqiKoN26eLJiPeEFgr31yXaYYh7xgAVxhCDS1SMW/6
ePkDbj4fOhqC/5HBZ28SqhkgdIEMCxTzwHhkbKZaFLsq4Nf0sPNINAty381K8KlI7pRzLG4QZ4VI
xlTAoK20r6y+bYGCCLnHQRd0ijev3qk87hWOgYbUyyOMNGm9bNcixAATQokNYNnPA1Bjia76thX9
PlLu9jWDKpXYNIC5xgGDtNN8MKb7ShO1mI9XnzToqQN6w7PELVaRaO4+xnmhKY2Ko81pQPRILx6H
CuTBJhavqeBSsviT96Knp8pdSskwAKmpThgubOLcBU3ceJUtFGO4azwV9xVRhv3QFmrrTqDYEI2z
b5bITqVzb3CSpWqSK1B08uyIjVfS1S/pxyS05pUBtkWyxxKjIoIMZmMaHI/UyXVhH+D0mVpzk+YW
5DIKPiPsHjUA6oGTob6WMAMqRRMmKhIQAVd3eQAg5mdRiX3bFf62LS4rsK0yaSZi4brWo2fA4+hG
F1jT7rJXYDHjpW/LxZQ06cBAaUJL+ZDttCu6q/bDvgh7wfymQBm+GV7JcbemNi7KGt/mcu7O9DnT
qH9ZF5EQztvUjiKnbW2i6oCgIqbA4iXN8qCaVOTWmBu5cGg252YqWvZGy9waoyBY/d4jj/OV5VlR
y7gSRTASm2phM1vBKy8DwYlzMnE8WV3Z4vpleKAq8mZr+U6pBMUokRDOnTiY7xvSGg8vOLiCQVkC
Z3qnhvJ8+QttPnMnqrBfcXKnMHCnAdiGRStAaZFL1csMUfdRJIJzF3Ft0LxlIMNLBqwCuf+Sxr1A
C9FZcZ5BtZbMMsmISbhuLEM6FPI+yQcChhYMFcUCoxbpw7mBupmVeWVPzBwrPsagn51VFi3Ji2Rw
TkAbaA4gHcggq+QlJLmrkl4QPm5HH3CoAPHUNKCdcZ+exJVd1AxoWLntv+he6aePVqBEKxa6MDSB
gRgRuc3mVzoRyBmCSbJlsLAD7WMYKWqr9cYei9sRWAeCh2KzXq2fCOLMgdgK1ca/Hopuv9qu9lUK
qkBafSnIGH+q3wKf47mMqIeqeSLM0Tf1RHYug3RRx6oo9/HsqZPViQUC3fJokwSRc+Fn6iqqJDMv
84fP+y2Gjx6zEju4lEWoH5RI36frJnXjj52chY00lbMnasiyD3RJIufOx4piDGXusWtQ20dAqB2T
0nh16PRax+Jd2M0rcKIe59JbVZuTvJLwQN3WX/rv1i4LYn/0lMWV35UgDxxf9L6LJHJuHRxT/7FP
rb6tx9yrJElgmdshzIlS7CecuNsKPDXFlPznnUKR1DUQNxmIUO2jjowmYIQIyPKfVB+ljVuA6Nmv
wjmq7Yt/8iO4iw/gmEyZW/wINbLKUA2UnRMo98v7GHTANiEHci2qWolOlrv5lTo7BcZygWk+235K
16debr9efsgEl47vCixSVrQ0noFymRjeMi0JMO3LxG1p9fDvBHHun9adsjoLdCmW+6IApzu5HgbR
JjjDZ+QvG2PgZCVSABkZqDBypkLVNpMLmo5+IZuAirCcnZFIc4jSnxF0iqEckmno7yitVeJTuceG
DBbWommZu/tOHXrPsmwUdhNjdYu4jj1al/PeTPT0kBF72lUDyEzHpK33xiDXdw7QjPYE5LrhRPr4
YM5pHI5rMl4lchN/WRU1fsb/n/qDYk47NGthsAlRruoUuDiqTpugNkZyuyqtEjZ6at7adjJdd85o
h/qs2IEExlJ8jsFVKn0Fqk2c/moxk3E1zHGruXZCAcXV53rlUrXTQGcZ669Na47YqIg1r52b6qi1
MdiFpST5Wkop1JGroXi3yikGR2k+t+9L2vZHBQWRaxCpdPu01KpbCysvpQvqlMpXlWF4Xc1s+GKk
ihqmvW7eVfnUgw6U2Hblgd+w/koIqNK9vEzy5xoLoQ/DkvYPhW1RyyWahImDFklW601rjfdjaFvl
WzF2gHOc4tJ4s5DkqlgaWrOoNRLHdQpJv1MBMRoaTdzt5VHtUrfARm3pyQtpW9cAbxVQEuY2iI1k
xfw+WN7SVG69Na1ZEVAxA8yrY9m1G9aoKLQmBC9H8yhRW3nMU2wWjDrQgl06EnKksqRfl6NkubO+
zKmr48Z56Fx13tBiHNsYFdVDPRxUT22ve/I44KglTGgMntMPQCFNqfENmJHDFfDom31Wknw/lU39
aurrGKVATVvdqS/XyRv0VfPlQv4m5TGyy7RPo0wylijrqvWRqM7w00pH/Xlou/HruJSr36LZGWaw
rsyTzLW7bfXODmJaTKGeLOZtj+WGycXaq/7WSl3xldbNcgtt2p+gHm08IyX94tozHQ5JkxXP+EBl
ZKxIsMfcMr1Zts1bwPyk11pDkkCRLenYLXF/W0nKcDe0i3lsJLsKknYYQ6mRX8sqITtKV+WhlKb5
AHJTezdoTrlrinzZKWsPZHitcKLRHhF2ac7sDU1astXmqt+lca3cdTXtr6dSUq5wbePnZck7EE2Z
M8h/xj6/zeMijoYxnl3FHGkIMCcrAEFUEujroKEdKs9ujtp5ZNERsApo+EVKMaL0YvZ0n882UCwh
CuQrKANjhN7azYY6XwM4Po9KvVxD1WgwhFhKGBLPdRKHeoXpS+LoaqQ1KRj0BqXaLc1Uu5lR9lE8
UQOBR9H5TV9a1/gLh12xjqq3xkZ67Jxa8/tSg1mCDAxAzkAe9ghdNAC5YKu6cBriqUrqeHY32IHp
EGUnF4axK7okOxqAzrkb5XH+Zq/t8GAmknYYmqyGgaClRbOuOQK8Y7obe8lCDNsa3pynRjQDV/qx
jbFxAbBV50gia5mjpUr9uZ8PmaredooZ2iP9ElOKjwjIZ8xE9nF/BViuYIjBZGdk95r6Psf2nug/
RgWZkTrslTb9UsTTTU/jo1PGYZkuoM6wnR2wIXdUA55gQ4N8nb9OEoYQAR6sLsVBbkqX8RFRfQ2I
vdeMMcznDnncHFBr2quxduj7/mauaDR2jeZqsRX247LDKGxQYnUAtGZHVdO+ZI4aFdjFGlYzdTW5
3vV9/daV4KHQjPZnbMyAplTlW8m2QlpYjk8rNXbnFVjW2fgcm8YdXforGUyoLnYRQnCq300Uc6aj
dT87zZW+mj5aEQrI04p3J52wNlE733qy3te1dlAyeQ6LTg1pV1/l9vSQ5M2+G00g7SW3xdB8lbty
B05z23WW6hoQao91MYPnLf6qyugwmCSFgy8ByYcRIECRtW6qj0dZflhaZGuDU7kLRsq1eZBDeVBv
Jdn5ptL0xpx03W/08W5VC2zgasM+o91PKZV9pzd3ZCWjl/TqEsnpaBNfnv+PoyvZjhTXgl+kc8SM
tow5207P3nDKXS6BhBCIQcDXv/DbdXXZZSdouDcibkTAZKJMtTXXhkvxAn2rTNyITsmKaIp0CIIn
Fo1OYiLvy3d33AfUfVOTRiMfhlMSTxtYyG1D8PBK/MTZnfc6njVW0DgkHNeRL2BdSUWxmvhG2gBH
Wv/gtuy/JVj/RP1wnXp89h5uTzhiJFCpGHMnmZx+QLucmWIPq1M9IFr0Y2ckzDTU50nNvbuZ2CGO
dpOg0b/a2jyOcLxJh9Hoclr7MA2doKTbkswCeGLl5y6VD5x5pz6osqoac4aaYK4VDHBs+BtE0/tJ
2CAFuunsfzVk1Ok+ypJs4kVw8TmH62n/NSsMA3mJtrgULZtyPu8Xs6+vnhmvvds/tdums4bin2uJ
wbVI4jRU7bndvPMwttkSIC9kjut8JfwBg1ql5NXPOiDMw/PByY0KmanIHcjZgtxLM0UZTBybVBNZ
WNVATucqky4hRQ7A4uadJlcAKh/Kqq92b1IfN6nRw5PuNayy4NpJpIc5fPg3ttP2wYw+dMJP2paC
1EXZ1dfrq17xnls+iESF+w/vQw3La5YvPf1ZKBw340kjPMtPK5iH8Hm7BItyr4gFfnaa9gMjQDbT
YbUkK2vuo5ImQXxHUQtY1Bh5iCwudjirBP14IpuH9cUGlmHhqMTxoz9R11w24tF0gm9DstP6P1qD
7YkQvknW732nXqlXMudyljfW+78FnJiTYBsdrNoAhqhZOBMgq+Hk9Q90ZPq/Fslof3nI1BlBqS4i
4d13g1HJFCvEJB2+IoUz+WUa43xZyGnv5Z6OiNn5av3N5BIXJdRRW9EE8rRjgNJggQge3ycUCId5
703GiR0LM4fI7yBmTnQ8gox3+HlgUDnqmN8cfJF0dImW7wHjS+rUbWsa6roUTOa9cLGMNZaYa0rP
3w5aKoQ2y9BJ+qa92cktWL9cjcUJ2pn75i95Xzu3lqrHqMP8gF5hWhPQ0aQMUUrpPHojvsCDBN5Z
hoyKusR5JBM2Mmxx99HRbl63jbjVnMGCYmxOY9AWMxyl2HAYdXOqOp3LhmPzCJ26+te1YxEQ2zXt
aWf84svYT9AQQGrbNu9UjSmqhD5piF/UO8rS1nyMc1hgvLxgYUuRYxL8x7sxbfoti3bvvWvGA9t3
rBz66dCtaG396pERFhxC5OIXlF32Amm5aWy3r0nAJpoP5GkLw0KN4QvT7quOuE6iBj5YLi9HXeWb
/39joMIn/q1D/Zm01fDXqepvHrhvAQK/EuMY8Py9k8S2q5NojR+rOXp3vP02iQCauMYvvGl8lta5
K5RFhDS4KvhrpLdP5d7CBRm+ZHyMW3bZ4dIM/Lg/iri/gGiWyRawr1EuT9avAZ/7GUebJHESrsI9
xL80Yi/OG7FbYja1JQ3lzyttP2nTBMlQuai0Fh+K3+qTb93j7uxHgh6ocu2TYt5jzVfkmtgVPLL7
JUR8C1r9xcYYPkFet8Cfq3kMTPVTaUTE+pv7FTtiTYeaZY0hj11scKeZ5hjTJUF1/wd/WXbbkHTr
Z4D5u6HCVRAH6hJ4++temyPpofif9HrDJPYRmTAPBD6odsHyda591GaU1JlwUf1tOCXmiuRS4Eew
re1TOTunBfbX3EWeq/Yfu0EXTAUH5lf/4EFT1ruxWezih/dE/ijafA8Muzpi8yscwd55tW1JqNyH
Xbc/gTvuMNc3SGyIM6bnLDZ4nIH6ndQZBd46pgXN7rZJRxyStA5yJSxU84Ots5HAA9j3gYgH/skV
riikTxEJs51d4ccHQ9htk6qsSXcWmE7GY37GsErpLYi+dscMwSB5EMKcZohZsu3LeY/NDx2DCsdq
XfiNfg40fWy5UQfWNn970tUpIpB1jqHNZxsNpz1o79sY/UCf+wRb8pRXLB9If7aKQxhLkmH7Xqc4
X6PwWVvyhbgKRG53ZdX1B2yco6lxdY+/Q1oQDcs5Mw08hw2uvVlHd0V55uHyalF2LZFToVEIC2QS
HScb5t4w5340fCl4ZSZRKO8bRCNr65xR0edBxW5d2B/Wvc56t0P13lxX14fJxI4jvBOTSSrPFssM
kSbZ3mNM9GXIt3LRHmOxVGGqtMmH3aLdFIlcQ4QSVRgrFIdWwFyMvTLcW1NLn0zF7pua3GynBqTk
Kt8ZHDbx3fP7FGIzjPtJc94mYhhSue3PSH6XqTXTU6/Rh++YENK2XtHxhLBN82wWOR6ODQzyYAq7
1S9o/O6DFyW06pKRmw/p4baHhqbeWEJqDocJUzoBfTHrgOmqBlXwv3Bi2Sx5xpm56cY7+l2T83i8
eWuEgJJfFHhOevWDDZAvnpfs4ZrU7nARBL1v4yW0EWXcwLmonp/0Ih+Jxt/X1zXYT7WSz4Fqc93t
CIaiSc36q45M0puXEAN11K4vtvkS9GtwnltvKzXp36YpLjT4trmJE83egv6Ljt+jkHh4QdpYqG9d
/7WZYbAcIZVwTgbnw0Ug/NQlcadujapOM4FSeID5STskjr5peyP6hdUxVs32/5hBvnSwofgP513p
efuxQ4tByStZ+KEW9hRM0G2gv7qg2MEpgNkCQ7Nl/PEx4BvJJul0D8biERHxiaHtzdcwSAgvNf0z
D25OZyed1vC+mP02OlUuByzQsUmpK7E90O8PH21b5R53T4OS8DX64WiHbDjmvL/XNLigqQIq9ubs
jyAREtbxh4brPO6gU99wWpo8QFkLOqNYA9gV+DBkIG5KkOfEMRDR6k9vlNeQDHjXsKhxnnzcyxLJ
xI1Cm8GP24S5XELOii0Fn//bcYfKHfLcdseuQwIUxWXHKvALXenh2SIvLl0ZL2p4Z8Tgt8VvQ2/o
SXhP/lQQTyUeXzLPQYLM0RGvc/PZIn4jZjoXQ11s8tEZcPSHhbMEGeF/FcDoYEej6h91f3Paqy9P
LMY3GIxAe51K2KAz5pF0jb9+pz1HWiUbPCgswr16/sr9B+LG9256n1QZeB6EC0U8fWC2NhlrNIzG
j48bivFk9tchUdF/sXha2wUpSe3BAoNHo3gzLS0CXudhM5zEcqONPQ0e3PJUdDZ+dBknjl21bNms
p5dog2gZqwsCegMD7PVzCfqbCu3bGH97nk1M2OSNqLxkq+dTh6Pf21Qu1SsbtmMVNk9B5z9vHLSg
6N4dFyUPG/K62XOLsoFUEoOFM4wHyckPkbe16aQL5rTucHO08uCio5Dx1Q7HnUy5Vlux2+0YwHQo
2dwlXyHoH5084i+x/dm8Llf+cx987NTPPPmow0c+n/Z4h8yb5GMVXklThn5zHilGR3sco9rifWDH
6CqJoEuEVX3hIV1cD7b0Wsg0aXyKAnN28RKqWvGs8TERubzOC35rZY/1DB1X+90BgZqh46yai4fF
LAfviVigCAA8hv4ndEUqPFEEqMGb1iB0dcewqj3D+fZl7OeTHVQxLONFt1EK270kYJCfxX9R9TtJ
6K+PQ8/+LCHgt8gbHhun/9NSfTfD+rk79e+n6BOXkDZlm7g3cfAH58EBsIVKnWp68s0EbsJDud/A
dGHUKEpl86/eNA5xFxEHTbu8aAdfTKthyZDjeHWr8BDH7QX/jbqpJde6I/CLucZDdxjthAoYl6fS
j4YSWM+6yRxGGJy5DWtunQjvo/nntTYD1ZgaQAjOvN6qjReDDvIKL0+YBpcNjvuG4uJZ8qkTqW7F
qWn6ixlgbFz1S9aF8CTpP2X3WPHmZe6W77WC6UBcHxhQFaTO5LhpMZrwz1sxz00/lgr2TpXIASS6
GZwHznOFYhfr0vqonc3R79W1Ze5l2gKAfLboWizuPmQJHdY5VW2TTOHn6CBha29QYINMbjFQV/0G
fou0Jj+As+6EtXmLy97Z1ryy6DCsl/PFg0EKfrYvLr3GtYoN4g0vjvwrcI6grSwcfMdWQVw7B/fJ
rCdC3KSO/xtcJwF8eGX2MVwi2CFkcNlLeosJQvIUKdS//oyX78ZzVok+N7ouZoxDiA5XRuDBG21a
nxcenTo3flkjc0Ih/hx4b9KB1aXkJwCU2Urr3GfPe4ypHkylhN3Bw4vd+yVHBlxKtL3CKP+tjXTR
dt6R6Ve4INRIWxoefW8+Q86CeQ+Wqcr/w0P3BaFSmMJGPYrhZyKi3+NOnqOGXVFmHDy3/wjor0Nv
nSEF6cHlLzA/SBmrj2rxEmYYiI98rYFsMExrRhWO0jmvELAZN5ADy6Go0eR33X9uH5QkxiOHthVn
SjpFz4bqfHQu7uQeO63/Ol3uVQdJkXNQfcP6MMJjnA7MOkcn9vJ2dzO0dMlIzKGya9KpAW+2yiIy
Zyq4jKqDVoVZlI3dQWMHhOLdn2csHSSu49jx9y9SeVll1aXrp4sM67ybUIWFABKCo8E7GxqNS2RK
iPfGmrIRPOW4KvE/W4Th7LAK3E2Xju5fjhqD4sjy0Pyj/T5VbvfhwO6mqrYPl0Ulj1/7EZeGJp+Y
dDtZ5A81eGIe/ZgGH009xV23H+k2lmGjCo1tDiQ/gRh4PjhrjHPdRffbdOHHxLubGMhFDsuK9nn6
W431ca1GkxsGJek4u/dhG//BDKLKNipvSCJEQYUmGYm3fwX13zy/v0ehfeYVPukW2QdIjl9g3XL3
4NUe9+yb9M4dQ67w7Fhf57pQgDpZdON0fp7DO2iIjHcPbvTR4iox42fgTGjWEcTttEfOcbt5DD05
7Ev9M0MdwGJY+pErXTfMSvklnEUKrtrDZv7NFcuGkCQ6atKgAnLQpCHSXqL2P73subI6j/BHP7CJ
xZ0QE8BX33XlFjz4nBd7CONbiIYa6bBFgxOURP+m6o0igjjWQxLi7g3rAZk7Q0q7qlTcOwFJA65/
WJewDJ35xEJS6sEAVHsIlvoPhq0SSQTyeLFqenFAijFGRWd1CMNtu7l8BHr0C7b3n2x9xCI+9vue
BYwU0h7sRLJ1/2zAFwk6g1p5ZwIQVqBKNPrHcGCHkH9ErDpt7XwWtUjEPCRUdyn8N0ohvxd4hUbC
BVIfHRQ6cIJMiWQP1mdV7y87wmeWENtPnGoEa/t6xzH48htLE4aPDdgLs/xA5cNWXGfAHRGJnfKt
4MN0EAKHCoUxqYGM3M6HWDgJ9Z5clNHSxTBgdx3X54jDMlD8qTCHELElUctbPUDTtjw36Nk1HmzT
nDwBuEI+YTknDQj336JD7TirhnflTqkBWzx52Tyjc4kyvz60cFsDuthpIAAYDPdefKA9VbOegV8k
k4t/wPx0EFWE+79OryUxUH3u6s8UQOOuokz4JJsnnrcKUafSm1A7mONKg8PiPXbto4pebKvLbnmv
MPE9zBzmLrcueA00oA1dp0tVRoR92ajHpLST7xx50b+R5wP6WeBMKjjHy5urhtu2AOKK20wpiAkB
viaRPoDaLyHczEcUzo1vy6aZTmRZ0kqIOYEmD75F8b2y43VQuEZgblRWbV0gWO4YxPS5nYKDK7qD
DMm9CnWpXIyX1iO4MtXdrVLA/m1NExcAgqEjzjoHpFAA1HB3ckKVk3a9fwZQmTvdfArY6gIRmMN0
Rs5b4VU4FT2vMDUg52kPTNoO6qUKcErzyf8HsVd9lIOfdWp69QTiTlW8XeJ1mzCrK0k5RkHeWPSG
sfzrsu3ZzPZSRzRdqAMwczgFjjpr0FMDyA2i/s6NQuxSW/ROaYP5uW/xC7RfXBscwpDkby9xO+ab
s9wGKd6UWu84MTPsLOBC5oMrcd65vddqPmntoJn92QdzcOf2JZwqvDNhywCQ/7KLYgxpNtSg3eDQ
g8qnOU8qLtkEfr7rOSp5I8GVxM4HRBcPdm1LtH8Pg8MuAGcLD70ONSTpK0Tg+igoMSqB+BkYQUPU
XMCSN11WfoaD+vPatHXJt/GKVD5QyOF3OGrwCt4/61apg93bo1abpn+bGAFhhYAP1VG4QLzkfJl5
eKW7n8Hk6NJYzEVqVfYrTu+FvK3r+Avqtkkdicegikp360/hyAv43CT7ok+Vv+Uq1nkFGM6heDEe
rKGmNGjMiysBpC8OvjxG1WLTtptyNLaZiT7VaI5bDeNdJ86i2sBQqcpHA0ki7ftHQCR5G4c4c380
aU9cBW9Wy2LARyfDmvB1eNi2KKlF/CGWN9ssRST2w7wu5e8NbztVDqvNtQObFwUpghsVQ4CYuk7k
O2PP1MHG25aHEM1tvTRFK3VaIeOCwhaGo5KZ+d4DGHYP3oiNNIYF9eXfiUEGg33nbo+4ixEway8z
AzPkjDe5jUnDz8pEWc/GlA4oDFyYqrhNWdf7KabN4+q3JerAHHliSQsAjG1NMRKWGsEvVTQXvgMY
aAcl5534BEKprspGd7eQoXhzdb671X3v1tu2YneveGF+jwJPbodgrXLt//QD0l6m4cAw4jEDXvKN
utG+/vbkhMarP3eefhoalqsQ9pCDn3Lp58gR/Kg8vI/ZOVrZnMxaZT5XGIMdX2DXBzDUzSgsUjr1
5DTewaEoklUTvcwbHg5vT2RGTNDvJ48qUIVNHkVdFnUsnaY32DMhHTzvMTPgOj2GQuoMrkU39juB
bXaUC6ww2pYW6bY1NVjz8Ded9qd2f+siBJ3gLPIHZBPPCvS5+1IpNwk9ng7mnzM06dpGoBz7Ytyi
wsNFHS31SbVT6Y78Ppug8BZ1jgX9YJ499ap7iIwlaUOjUgNLjiZEbyp7xnj8RVXzAdoyEKxAwyun
JDPegb+VbPUP7oq4DsP/G2YfAVDgfXjXnnQELMG0wCBQ2zRoBsI+8SKZC3c5a8DHAw2yZe3vCBq5
OLspwManrpJXFtlcbNurIwcIDKqiW71bH0LrBE7/gIPyDDnLH7+Xl46DJwpIOak6XfevGryU4wco
298D4xRTg9xvifXJQp1PPsr5KC52J7xMqn2PHEScL+IEx5+TZOqN1yG8dDr3SuGA2Nuw3GfoctY4
p0t3XQR7Cr0JJcS4PVc1uooZrVInmiIU3ZOIPe/YRihIAe9gYGHXJ1PD3osAq9VdcBJonuy+2mTz
w1ulge2x8NqIDrZfWDLgZzJncQ6CNh8d276MRdYALMxSS2GEQ+Pc0xHMPf5fGk9eGuze2yYouMft
UVrxDWf4F3f25pT25sPZxYqk6gFSdDa9i6pCIbDyPiUti85t28QZAGwnlb+9Yzi87coDB0Cc26+Q
EnwdYJ+hqY7d5p7CNT5ByPuB5fYISPMU1tNTSGA0RIIHeNuhqh/IRyfnf33AP3nVXsN5GhNfQJBt
oiCx8B1LTBf/WV373qjhB2/KJHrHIw27e4R4ZqEwjLq2fg9/NpccCHc+u3557Sc09CMLIQHotle5
6BtvDYQEWKiAA9o/je/jHTa0L2mr97Kp7bXzfHNDDCAO3H593xU5cCvfAsXvg5xAF/ExqVFgr3sT
InxMwEHCzj+YguyTbQGFaCmwwS58I1Ic6239B7CUJZ6j7qYBW2FkkAGyGvBguh74odMlijqH3Yec
w6fg0AaCIsBZYpvgDYXJqlyVeWzvMIAw8aLf9VV7AJT8en8CpvIx+wzwTRfzrMM4aEIW+j0hRKCo
2vAd7/gY9vTY7R4EBhHjadOAKXDm8eRD/X+I0GauPaLkl766UUGOW7Dt5dTLYwPS1azRI3eYSvdB
uImU7C9YLADnUYXZEiOOw0TiwwrSLImCHrl3GwCbALc8uk7yvA3xenUEPNapxcBbDLFrDo3SP+mB
i/IjOSc7BBDJEE3oux2w3mPUPe9uLNCoOvbG6u4Dx9q79WB3oJvwFReUc/DE/s2oUUm16zhHfNF/
rRFP4CEfXNNsiVWWHny3Pk9VD/ix6ngixf4UcXwmBlhxkGrKnR6FKZ7peqj6tVxH7BMfffTgUbCB
obclyzQJDK75d6bGT8nDFixpE+W7MGCVY6gQah90EsfgaDZQ/gCiU4Hn7mHNAD4PeQOPEByiXMUa
T9rFPHDVyRRzSQQZVdV77QEeBDgQQSUhPlZOX4Yt/tNzJtN9IQB4pOSXqLI+cEkUjtXo3avAA21N
eLYssk9dCmkO98M/dG9enUjIFO7RTcprhXA8LwIXgmcDFUAMPw7Zfvidj4RvilobRh0azyRyU3fn
P/00jqkh83HpBoO/6/6SMbo5GH1PeheseSccBizSmxPrEg+vKWjBE6NRXfflD+3ju3Lh0t2H2OXj
YCoQDPBvc2PIQgbsNCRJow8c717l4McoZDAsYI9IWyroC446qH20Kuh2o5F6iavgV7XTFvdhtQRH
32Ix7ODYjrEDtW3TOPTJW9ztOE1RVFISYTEJEkH1weGnvOJZf8btb6km9HSkMEoFujiG9kfS0SL+
xGlLJLD3qROZfcuIZuOXHPFnrE9MgAQjOcbRYAvpICsydGvyNtdVn4/QtB/Z7IsycOu3WLr0MQi0
C+QW1x9Y30bm7oxOYO/a5mwJB2iH9KKmVChqSpx/5m3q7Hx29qG7bFEdP09r5BXO0PO30ZFxujsc
870jPp8wsk19gXNY2HZ5EqarHuJadGmj3CAbGsh5+IjKaAucJnHaKsD50qHnIJsD0jdejkIwROYi
Q+9QT3XzbCrlFBVaVsiDAjAgjd5zx5vROBmG3ot6/Ain7/C0QP33ikkn0BXroE6Grgy7PwRFRKPh
OgYr9lYfA/QaFSnQnHblHLfyhEPZvcz1rosq9kd4WXtO2cxmK61x/XLkAdLlgfcc1zHoroMxdYn4
VpJPdaUO7QrKy1ZrcMCj8851O65Ppp+HFEzCcLQwX07CzaH55k0EpToD7hbPPZI1dbU+TNGsshXa
tg8RGec6g0/GVodCs6tJnINUCN9CHKjHQU8k3yBdwdOaOnOz+2Juu8Pmi0C6danp3pYSpWmBR7th
mW/6QfjONyVhj32pLSpNrI443KAsWj0Ml8U0vpptiC44ytkFJU8P9gFEi4lwrLnrGGOd2PUtrm14
Hnw24FQgU19WodmPi785PpRpBDQDnjdoWDNkDiH2Z+lJ/Z/x/e22Udd/EtE0360foaTBYwn/otwT
52WveRZ7Ff/xBHfvgfWaT4iFJowl6cB7iieingzGs9HYWTMm0RxvfqL9gIEnIj544N/kv3hvDsQN
xnMlW+SE0KkFibECFHle3BbElR3NdK+U2v1khuWtwHIgvAQJ1b0Pkkw4hAORA7KZXtxYRnCEr6GU
21uGQFngUAWQMmQotoM8yYYK0CaoHN47l6+XZm3UxWLupNwpil/8zLrFwTRBQ4lSSn5Rp67xO0LT
no+1qJ+o+n0DsMZ+xXxnjXa7qgADzxv2u89X+xNrOMFm2DgRKG3ss0/pS7A+EkGer3MAF6KkwvQc
LPq7Yd0P3EBkCG1hZV/kvoo/tsdrjJ0Klw+fK4C7iC1GMQcp6/rNPeJ+9qscz1M4OiARQo3jo1+G
59jb8Q123UAVUDfcndTCJbGCvhWfAPJRFt/8zpLzKNHU5Bp81T1mGN8DpAVuPXN9E47HIFLixtZ1
QVfrsO4wzGQFRG0Dt0+bGfHzyaIkZv13SOHeYrqqAndljQtAMfENl5AImm5XAv7CxRXQnLRVvENu
4AD1HCWzPBPd5rxCKsRBN/eygg2p4/VuuU9bCAKHNZD78U3jV5M1lOKwSQrDO3dkex9R28MLvI9j
5EFiEB7QFJS7+ug7zfJn6nr6r6MNShDXEdDQKGeKgkeNw7NP9RRR3GoU8ptsXOeRnZCnBoFZtzAP
Xdeveize+R6deWWtLqzjSzR2LUeTj8dR33tXTm90mfCbxEOPRzVWHL8K9MD8r8UWwz0XuPIHuQjY
Ah6NxyskG/MfA0wc/Xfvo/DSCOOLkn7cB/U2QKUyFKHrQjcww4kfwmW4QAM+MiSYc0Vm3mU9JZjx
jfHikoC6fYvrX3VIIhRtC+9g1fiZ8tHEH+comvYrlHJxhEQSwmx73PGZwYK4e/sURJP2UxlAH/kE
wksHT0MtRzeVfhs/7ogaKhqq5xejPFMdlOxWbLZBgAuea3o0MYHZTGiWvwvTk5NAdQssLPBbAZxu
cjAyH03eLdZTwFJYHMtHIYGX7P4UpcbT69FyrQpKe/aPTnzsIVLDcIG/WhwBHtuGs/DkcI1qBg1+
i+xD9Iq197wwcB4DZEQYV5kcVkbNQg817s27lKJTh2mY2wuzkZxyX6xKJ44FhCBhe5yhVYY8rK1r
gCaxM9O09Z35yUfIfRHZXSFPbFa0ZNUYpfD1Hd7FztCwmlqcBdyWiwmc9JlVC6g4q9Ys8IGOMilt
CbEWrJEEhzsYUsvfJigWkmbb2rM/1vtx3IR98vwmPlqiPSBSbn13WlIdONc2r6TBDatG+eZAGlyu
CrdLE3UeouLBMMB6mR8lCNCzszIgmK4HTCECJee1kE7qamb/1m6ZThSoconWnqRQVaygW+wOHexU
HyCrAVQzeMMTTk4El23WlGxYZSlbuGGHGgDD2LUkj6Zw+paj7yM6SC3BU+USp9glbAfq2V3BEsd9
zif4CrkOuoWF9+y87bM8VVZUOYCn7lmtOFoW6vPUN0Ada8BrhaiRPS4q++W2AwRI2qWZtwVr2Syh
A4J6VNDxg/UjHpL3BHCI2EKN205+cBaRdR8m6fK/ezS0IrHzYl4pttpDDxlpnGrFcUCO7nzqI6pf
KjOhi636xuCGqOlnhzPy6O5NhGESCU7XwjrkO1J9+wn7MZAtFT4t2Ja10EvrQnMZBuwzVKMX5tqt
uv8Wh21Zpaksh3iC73/Q0xQZOKA+m9iIn4Gz+qEa9HjjfhQ8uJJiW8A1Q8FfsEZVvSgBacsU1nP3
uwWGEfjhZl53GfeQvMn/UXcty2kjUfRXKO9d0fsxlbjKdvxIHGxiUp5UNqk2qERjIYEkwPhvMrOa
RVaZP+DH5rSEhBpQewCNplgKpNt9+vbj9L3d9xrxE/wiLqxPEVVjog2k/u8I+R2h+VzcTcbxGwpi
PAlHxoXkoxAYAuKbp+OeiW1h//ujEhs4zhqCFWP3En0wYAtsR7GP+EiePukilP/zl+ORJOFgvTaZ
XoY+jv+7L3BI2LiYcO0GitV0J4rtnimq+dK0XmYjONGt2dNXuT+J7nGV1wzPX0wX9CYwsMDNwql5
h2OKwdcJImVdae5oijQgs+gztacSTjFMn9qYHd1bD1z9wRj04LKJ9P439dnuf6bj3uhehw/xkx1M
J/FZeCxprV5gH38L/ImCExe9/jGyQz0bMm5mxT5M9DKMYI/fqYYT1s8gEwiVYipdJI+bXD77EQyL
ONBy6dtWfBuF/qgtR734BmcEXz5OKNJT4jTyrH8znTzR89Ggn95AftN5/s11glZ6oys6eYvnDs7T
h9TtxSuPJ3dDx2/j1K4TN8nwLfs0f/WEf8SXC8nvSUy4B3jCaDz7PHbC2b0Tjb1Y/G9aB1QRvjyv
m3xMnajw+asvJJg2Cmg4SV0+dN8dqcoR996X2dBJJafvsOcT0h1Q/z2N4pB24gRg4c8McFLPxeeL
NlivOldWBir78Zo6IQk7vVnyx2xRy1sycN4dnXZC56hQb0PDRcJlLd4dcXUsXGISCvWIG5AoE8Ta
Aym+cIdpb8EDAg/pimSNXc3cV/IZ6VHcnU7FsAorOovIs6/YS6eLtvcamZIziawE5OHBdcN9S7iI
hvOfIY2DRpv4cZAJTNtc0yoo4Sqg8x+8MhXkGMxKYl1zt27SJCHxe/M/uUor2M5UUOkmQYtchQHu
QTS6aJuxl9U3US7yMOMq3L5tXygkE5ZKNyQp+2H35mmRcP4jE5PIRXq+auSS+c/Hld6uVDE+W07o
k8HjuMOrFAblClr7nkKVTuMj8R0a8gWYCASWtdTuDc4KuEKXRCHoMrdBGHNTo2JaCu5H7ttp+FJW
OybKqGBksamANM6xVIbU5xVtI17U/iDaGLWNFhl7vB5sJBypQLiD211Dru0RAUOvQPKXoIOWoT43
m+H0rlpBm58OyJAfr6ppVDFem1Bh1LjCOkL5ekN8BapsUTKe/8y0xuYZVu8K1r77ADVmAUnSEZNJ
rmIIBX53/rfPL9g24kvYZgWKxLxLfF6TtqrBWFDB3HvurE7qNm59IVZU1kpls9cm5pcT3XU+uMKE
y17IuS4wQ0sXjL6WsOHSNzKWueGFguZT/vcmezkpaYWJ8qSxrCEW+4tlfTMpSf/CeEAZi8baUKOs
Xdak8Kizam6QwGFK+JUIVAk7OwRwKccTgeOJ4SFgSrYKIkiYxLkNxgGAWhBmEao1on0QsBISLYaV
c/zXps+18f7/zRpKyoZFwNZp9CEoLNkwi2Bxe+xDQJSScRGkUjJ/CPDSrYAI3uZ9xEFgS3YiQmxr
W5gDwKXKqo24RiJcp4P5X7AnkhWzRwquE7DtD6heQUaB5HCzIqIFgfGiqJroFLOGiYCdhSSiuRkn
wzP2Y2b4dXHWsvB5Gaa8+erClO7RRLA2be8OoSfm3SNdWzcwen5RHnow3KT9rqbGN3Bz2bZMLLim
bGumZrDQ+SJVsNkcvcxfmq9SRXgwG3hwMhS+Lulgifm8viFjIM2LoRgqYuGbsqGbppqO2FKVNIlP
xrkVYVt0OBGctmBdCsSuW0eQFh1pflG2iWy2BRVs6HHnY0oel1v3bfEpUsY56wNo2jIM3qquaAYM
AcwqLeqhbMv1R8HwsS1COd/V1YaQZQ8HRuQjRme1JQ1mPBHCdcvithiV1ApZ4yjUEIfHMtBBZQk5
FmDQgTlHhPF8DIcNXVrgt0WYm6NqxYjRYUmmrdo2Lnq+SvYvvSCksKP9QnDPpd1yW6RKzlHr66+I
xa8hw7SqyiyZAzNoi3TZgpsgaJx6jrt0pG6NMt9o1IYSCcItC/F4FVlSkUuFpTkWoUxG5SfYiXde
O5ZmivowWlj4WXhccGZNNliyBxHGS2iSeM5LbrHeVo25KbfOYfkKpSn691M8ZQ79EkazYOW1Kc1W
JUm2MM2AtUkKlnyx0u486nd31tjSFlMjPlOXJQtkRtM1rPfwW4o6ZZN0HDr/xVPpf89Hc7N7Xfh0
+ElMxVIVDasFEm9pcPeI8LWJNyHdINwVYHpMo8YBpyNRi4Hja0x5LAsViwEsAnjmeEHjGmsh7MpL
f/K2UwtzydXq20CsK1s3EIkVewtZUqQkxZAI5wP1SOPB8Xo7D0ZGnmrFWKRRpTsmTItFb+ABzKHF
ZagUFu+I/G9RvTb3wAvJXul4cI6e/AMAAP//</cx:binary>
              </cx:geoCache>
            </cx:geography>
          </cx:layoutPr>
        </cx:series>
        <cx:series layoutId="regionMap" hidden="1" uniqueId="{0871A9C5-87FB-4B54-983C-CF3933933AB1}" formatIdx="1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3000" b="0" i="0">
                    <a:solidFill>
                      <a:srgbClr val="F2F2F2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 sz="3000"/>
              </a:p>
            </cx:txPr>
            <cx:visibility seriesName="0" categoryName="0" value="1"/>
          </cx:dataLabels>
          <cx:dataId val="1"/>
          <cx:layoutPr>
            <cx:geography cultureLanguage="pt-BR" cultureRegion="BR" attribution="Da plataforma Bing">
              <cx:geoCache provider="{E9337A44-BEBE-4D9F-B70C-5C5E7DAFC167}">
                <cx:binary>1HtZct1IsuVW0vTdUMY8lFU+sw7gjuTlKGr6gVEUhcAYQATm3bT1EnoJtbF2ZimrRKZK6rT+eqKZ
JAq88Bh8OOe46+8P898eqsd7/8tcV03428P82yvb9+3ffv01PNjH+j68rvMH74L70r9+cPWv7suX
/OHx18/+fsqb7FeCMPv1wd77/nF+9V9/h7dljy657+83TZ/3y/Xw6JebxzBUffjh0//w8JfH31/z
Zmkff3t1/7nOmyQPvc8f+ldfHx0+//aKSqHRq19+/fYlXx9f3Nfwyf9Z37f/+F/f+cjjfeh/exUx
/VophLGmhEqKmNCvfpkef3/E2WslOWeaYsGQIPzVL43zvf3tFXvNuGZMS6GQ+P3Zq1+CG54eRfg1
oUJjDb8wIQJr8a/DuXLVkrnmX8fx9ftfmqG+cnnTh99eqVe/tP/8qafdcfg4o5JhpZnGmGsEa2gf
7m/g/OGH8f/oiyVESLjZZEzleaytay8kJyHGlrpjMXh3yYeGXk6k6W6/OafvmJZY/tk4WEdCKgyH
Qzh5bnzyg+xGhFejcjrciyGoj3VXtueS4vpYaln5OEpFbg1F2L3Fiq4Xw5zJ96zAzXEqfDXGOdOF
SrLMkWjfrzRoU7M1ozFZFlzGkaqy3sh1rpr3Ucqjj32XkvE61YtlJ1Z4zFsz0WXWphSrPs8Umt02
w46um6JKu9ro3DaVkVrYyaxIhumW+WIlWzwI905K2dC4aJbs1o+k++zGmoxGEf2ZqVZ2MWtLXCes
FT2zRhVR15wtY5WnW4IUdoaFiqVb1bFUbLNyAdcxToR6unSp0KUpl0yEuzqbFYt5iHKWGR0pETnT
FWUYryc8l7toDPWWD0O1jcasv1Ak6HnbNNUs4zqQKpiUI7VtBJObomBTMjDSZe89l/48YmM0HcuF
h+EqXzyfTtngCTXzSNdwHBkPuVFd7do4D0Qj0xTcoU2X6bJJajfOJG5ExkXMFkbKGIdi6IzSM7nh
fp6LeJQkHzYNo+pq8iQ61iUNj1pya03nUvx+SatoNs0Cd2OinFfRrg2uPOQuqjuDBq2jWASML0Y7
h2Noy36jq7XttrLAGhYm2LzLOjwlKHXDe+8KflzSVEmD+9S+jZS3N2lBuoumXeHgqqrVt7i1ejSS
6RJv1FSGLunSZuwTXLf4MXMSj0m/Pr0SZz7ssNdlv8OoRtV5E9kySxiLSJHUnvA67pbW2Q1mdd3d
OKXzsB15Pp6CW/L7se9muwWnWvLY57RHsVr7MWxWv0bZceyEeFOvapqMclJ1u4VnZP7ghWxUYmnb
jwlriPs8FDw/U6IrNmuZpcfUChfFIV2mKpZlQ4cNJar73Oq+OpZryDdFaMN6UmqsajMsoxvOWT1m
RbykdmBmJc4W8bz6Gu/4Ssjj2g/9PvISmTlVy27N0amuuTxjeZuehjUvj2oi9Z3yil2s1YLvIsfV
W0+8QAZXqq1MDW49mFBHczDVhFXXmz5IWZ5nfm72ki+Z2sqx8Rs9p+t2FKHcZE1bKJNHg/0Ez9PL
IFD0Jp/wUBhi1RLrUkGSbmd9DEs2XzXjpD7VTmi7mVJUbUfL4RQLvOjY86bc9qyO3sxs8onE3XKv
qnre1totFyvvbDisdHI7Gfrsxk6p36NMd4lti8VEQz21ezzT1pqI63VTO5dd6HFwb5aq7ndd1NGL
loX1jGktb6lthw0fm+I8qmx9y7BYkrVVoYlriO3zZqL4RBh2yTot+Lyx0bBhpfP7Fo/uHZZte+1X
p28yhf0cExzEcaiXgmxWnbIHXNI+mNAzlAwoYvvUteNR49IdeuvkUVVLtVFR6A6Lc/3dPJFiJ3Su
PqNaoWM5KsuMxkN/nvUryeOqaPxlUMV42xWRe1eXaVlt14CsM4gX7F2LF3SMgk23mMt1rzu0xqGk
KMZFncclbewZastmt/YeTnEt5GnMbX1h2z4aYgR5QGyWHvOtVao6FuPQH0q66rNqLdi+6NtlL6XI
4qZooo9+5tm1hFIU96FEh3pY2Way6lND/BhXeCQnPXh9qvzQnpgi5EOhI/kpo9oeaRbmNwJ5eqit
jq4gzUyJ73C57ezkzkg2FLtqrvAOYgu8eRF066MBIjBT/IGINt8FSJeJJcif8y4sx7HWxdFhsqLY
ejCCrM333glh2pzCZlaGztalqa9wmlkI39IlmqdiMpDGp40i0XJuS2aPkEDtQ1mz/FSlo47Hpp52
aybkwS/98GXSq9st1qJtNkAQT71u4jnkKdxmIGeyQn5bTDk50BH1tamXdIxMlWXdY8MXdOqcc8fK
tU0yWz9khhdNuOvxiM418usuIlBp0m5uLutpQvFSM8gLE8vvnKvw5wwS9GJapcn5ugRM4lbo5SAa
jPawxvoS+wZfBdxqiOyObdvM1SGuIm7NIvPp6MEpP1DMqvuMtH4zhGW+XPOq31fCZ+cW0ylZ83G4
KctsaUxUt+2RLZluTBfx8nxKafo5cmOWmbrro32d4W41y1DxOJ26yXg1NIcZ3POdxh7Fec26DW4Z
P+WQa88YaVnipiGKWSGzuyZy7AFqXHHXo15fhQFl78bC5jvXhex66MviOFdVH4ew0GQdmyyO3LRA
sUEooWtL9rlnfudWPO39XNDYCTYm+bqkm7B28MM2XQ3GxXIqRxqM0xKdz5UsbhgV41u3jhobFUSE
DHVTc8jLFkvT8ZzdNlDZoDbOCkI4F+MZm11vLKPr3q9lnmSjdoew4CL2dJYb2Fr3mUXzfJC5VjsJ
B3w3rbg6arTmx7VS/a7M+kqbYcjlu7rIRlMGOJxyYF2M+2q+4MtYfPGiByNzhTLTINLEXcHcLlsJ
Omk2AUCuuT2KiWSxaPxomnVO31DaqA24rTjQspCbta3xbZhC9qUY8yiesz69Kmaf7nUWuW2J+HRb
Vkje1sziuJY9M6zJarjuOdr6cmnjsrN5ggHI3KosR6bDeblzFOl3qsXTvRxGfugE77YpyqetrJwz
Y1eHZC2b+qwfyPogIbZvcZeub+xk5V0WqurEomL64ADmmmwapiTDHB+7ri6OZdr7K9lpepX6SnyQ
ehm2YSyqpCKs2NO8Z5tFZ+FDVHX1fT939CwFgLFd0DBuQl6Fu3Qc1WYUpN/xyLYbnTf55Tyi8Tgo
VZgmhObMLkVxZVuS3qhxqA6uT+v3RAd9k0d5sZnakd/OiJNNlsGB6bX1+8JW/lgPujsLa93tcUnq
TZtCVUIpGw5j26RJOTm0E1VV3YSA/bafrbtIJ9Ie8zaMSdV1NAGnJpcdy8i+k6lLxrngSV4VxaHN
O3XZIjvuWoifTS56smWuD87MSAfTTcO7Nl3TbblWb1MJ1Vb4NjV+gP0NIXsMIahbG838rJ/zIa5E
Mx4rOeBTAD+9b+pcbnQ5NIag8WTrCkq2LN4OEfnIqnL+WFBCduuo+N4uHb923URiirL8Q4VRd0P4
uAAGJnybqhHMDV10Nbho3qMinzbpUkYXQ0sIlNURGR18b0TJ2s+o7+nbudNDArhfHQrXRgcdLYD3
sqah1jSKi4tmivS11lScZi/X3Ix+Wd+uY1afdFjY2RKtgZumWfxGCFHvMky53XrFpw9e8vncuTIa
jQM3vGxdtJ4539ZvSeTWzSq77riq9FMtJbvsSTkeebYGYrJ08pkZIJ63dnDqnMq23nu75OeVmP07
JWS5RZOvz0VW+E2kreZmSjta3fSTdpcDJwtJ8mzk86YdXbS1GZ9bgHiEHOGwli2UgrI1PZ5tBRiu
96ZIVzTHjYY87Kth2jVq8nFt6bSzkRgOGVCy0iA7lGe4n+QZR5Td2ICWN51FkckR4Egjq7aBfVaz
2qGa2A/cp/wIObWLn2IR6gxt/UNmR1uZwRZDLKTOr1Az9edSiOZuzbuFmWzV1TbP6HAlaReAynSj
K4wGK9L4XNSA30cEdb+PcrGvcd60wHlS9cHaBW6mpkyfC+rGazzW00O60vztkgo7x1mA0AOmwnNu
pHL1vWgzfenzUV16DR5kfNaRuxG1/DMGspfHrZqXz8PSwEKWNH+s7TjudFsNS8K7FGodZUUAGFmP
kynHBrJClMqLopr4CQ6/e1htOW3xOrvzYVj7elNJactdi3j0bmoqXpu8p+2W53m9SaFMHXholjKB
wGlvfNUXdgc5DbSJae6vsZizD+UCwNKwdSlPinP0Zl2q7j5HLNw7KgE296KhkMy0nLOYjEPDDzWa
1JA0+ZDahFUqLPGPSTEW3+XEDGOGgA2J3znzN4RcWg6MhtLZ+CVATmZFOZQ70i22MEMN2MEQwHsl
4GXm7iaa5yxps7m+zJpuyE3ah+Zy7VqamdJWEd6xqu+HXWjoTBM4JYDtP1ku/c5yOcFKwGoJZ4w9
p/COtahzWbeYrIvKnXZzBkzITVc05eHj0gca43xFX3jZ9sOm7thYx0iNs4/70ffvWQYkNk552Wx/
vK7vyBocaUIoEUQzTl8oCyqbZmtFNJna8+I+ozmNjG2r5WaI6HCuicX3HbH2VKTV5DY/tv205ReS
CqdUwJlICb8JkI++lVRAKwB+bbvZBFz0V2WP8But23H/u5Vf/ylzfZVP/qnkPLh28Xlmv+pc//r2
vy7bx+a294+P/em+/fvTR//97Pm38KKvb34S0J598yc17Vup6//14TMxrXIP9xUodN+KYoIJjBEo
VhwuRSGNGP7mVJ8W9UxVu/3H/3a/XN0PlfvpS/7Q2cRrKuCitWSEPQlq8P6vOhsTr9WTHyBMkcCc
ULixr0JbROhryqUEtU1yiRRC4El/KG2EvUZIaoSeVkwlLP+vKG2MPJe7nk4AVkehTmGkOOLiKZa+
Ce1R4UCtLCTIUu69RfSK1ennMW8ump58zijp40r2MR0mvwEO1yaEldZkGekAWGN26Cy2plJjDmJV
cxmy7iptF3tAThem4M3Ju7RMZlkeiqojpg7rJzfhbV4tNlaZuGONnpKQpcsBdRk3kYo+YBx2fSk/
qSG9oMJ9BAFzjFPXXeqs9qZts1NpVTJYeb024T3IBtcL48eeEMg/Uw9CWQb4du5NmNu99OJTmZMz
HNQ+pMUShyiLNlzj9lRO1J48Xd/Oc2gPaqrz46xoG9Oo7c0sVZQoOXXKMCCJH0EWqo+aTvVOiums
7t1q+KLNsk7awDV+8IzE6VplhqXNxSyL2UxkcolvRyjtM/rSl3wwUDMLg2d0OQe3xfXyHljGm0Ev
+rxuim6fCQuawFiaSCtmUDkCBKmrm6p+I5bVvYOEGhIe4UNwsjtgAgLDSJm8bEDZMiICPclhvxjb
6xtrm8+eZeVO4WY1vQOizdV4GQnfx51a+Eaz0JohzAB9xu4T0NT7RgGJWmeFtoqn90WLtlYAdY8G
zEyqyzrmsvrsJ3I+DSmNy3GCj+robaZZtXNF9s4WKjVi5VMMHO0i56AtzlP9pfBsSzDgvAaV54S1
jSmJmhKQSJgpETmOU7kmonVnOXYnWod3oBUADU3dlq7diYvwOKbLYAQH8YAPvN46+GefLnEbuiOo
KDeOdKc5W2+0Tb2xa32mmL4LmT3JJt9XUbGlAZ01Tfqu4zamMtuUAW86le6mQV6wDKTbntyPqEpK
3ZxUvx5EBLmfzuGil/ZmqOBKWz8fMuePo82KyyI0+qIoik9hTq3RWpT7Zgj9DompB+yClsWQbAFV
D9+nhCujAEgBWEZVnJFSGTcLm8x15rYLUfSCO/plROtqOsZS087pWYeJT9YIP0AZP6tF+VGraLpY
eH1ZMZBkcFktm1yDQhPlfZIG/BZNSCTNQFmSrRnw4GFVyQIvqm2b70UlVaws1OAWpIoENIshQXVz
5Tv9uXdlEU9RuM2qdt0gBroAEwQ0l3LZLkP6UZU0vV78RGNvgW/KYZgM+AXgZJqdN0Jcd0OmTXB8
iB3BnylTcMB2PjnvAII1dRMDS2l30YC0IUGdY6mvCt59obzdehATTa3odciWzfTklXS5LUt8yhtx
5fP2SjN0odMUJFe0D1WeLNOQaFleD1kWZ+mwXTjaTJLuitQRgFdd0lqRCJIBEF3NQOp73Pi4qdkh
wJXyErBKxkMMnY0PfByx8TwgA+pge+6Bh93ypUAG9JEzt6AD5ciDy883EY+mGCT0+7KVp0Uv75tW
1Mni+tZ0Y0XjHLBlbPE5ZvJs7kERmEtT63oGAS6sSRJVLu55+b7h+nydxRWVUQkfxB+qgZ/pYT2l
IVKbpcxqyBXtrWMglqR58xbi7kO9oDuM6+2a4s4U3Xw9dsthqVduRC9BmbZVvqGYX/OZndmVN7GT
7EPqyvcLV0mQwHf1is5GxTYpwyBQyf2ophvoQIB6RMYvII0ntWrvvV0PbXRckE+yupni1qclaAyN
GV1JYlVY0BbwYE3pBwWam7BxKfWda+cqBjWk2RaK36yRL48dmsMh7yzdwDbe5mjJEy6j5Vi2rt0o
DqijTlvwumE2RT2mJ0IGm3jZva/S4bGd8w5oGt6FEcWCAttXVD7OlpVGWLRhON27sRzM2M7erOvy
JuOQTMXCMGSARse9dPOhL/vJWNe/ySUo9dpbG+dINAZkE2LoPOUGD1x/KjFukiLrswQ4UGsqNjyM
ZXTEQ3cbQAOMpy6djB5aDykuPZQ22wGmWs5GCz49N+QNtDoewlif8dyrOJuAvQNv+rjU4UtRRh3I
a/46Y/2e1eiN7G0C7ZP9OLGHhWb4VqYtMFRbm47opHMh/Sfq/UvY6/RH6/I50PodPP0bhf23Qmia
yidogiVhnAFUASj0n/uep/uHx/wf/+c5PPvOG77CM8pfc64wV0oyjrHE/26DwiN4oLVCUlJN+JPd
P+CZBlD31OlUQL+gO6kAx/+BzvRriYWSUKGZEJwTSf8KOoMlPIPtArqw0NdUQjFQrygs6AU6W1LW
pYHiyqBa3qkRdOOp9h97PJUb0YUxph5iutMdBg3fDfGgJlCqQgcEfXjPGPi5wPN9A9I61cuZUPiN
Hz8hd0rd3Bi+Al1vgfvYZV42Kxa3A8aXE0hmtV0reGw3LUefQg/5BEr/tSzXj7leP1UT0kD+0grK
t77DPspjq+T9uojbcem2A7IXikZHLoddoTKXLJZ2ICpXhz7Dbyoy3rlRLMZ1/QcAMDh2BewDTvvL
ZPVuaUEfFXryUGZEZpSa7waKrmnnDiDp7rqcYzOg6qTmtDK5Akq5TlSZaei+IJCkqtrfkTp7l0LE
wjuVjMPcA+exYdpmACRjKkCq0rjZl4vIz6BDC7rk4hqAoGV/UGEu7quVLtCSwPbDgHIeqxDmfEdA
KYZ0N56l/arDFgYLxk3T8WwToSI6alZGg+F+kRvS96eAWLzkfg/L29rxgaDqzkZ8N4cJJKns4+wb
lPiVsLuoqIcDtEivwAdBmO2jM+9VG+OKXzfFugmknbaRWtUpyFaf53h5v4bw4a8ztv/WWePBDaBa
wcxFlrvm28B/otf/OVMYfw/a68uf/5oXiH5NILqBEHJQeamQ8KqvtE3S11pRBMlIQ6RDjx1Sxte8
wF8TBEQKUhTWHAOZhGD9Iy9Q+hrSGHzgiWwJ6ILiv5IX/izHADkkFHHQYhjiGnLTt5zN96rPZbda
MyjbvVMzBszYzfwIajDbqDUUPxEPnuYt/i0eCKo0IhK+CNBNoQmC4/jW3kCIg/bZYs00F5YYTYJw
0KXhOs7Gsky+uYfvTGA8Lf4bYwxEGyHk73mPQSalLzbXRLTBUw1N8bVt8tOQZvKtnnt7EmW/XHlQ
6XdVGdiVYl7HP7b8Ypu/W5YIExh7oZqpp7z+7TZ9FfUkWyH15WEUnycAmweNqxxgXaaHn9jCwPxf
blPC9A34l0ZP1sCPvjXW+sUrn9nZLJ1uYLfDlGMK2vto1al1s80vxLjeZbqyhonwFvr+Bcx8pAAn
krKKGnX48d6f60O/ywAwDQQVT4BjYUyfCtE3MkDrBWC7AcRrHAl8KIZZnevcyTd/2QpVhCmsMIJq
+3Kwh5dDVGYOxlZY1KbJ0ssAuLLJbn5sBT9d1DMXAp0S7hAiBMJUQ/Z8vhlowwU81BVURiAO50pk
soe5hjQk3Sr4DUkB4nagWWyAHHZbNTu8kdAPvACFWcWryt1fO1uuCWg8HIa2YDIKYbj158vp1mgq
ZwLTM9CcbS87RKfroVw0NT/e9gv35TDMhQVXIAwRgA0MoMezK+yhjSF4yxpDi4kmbYPthjvb7hoY
k/rJjl7E6JMpApgEvoiQDP54bgpGOEgelqKBEszs2wq0iT305av9GPXQu4+m4k0r5uJQT4v7yd2+
2CTIVZCDQK6TQOThkl9azqZ0mtc8HQ30ZABVDPUYjyMTwOnnafPj83yeZZ9CQmIKEA+y/JPkTV+c
ZylqoC4CGG8uozQJ3mlDcdfue/i1a4aiPfuxve9sTT6hSgyJE8YM9VPG+CYEgaHysi6zyZBxWT8C
/ZUHGD8IMEw0/swj8dPan0UIQFMQ+7QAJAvw8mWqU9HQ+6aHcJ9WHrZEe+DhqxU7y1AG4yq23ogx
S686B3CpUINIoiHvB9OA/LMfnG9iLcLP5HH8pEF/uyg4axiRUoIjGPSAUHmREnM1oBWmP2D+hZJr
Ny8fvOtx0kp7Dr00mCXqpanXdDPifN9bcvrx6b9waQbGobWhYBQSZv/4n6Kn7Ehva8i7ZhUUb9O0
fDPb+iGq7SGkjU/6EsoN9Mivfmz1T2Xgd7NKU2gigWNL9eQU31x657Wr/Mgqg3WhD3boURvPvao2
vG25wdA2OU0NTLi0AmUHRlAU9wTlB5gJ/KrdP5Puvx26fHn8/0xTIFcrQjXSUPOfL2XNyqJaFhVi
tIxt0jM1Hj1H1U61bNgObrL3ywjdz7COPZQkWOG8ousfH8cLugNL0FxzyN0SBguhRrxYQplhvUC/
eYwbGBXqzVhQGJ4bhfMfwuqaz1z0jThAi7ZefpI7n1zrG9f7k+EXsd5q5IaiGsAwnE88uilK6jKy
MFhEqrMFe5/YukbXUUbDzRDy6Cf7fhH6T+YFYiD5KcoQQy8xT1t4pRcQQ2LWw7wrtL/9vpajvIAx
XP+TnX7HlMQw+8s4jPFSxcjzW+5mFKRAYw26cOGPCDSt2vDGg6I9sbSNf3yfL1Lo075gVFlpGDqF
v8FE73Nj/dIVeT7+bixzoC15KpDpW4LapKhFfVMLRu1PbH7Hh8AapG+g34DB+YvahCrmOMxy1kaV
QZ+8z49FMTUP+SjLU1cv7GOpOXTcf7zRl3H8+06/tfp0Et/GcQ4jH0K1IOb5WsAcRFcZQH3ZsadZ
EppiW0dRbpyM07aZt4rNyx6jTOx/vIo/3S20mIQCV+LQ0pKUvUgmMh+7MRPQcV7dAMR6mMvt0D31
Mueh+v809QJipXSaBI1YDV2NnMQDXOZjwbDe2zb15z/e1Z8uFHYlBeBkuFHwW/biaDnJI1AgNRwt
W3EesyjNP9h6KTHg8rFVoB06kCZXaJmFn93qUzA8SwtPpiVBIMA80Tr1Ih/B7LaE8TJRQ3+7WC8H
z7q3S9XI7Vg3NOnrEZ3lzC5bBP3cd6tc3GlFp5nA1afI7358Ct+7WxhLAhQJxwgE8sUpSJhynTEM
QZgIoZInpONsNSnoDH2iluDWn0TRCz4ACA8D06ME6C8oWYASnvvzQGjpKQKgXLneXgJZZje+8OTu
x5v6ztVKDJEKPgvsi+gXyahpKYZOWw1zQK5s3+ZyThPI8N7geije0FwMTzOJnfqJ1e8cpQQpDQAe
bFOip//i8G2s5qCXCTxCt4Tq8f9y9l3NlepQs79IVSQJeCXs5LSdxuFFNcEDEgKBSIJff3vPvVV3
vD2fXeer8zLBZwQKS2v16m78dK5dfz+jO5mbYeKbz1/wn0MBSACQh3z5D1rw91BgnZXoqqDvBS1A
sfHF3OYdiPcZWFnyi6HOEpjTioGyd0IyTwU0qoD3b9UGNeiZVWfTyFj2tmpVgTke+pdh3VQ+IoIP
rMk6bjrxTn2xWT7cnqehkcIgZcM7osp5P3TJaaQsCW0qFI2IyF3PEp4y2sT6l2Kt71wVLeFNtlBQ
9HfLYkmZoUGluy/O6z+mIELuErieC8Y8utnvnwNTpMc6rDQoMiZMw85rNtjDJPcj9aYih98VuiO5
LtevLtV/7OMI7BjHw8UagnNyto87vdQuWJ02NUarTTmQK71eC+3U6WzmYIvSffki/v5jyjEigqEP
xU2E1v37V5UVreKq6rCHo3jIqVBB2jNutj5o5GkDimre21ruHMOiVFGi7j7f1/+a6b+HP1vxLhKK
qBn7euRuPCYxtUxkXTBMOlFdb19tOVKWzBFvn9Cnc5svFvrjfKP+jJAgujEgdu+E2/99rHgkFzvU
TZMETuc+D2UbfpuhmBjyYTFhm1gVEZOams/0i4E/vve7gb2zC2FqWc9FiSjMB74w9LCVs1shf9gI
67lbRzgetB5or5GQypv/OuUe2CIRBEthiLr3D5HjrwxjNGKYrXPq8YY8xK0nASmkNfgPry5f7KtX
xs1vEbndbedRICz/dXAXqWLkoULBE9Bz+pCKBwaRUo9AzcCtA00BVAc5HfyQX5aIsJnW9dMAYdEX
w35cZwQ0J45Bhgnw3v5ZSVx3bQwtW3PiL8wNS+phtD8AwIPRLDVpf6CrWN4Pc9X9v17a/1gL/WOZ
/T9BJHJPNP/zJLnx1gA9dVIn6Ld7QYLLpLjmIB3f+9Fq82gAS391E82LZfv5PH98YaBvuNw9x4lx
K54nHJEjG3Bayyax/mhNrlQJ+HEs2gV94AB/l7hM13GCRlD7VYLxMYU9wZHIlwE+IG3Gvfz+UJVg
5fkVRJPJvDjgeICD/NpMZXkn0fhnFbjMXPKnXoISYeo49pLWAUveBQnx8yn419wjfsfQIGKjUXq2
5uBpAjj8gy2t2rs0ujoW3OPHwPNAnGslf41VS2+ittO7/8XAoMaFAGNPJfDpwf46YHPbgXXaIqZJ
3o/5ZCKxnacwTujcVxcN6EmbDh2hO0un9vHzkc/bfLiYPEw8ZIdA7gB+OGfhNAwcESKsrGkZhr2f
hGhOgU5TEInmNYg8NnVr1/Sg44AOnsylYSqdQdSQaelVC7hI3IOsywlqv7pQ2osKUHnH6hnck3a5
JGFHJGQa7CuY9WOKCDI8lHqIw1iR+JwU2pXVGpnG4nDGijZ5Wzqj3fOgn9nL59PzMYlC2ouWi3eq
61hwXtZActl52jMaxPx2dUk6+0M1PTclUgAvGyPH1F8MeA4g/1kP8CRB3UBLx0cT4v1WcEHGxct5
C8RpbrSFPBBUmdKKfdPVqKvM6G5jwsqLYiAkc9bKuZFABh+miQVXk6Qs//z9/zXRuOJjtL9dQGTn
dFYoDEOn6U9dWDE6w1FLX/XpBNWU80X0cf8x0+gnMd/30cmK8Obv35sZgTxcIfzIcfW6bCwYjng5
jcucSUVX4FPQPQ6FA4bx3Bb8ybZqvZrAW1+zqonHOyAXVoLNtCyHcazrW86B5nwRH756xrNjOnFf
DUKBDB6bNvrpthZkkGDQj+2w/Me+12kbgPCMdBJZ9QmVOZ8OKBwYMKg1ndFn2BJAQC+iASuoKfTS
fnHV/eO1TiTQCDsOZAMAzu+n3kwVc8EuA1UuLsd9ZeYx5/HMb+uxLv4b1Hl6LZAKwFEIkT2ik+m9
H6pawVOZoahDnAmb394QtJADVOU3qXUDFRz4RMJ1zI5CXJv9551MEeIAdDG0RIB0n40MtQSbIqRP
/TIJulkqoYqN6wPc+2I2P6THJ4QLjVv0CDyc4vP0WAchaWqw6xMu/SqDjG7ci2AFJ5XOEUubwFt3
s7P0N9xf+VXbkOmLYuxsNRl6FICST8gBKLohmLrvX7QG8dLMTvFSdo2cNsgNozsX4ao+9C2bvsBH
zqMVyljATw6uyxBiDJSaZ4NRE5QxBNBLAopZ1njlGx2rA+/NYyfcg5AjRG3yaWpBw3LCKa/csgHO
aLovgseHV8ZT+BSwAa4xANp/Wg5/XZ+8WrmnOUj34bhEKQFAkQdLS/Iw9tYvZvcsIOKFAXFh857a
0UGE/P/97LbCqdi4QjRrgUXfxO1QX6wWUpbPN+vHF2IecCcnwilB1nseDGMaDOCv2jlB1IcETVvz
0Apk3k3k2y8unNP9/hfO9GcFT+zwCGwkcLvPW3cr4DMb4ipPWsLq7tjFdHG38woy3NVCCln8dEUt
2BeB9HTYPgwagd4AJBhJ9nm+h3YlDQuuFhgdlCpHQuQ867UctxGFbEdQ3u+sN7EvJvUfS4dJjdDB
Q7KDG/Ys05GrWK2I2iVpwtr18iBu1zYPimKJvwhyH1aP4SycmBoRBbfrRLh4l80BzxuspVykXlsE
fQ7edsPTUHZgqvNmEdP+v20WXBGn4xeBO45DENHTZP+1+5WcLaikXYv2iAPheD82Tz2U45dlHIxf
9AnPNwsqX//UcwUg6aBPeH5ThK1uPGF74KFR774UUrk7Buz53tNT+YM701dymn+Nd9qWyOmpg87r
WTIkC3et0B2dUzrH041wXJXXY9Glwg9LJJ2m/2Iqz7fISRMBCTt4Mqd6E9vz/VSOuhomtBTQoZgX
umkM5/tY8+n58wX7GDXRcTkllSeoDPswOj3GXyu2qka1eqRotyClBB0IKTLqyGaYH3WH8q5Z79ZF
Quoml9uS0U1VOl3CmP39xWOcgvPfpxDF3ungY16R5ePGOHtbgFTx6ALATQo6qSoPJ+WArg0s73tb
hqjj51qCPU6hxqgS3Ojq+6p0+dCrnn2VWJ3dmey0hf+kl4Bi0WKnZ9dI1ZJ4rHuAse00NGBUkxZq
v4qJZBCruTZou0EpzFgOabq/FbXzVQ/uw4pg4VH3YvQIEeKkNHu/Ih4U9hWEiHWC1r5LYUUS6A0h
EwIwxOpJ0IXgxIWGJHVN+mYHLabTPFsJFJFCmbqZ4Dry1ZScB5H/+0SREwQQ8HgAqt8/ESqvGtMN
ZbzA7bmbtbtmIwN6WEVMfBGv/rHrvZMMCHyDwD+lZe+HgvacTWONpAzz0tyOk2TXLdDr/xjzTy+E
OsrzMQ4qm/PYMcyuNC5Bllmt5n6whCVlBZSyMw3Pu9n8pN3I7z/f4R/Cx2lI0LkAF6LxiLbu+xcb
hCO6DtB0AtsfAveHVj0IYB8Q+UgzvAYTaHabz0c872SfVFUepFOoXzAgmmGnR/rraLulrttlxE4e
o9i8QGkdZB6Z3GxygKlw+A4kFltqXxI05OLFPsoKhgOfP8O/lvMExOM/bBx0bN4/QtUwLyiEtWk3
FCD+CzFDcB6QL0Gbf83uicKB+f1zK5wO9d+vquaogmwBpkCxwYF10XjKl7KN4aLQEeDudIXJTh/T
Y2kdoKGsE4PMq5h7eUkW+QtAFKi6ITT230CX7C7M4vk3IBdCs/35fJyXln/WBMEcewDsSGRtZ/vb
W1DCugXHrYUj/eg4qt2B7F9tQ7eOtlU7z6lgHIHY2GHf0Bnsf8sW2HZ0isGyIWBoyk8cPC3wU3zY
WOSfP96/DjooRRTYD+oTFMDvp1E5Gk42C8BV0PJKJxG6KPdqsDFiz7Ko7PPBTjv+XchHjuDg+kbo
B1McrcX3gxXI6yYanipYdI78bGmVhZS85kNw0w1IjnIAsas+0rCDrwB6iRA8fFEe/eMJArRTT/kD
gIUPu7NmflV4DHW+31G2WbWsB6jWqQL1Z2hVqp1C5sUo6k3vdA+fv/yHWwYYBjSPpyoXHIQPPeph
mkJTotBMwEH081pW1aZC2xqE7Ao9iw4SOwKThGTyWZM70N5dfz78edJ7glAgm0Rqi1IFYfYsLYSB
hoItD958aCt76Q16yS2C4m3l6wXav9hJh8g6X+yuj8EAkR0pNgZG4gvp7/sFZ6VG55YCTp7DkV0A
yyruYKlEdp+/2sdQgOsbE+vDzwZdn/MCrCerdue2hIaLS7tpFy2yng51GtnKZlM4qi/qzn+9FVgG
HjuZwqGoP9vGJmpmJinyNHSkpzIFt4PRPJRgrO4/f7E/lcjZgaGo98BYC04N8PPEYNZSdsKLMFI5
D8nqE3fn8eFHROHChgZUlLvKvsLyAMYb87btA7BLKml2yreQJlA4cyG1+eIM/2sfMYhm0SVHtRuf
CzN6bDPdrqeGSFiH0NjZYCMbDhJv4o9NpB+HsYANAzqmOvwiUfhHmoTcDOgkjPsiADnnpBpp66Ef
W4gq4TXhpLXnmyvoLcejkt2awfrqGeG3yGMYv8B9xSHZ6PYsWyLpbZouml8+X5uPmwAPAz/AE1ce
83FOS2j8VZPIx+3ut7z+DnMKxjKqKtl/Md/nOmXcH+8HOksOm7jVAhZOoGJMYreyLkgBzV1WvvdQ
+iUc1NQEe7cYQr7SKXf9pH/xaHz26vZKNSCrq8j90fYGho/etzZeG4CaEmYWYhnSeHRo7mseJl4d
Lymurj6ZVtfNFgI95LJMN3VJvjg6H48qiBWomcDAwtGh58kedJCqmVvPTcsB5hFpSWZxMxFvuaxd
HNO68Jafny/Tx/sNA56WCHAYIsN53qeAB5IOPgwJN9Tsi4oOl+BrBVvRs+X286H+tSM8gG7oxAPm
QzflfbDzmokCH0aKqUZH3pdrpXLSzPOPz0c5eyHUvqAKglSNNPakkjrPKv+/IwUallL8cJdgbN9O
jm/q3gM5iL19PhwI6t7ZpXk+ZHgWxWNjhrZEszFvh/BG9KHXjQAUZICunLYjQIENeGcTKrkIdpDO
nJJeT2AtmZEsqGEmU4D+ns7K0/BeGqUPdyXDQ6xIE3Z6SuJqjurnZSz6CoQt5oDgDVxEl6LOphWX
4wBGd0+glZ21cezRA7GMPjqKuqpKm8VODC3hoUW+l0a86HWcgfSwyjIdV1+3JcwaR/SQUlwbuvXT
yTQNBMELCeB8sx1nwz04mgX9lIAJOetNy+aed9C3R9WUBMXs2E0ZFDYnopV7CXLFxdJ6kJUbRuSh
6Vb/0NEBrnOws0sDT9FktKK+W5ppGsEJCdweJlKrk9s6Xu+8phUpN524RGLTZGqe42tj4m6zNp6T
ti7Aw6hrQOhChD0Y1fl30ez0l0qMY46GVLMt8BCpbDXfd5NTQ6hu4Q+w8jplyjOHoPWWna1Dsu+B
MeQC6f4lGQq7GVzfJJ6M6QVFoQX9CpnZG/FotYFFwXqDQFsfitFnmLFe5/DLcV9635FXQCuiF2vn
6moNrd0gpSOPK8CrOdUggcPrEeqsOzIR8WC70H2VzaAyB+hkTiDiAGzYwzgNhnJOtkbOfFVDi5BH
Pa3v54mJH1AJIw+2wj6U6GZsxAqHyTmEnaKkSiZiGpxHwVcDGR9RazqtkMeDsKT199DvisNSIGvu
L0683TBp5wnGXMtSTd/9WQ1Qp7t83cbN4EO9hx0wdQcDLX2lx+jVX0aw2UN4LmQKUEBmDNHb1Y/M
VdHHzn5yg+qmrtvuG4W3WMJbIy7R1HFhTTcM1yMQIIjtB7f+TVpHfmNlUVQYox8upCLtkjECdIiR
yGYOYUOigPElfqXqS6VCnVIJZJi61nuF/KK9Ynw0m7ji4f2iQNppS9fdFjZ4qi2HaNeBmVhcmWbK
w7oEDKIJPKHWNXhZ3WLMoxA68ojHBnS4sMxGa+srYlYXOmUfm8w3U7khtIhyb46GJZXAGbd6oLfD
0MS5IweW6aYcdjNwpkMcy81cUpiT9QW8D6N1LnIbNpamY+Xap6YZ2M/aSjReV4fnoonCjMMrDnWV
J1wA6123qa03ILF0y6ndggXj3vFlgr7HVkc3kOhXjr9rt3oEuppPq/i5qngHGfBOjuqike1jq7o3
s5BfgDNpSkD328VrDQy2bMB5XGydWK87UeO7B0KHRx2CLSzsOueI4ObAOt+7CiBNJz3U/sZVBU58
/I2UDRYhqvY6mK8k8e+dEuaBfht2uY1dmy6dExwlh7uAEhamCvVJVX9ixPWokDGas9KMBOZZj+KR
Ce95iiMv6cAUT6FWLDKP9/tKTZdIkkyiIQ9FrHsMxhoGIW6xQCHG0JsuK3/fIcMeHDD7Pa+5jZl8
W+vmRkSi2AjNNfLuukgA5CxJUNblTsdrkc6dgy0JzlZDm61H4KeIKr1Pl0b8AH22TWGcg2HQmc3Q
3IF8qoszudRgd3ESPHE3yIDHVgfYRQ5JNdL5sp2mI3b0Ve97GNDAn46jCst8mADiuLoHKDzBmx3r
O5/Wd0PpbiPMd9IBoETQAB+e0DrY8JkVcHJbYTowS+B09WL6LB4ZuoG+8vDGcUmSLnItEKKmSpRD
HIDo7q+qhPlD30VNsrjNZiyqclO0gThyFpWZjHqkIg2nyFOVbLchyBkt/K24yVy/Mdfu4ttjLTtQ
EcCIXI92gp0VjI0mCX1sJbMweltIeRHX8Y11+Q2q22eEEextoCwJSOB3cxHtohCwlermK7AHjj1a
Z2kHRct2sC1L0Z7YgvOfjDDMhOI495zqpoj9Q0t5xnmfx2MPGy/0QIoZknoXtI+ECSjiRTP/LLt1
TNcepr+LfJCFfBmZPaxBCagBNozhEm0lyEMoJtdLs9pH3/RXrdfeQmigsz8KfQWmVmdJlLJaXajF
v+h6lU0gjwmIG3NLiptJChgT8jfbwXIDHVSJJFfDjJJFeTwtx9oMYQbMXKSaVBv4uJTJ5NUmnZiz
JuXk5Y0mV91Kn2E6+apWHKZeJUZ3t7qFQ0PbjCmpYP9WoARWw/IcG71rZAB3Xidzw5P/R2kfoQvB
ahadTGq2vhUt01kg43xqnbfJ4ekUDTpFqzw9ef0W43JJYbp81ZXs3hXqWbN1zjSDZsnG4q6vK5PM
HdzeZLFrTLVDtE+4W+5o2x/I4p9MJLCXIfOqEyBq32FkcrkQuKHCsbSC3XP50ynX3AsnvC7IUKvj
b7WFuyscua7jNrgaR5gew52md5etQ4WMMzYSLuEc4bc3Th/rn2oUxa+CxfWFNxkvI6X3ZMyK5shq
ILvGT6TYe5dDD8/CiRzWtoKkS9jpVQWwvavmskfDaNkIitNlqq3BBpFFdDcAaN+NawsvCTL3GzMy
mcXEjMAV+jqN3eKiQzzD74prFz9UuXrrD/wGDsz1AflLynS5lXGVtzAktK7GFvPAZgyWna5qtG3R
Hcfto65n+BDCt+rKzCING3O3BBOYJ+61cupj2LAOqVihMmSgJo0HXqRj7/f4AX9CGTR1GQwYYE8d
ViCNx1nce0dRu3Bv9MV1WcQSPy0OPWCQsbtw427Xa3Hgjc4rUeDwSJ2ixdKncpJTsgh1WOPiMqhg
1lOFoUg8JZ4cWJiSbgJwTgJYuELxp8xzP7LNHMabmCnkN4r+LJo+Fbgnw9V/akSPOL9i5zgvrrNs
1Fw++qSHSF3KXFKDhsC6GXmTRvPyOsiqO3ma3S6MbeqePcTaw01Q6CQU3q7wim2veb4EVRaM8yYg
wXVTcWxl3v1yefmjoN436li467kGVrQtbEXnBh0OGx35GD65cDIfJJ0SWItuYAB8X83uHQjMAGTg
peMXj6FeXmoPutQgDUl/jBScTcAaTKnb7iXMVDomq2Sh8WtfwQk8KPNxgC2NjeB1BycR6e0ib8hV
K2GjOC9A2qDiEU5xbx314giY9YFh+DQtAGu14i9wdT2u7ronBSxbvfm2jv1jWVia+LNNy9l7lTK6
pkq/xn2kgAnAj7BoxBFOhG/QdyLxWrzXyJUAYMs4EwaOvZFJfMectFNQuXbud/zltgGxrrEvFGa+
HQ+CLKL1JfXXx7U0e3JCUQdtr3VhwR6obsj4q5gnbF/3qg2R5IHFLD3M84IoMXKSVxJDQMcDg1Jc
KFNp8sIDRVUHx6bTm7imuzjgv9Fx3pZgB2TgF3VAJqq32hE/uhinGgrcR+U0T/DDWhJWezdgcb9R
r19TWZtdpaMs1mMWGUwnrTsCe1aJVXdZCjsBlTTEhXmvK7Z2HlXSzWXWE+RXQSATS4ODJz25qQLn
ysjlwpNBtDMkvl6qGmSx5gJWBKdpvifrtPUnerBen6HrklO2bmGDdfK6mi7A93pzesoRVstNIPQ9
zNePqjD1LlbiV0uQtXdFoHNSx/dz2B20L++oL3/763xbrUGq2nLTkfaCI0NAXQx57g9o3ZBmsXso
rl4Ltz1YJPi8aXc4OHsDl9elF7uxIAB0xqySTe72PTwHdXhXO0Xm4/JSi92ih8Bh1MXQLaL7YWa5
38HuOuxea86qJGTV3UL9HO7MF+UU5JTH17MyOw/SnBYUceD0EG0EVRqsCOGNHOD/48+baRQZMOGn
aDmN5DAvcRpsFs7SWpu8W+c9hUV4Zdkv+PfnLlCJoR0h436McW8Nyrl1Vv/O2tjLvKYKt4tun2Jo
5nFZmKeB4TD066GWtcLi6BQsvnv0bCrwxYdbNHjhiQwGIDR3NqETjDAC2B1DrYqwgSmAREzph7IP
7jo/TBwOOk1hniv4YJSzykoYk5GyQKZktrShD42vMx8/g8u6HWGcBtP4IjbXWvj7oBF5EfXXcAfO
Fpj2WD6i9fiGA5BPPjQDzCal111KEmG1/cQRchuJFpbn4y0seY4EX2iAXaGl66Gsq3taq1zDcIzA
qbiM2ysdwq7NPLAC16y/PtjgmczftXvfqnkL9u63YYg2GtnXKFBAx99o++r0P3pZYfJoCqUE9mPw
KMZ9jZdUbEyEfeHVpbDqm79Gh0G0WQh/NphjJq6+1vM10Q8xnOGWfoERzwxrsyZr2p+IdVvfX/fO
7OBWfITdxo6T6iZAEZPUxL1EogMPEZ5Nxsmm/i2QDqzsRdLoNvP9I8GHFoyjrgPNUskuS+f7CKEI
8sUULMv7cbbXvcvzqhsz04OBiR4tzEPxhYJnpXjuF96hq8Hfjd8KaOBm1udFeydMeAnHpxsyfOP8
qFYY6fX8Gj7BedR80yVILfWQhwVa0IHYWLpkKjCZIh5qAgkZiYIi58XvqytQ3ZNoHNAcvQ1wJ1cn
c9a63vfFHsbfSA7IBUwUYPv9c8X9Wa0oTBSMxpbpwnFw0cV8Y3m1XfBnUROlNi42JTotESo3WTU5
MIaD9G+DYUPQj/WLKfPdO032rnwcYcMLnXwU61x2+KQAqpsOYZ9tXKTTpPhVL21G12lDgj0+2+HC
WLk6oAsCWUqQKR/2bnEHK3Mfvs/R6wSfuN7hyVL1yaxcmIA/FsEN8aK7Znga6i0PvKwym6V9Magh
+zIC5BBE+8XBPTAGtkvK/idjtzXq2p6S7Wh9ZNn62ihnQ4syZ6KDIfw1XKAPnY+6pw4vTBBekkYW
cM222QjDqBDG/Qt74oVMTA8a/wsM5K+56r/10Q+QHgBxiFxI7idLOR4ahH1/qfOqfoxhycWZuKVN
cL8UzobL5sn1kO7EXQ4mbz4jZSDw02IRbHkGcghOlhmLThoYppUNbg1V7U6eAFV0NXf7lQy5rpcN
3Pr3FBSuZPGm3HoPE+zqwuIhmt8Wv8nr4L6lz6sTZH511OxYjLAUXrO4IiBnsysitiwQFz0auqZF
CNUz1qM5OR/AOALQE6yK/ag96G7egkGK6iQ6hNRceFgEXtZFJoJ7+AQ+jvAgZPUMsmeRF+pHU9+E
4wJUSVz62MxV59+SeVeCnJh07RvzgMX4ckORfwtlstjAm7eYL1jpPvTteJi7etNN/aVW+PgH0HEa
5+hk/kLG74K2aY9g+H+f4O+XAtA4Crf9jlbcneksCny0FNq2TTxCFLq08k5E9DtiwW6GGSN6HMNt
AO2bWXyk+qJAeaWRkFbid7loBHAPiAfMNB60ix92eDdlC0ydPc52+ErAJX6NnEmRq7IhaeVcAXDa
9WgtNCgN8HWRowFsHqDKG1kIp+nrzuazG+aVBTcbd1lqKN25o73mS7HR1H2URuCGCbcBzMhDNuVD
I1Ot5EEIOMyhXAaCMsF9b8po+1I1R16Ih7GZflg+p31U7mIHDo4tviKB9IGWv327IuY8w/kQmZvM
24558LZrL0aODBcbcg6QMJt90NZXCub6w0LvqmjeNPDtT+CxnzidHdNagbfBXnqXwSFOIKuGHkox
XATjb4+BN07eCFvvSKxyhRveXWzOZ5QVs58Xk79FeQZzNHnZatylBFVX9+BWvySChRnijYv/Y4FW
uBnp3WDsgcBjrYx+dp6L2RFX8XxkU5igjGtrC1jKhafILVRofRqMWHUPVsVctrnR5WYEnU42uCfQ
KNzCqel+KsJD40UPNjQHZN/31P9WuU7aVcUhnOLMOmUexPcrqmavcXPW7Hys6NoCHkJQg+v+lZ66
b0CZYNHk7z33EZ2yMnOH7hj448VY4/MwS5zVPPheMO+BdUCPXCShldkRiUaWX1QX8Ma/Qm6x8732
mcIK0OIfgLb3xiseTOXAVKrc15MP8nGcBDQHSpjMMazzQo4YCspuCNMq0eSs6jagRcMq/KfX0i2J
MOUCwgkm0iG8N47OexfdR2/faP3LbXKf7ypHZyP/IYUKMY3DLp7dPTjauVq9DHVcAvB3B/OLpIHv
xcB4FpIxq+klCDsKjY8ZuWKz09j6TD4FI9xG+YBPruCDPusr4X7G5/qyaYfLipWw1wVIwYAe0D2+
spB0QuP2GAAtfYvFVkhYLBa7En8IaW+yFjRZ4ffQwwwWiYWDWOWj4kfNfeBe8wzXAkAEyzPU39si
emx73BaavHTWHGaKjxxgxnzneYAtkSXOjSjW/dhUzxpnGwhaMkt/3Lk2QjD3UO7C/fEZLibXsiOX
VQfozMbDL96Xewsya27ixc360bvrlv532Un4xzjVNRySVCJRFQcs+CWd4JsftHcg+90XHG+5hPNN
CzcS2Hvc+X59HbXxD9K6d/hUEW4MeIuVm3oaNnF4XTjj/cjuAjZkRXPjhc8K94fpX6gLDjE+mMRd
tS8KXGl+jCK8yuLgIl6ve9DGhpJcORZe4X2wncp4U9Rqt5jfI4fLHyPQfIuUwrQCeCSDhWaofuoJ
H3eBwXOI3wYUDC9cBBGcoIMfJfc2BX0ZpxmMPoj/ZbbiJhMImyT8PfBvToWqAXwnhguXlV0WVV3q
NHxbF/6hMghX3Q6NgC1zx0PMyFZ35g6epXQqv/MAa0wkGMLYMa3c4WsOiWfGesfYslyDeQW4CCgU
4lNsj9jA+3ZdMxqTTTXv5oFkdn0R1Wmix820PsVSJyWtt6js96yLd6x4hjP7YVHjhYQluMRHlyAd
Tpco3MrqB4xE0CfxUgkfSnz/6UhsiyYutfewmXtY3eowQWDty0PpNcfg5KxbPhDuXjB2FHD8MNPb
ym/wuR58MQvVPXC7Aqb23bCTEgEFzq3MqGydx10kAcP6tx7y5soDXay56u19WOAjT/I7Nwze8VNS
T99KfHHDTPcCRbrGxApx8CXwieoWWzkRa5SoxYHNCOJU91R7Q2qiSzr42TiiVAmzoISr7O4kRm80
Sv7lTfkPAeAdLuwFAItk8PAPmLfGaeGG+7vRdgsk97JZ8WEIeOPSOsxkgI7sUOSq9tMW39lBwmD2
+LbDbvKPjTrW4cOs9LaZgGGaBB6rSR9fN/SRamAZGig+34Ykfp3DNhuVm69AwVtDYRKKAhbAUk0v
ov/D0XksN45rYfiJWMUctiKVJee8QbU9NnMECIanv5/udnqmx5ZA8Jw/6je77u8WDaYVVkldC7Be
hIRBezDtaW/IZSuZlnOo8jxXJ0PDnhTFCDQ77VQfPolJkpPAK6QN272oMoq6yiOxQ8+V8g52QXSe
bzwJv93XNsx6JqfrUDdPU02ORDGhnbFBDAZTcs9ZLuw7MOFqkZMH+dR07hkJ5KHompIX9+jHiP3y
azZMZUJryk/Z9wRupO+F6p/QgJ79xd/aRrTt7PSwzOlpNq1/ugse6I3ShzoLX7yKRTIyqxyAKuPt
XS75pvK8v0oPQHVtqH60OeljFzIfFzpTcVmkJ3jS/VyzmEfG2KG2G4Y9XUb3lsM8bYNIT3mX7soB
MHoY+ifEm1RIRfl6MIeM1W90KwYy7+DO2WElmW0j0M8RDyAOGOZftOrszS0VsaOVZxM0JCxGfbWb
634vh+Gjtvx7VzFqSJ8+NXa0NeMbaR0eSMMvv5swhylo+B9YEE0taeZwbyTVlqNv7aDieOdR3qWm
S+hUe3u1PbJwF7Z4cRS3E1nCiTFaNnf2Mk9xXUB3DdPyryrtzy4KQO0imd9b5don2rIvfbDs+tE5
rm2qdrcIvEQXNdpKZXdHK8ry3ejor87HtT21njpPQ/sfC1sYy47vtoVqiiMhsQP2d9R/PJlD4D1m
ZnNCKvoceVQ+gLkTKeIZ7IbQ9kwQA/5vqkWwvod0PQgVgYo5HkyJU/sYrRqRtZTfoFB8DsyleR2i
rowww0zjmyvAEV+pjTI55LY9HDkMJdKhTkU3mqI4M0ZM0cvgzYEiqEiZkDwDaLWXmscpSrtvipOQ
uddh1h2MrPDe6qB2jcs6jh31SgGY8Hc+O0P40xrtUOxc5ZfACTwTl9mTzpXI7HyzDG10Nf2JfAcT
YoJKSfND4m9ObBWylLJSbOFWshPsZvtpj6445HrQ2xQd/ZM/5qLdSFHNyMHb+lrmDlmxKVHFVT3J
RyOz/GNqrN7ZEcV0cOpC7kA22ou5EutgU4K17YvRBe90+mKHG6xOwml8Gtloj3nKohg1lfNgDS3t
GSZQ29aw7D5e/S6Il0obLADl9DtFfRF308CYHERxgd7z7IPvXNaBe6ASEBJjteTbaqg88j/tUB2B
lBoiEWp9hmRGJV2H1Usww2PyTC0bQl3AiZcxeyyINA+2BiGraxIGc3aZMifiwscbyFjH37a0hU/c
uG7KoxPNkCQ6NR/djvI5t7T7Z0NMzT3n105M7YzI3Tx4vsxKwURciJ3WotBqmlE7B02jWcIDeSiF
P2xbqsoukfCD2PUzdrhQ1LdiudR+X25HdKI0jf+BL+LGolsnqm733IxBprTRfDeOoU9dH/Todcgc
ryCsluXcWTK7q8t1pCMki6TPKMd14/ZWfTQBA7d1l2V7YZviW/gODCu5H/I1bRZ1opLRSm42XcBk
D32wOQM+LKYNY2SGhzVT9WUYG6ovtPY24RLhEPciBX/lR6fGAM0lqI4XSigDsTEgJ86t4TrX1Cac
i1IrCz6ymbdjQW3Oko71eSpv6whA865bm3LraKbfBqv8m+fVX145BRsfQmcvvdG4wYbWi+fpIbYF
UebUs5RvtiL/K8kaUo9gsmBv1qGtkWno6sklM+4vpyOPHFKZxhKR/M7spjq2e+BKVSh9WdqRFz1p
rs9V3aDcc3TdDXtyFSdes6PdV9b70kAAkk8SImF/XaV1r8rGO/Fxl9k1MtLS725Gs7KEKMs6J2sS
O5t1dOkGs8Th6lgtrg3gwiqrzk7lmOpfZBpEKb5Sn1Gk0BuI9weGDKPW1Xvf1Kb7D+H4Osud665K
9cfUW9YKxiho+vfVWEX70BUUC76s0eDzH6LvVBXjDl+Efg+C2vEIxVbeDMtSGhb0HeWI4XIiOycs
H0tl2NGpiCY3YhoRXrNbAt6Pl3Ggeg9aKCeGwdoQDJsbYdKVKBag0tCzVZ9WRznEb+oiZvxujTSY
/1ux9LIiOG20wDf5GPoZg4WjZZ5uu6501T+AjnG4arkOok8sj3KCYrOEylgf8tato5Pl91NLZBOt
Jt27WXZ+KjYRJQ8eAI8bDSmHaJgoN9r0jRuB6wG/ifqzxJYL6MHFk42/RgBnxpaemdL8j8MWgBCj
KeFH2nRBrvrPseqb8ZGWsjk6Gm7hDu9CWDI6VkFqi7+Ao7/cL62Ylw9czdI5FX4rqD9TQUoQqUsj
zSFt9ODzNHZ5jmK+bMy3NoKsO/sui8U2JHyTgoZFutTPeQNPjWNOQfvpyd6WT1Wg545BYEbFVo/I
hnHD+wFkmUJ1dCf7fnCSqccKsc0lbQToT8I0IOF9MT4Xuw0/pRsGbC6e2QsaKO1VZnDgmYtGPaYG
LqrNY0j8JNChcqmtnfaio5E157ib5fjHr9z7ZPvWAYwcno+/0RxH/TvMkVHkMU1QeviskRgwTLpz
QOEh9/qq8lfDHPUty76jBSsyu87/CCMufCC6PF/7o1KzyQhe+N7qvLROm/0nQ3vuz3Pjzk9kmYwO
0ce+Ku4jf6DIq27BwEH8HMcYKDsI0aYEmyZfLDhmW6YaLtdY1lQmqW/a3aerV67VHviZowoswyK8
abvOrIhSN9s0mRF009ozpsFyFm1qB88pt2BNpqE2f8kBW9QTwm8736s+cvrTVELK/S3oyom8o7ej
jWlTM2qxkYGWM44YUeUsabY24i4dLWfnBpLhe9D2UpzDpbN6Phwaufrvrg6bfNeaJJ2ejd4bvGSY
18H+63UbzIkzCNN7i1JzFT/OUOprMMCL6JtY3glgcNJUUF645tQJOdjvGqYMOiyzpM+rzvjFphaG
b745zymTrgGq/002/2o+w9Gs4i4z9ZhdKh6q7GClxUgKzJrbSzKulVb/Vv7U+AiIWb7R9KsWlPqO
Zu3FlBIv/Z+QXlQ+I+Za80PoI+VECIgEMh9uLR9dA1Q2VeZ4LyuP4Y9KzCJ/HztI4I90DmZvL4Ry
gktITId+8drF77bekhs0y1HoYXZfVj4F8dQQ/hrno+olDXh28F9lZTLd89d67maZyqJIXAFaswpz
/nHLKLvZT6yPRg7RtJN2Zh/mKpvcYzSE4XktUnmynUoMmzztkUIZaramByNKCWQRognvMmjROy5K
72lue/sjyiGmyX4cBFWbOnuj/Ejt/ZRZtQpHr91OcsGNaMke8KfKDAIEwrF1kazpPLxDqMY4Ewnz
TJouajYXH299X5R1913I0KH49sZFGPSu/nZWOO4aHsVHmj7LJwezwldWov0fjAGwtgx1ybyi2ZUx
gkgYFNMVd9asF3lEgg8sv4zh/NyZkeGyj4RCIrGAAYhHhC3Ig2jA7eMmT+WPTQzItHHCdo5QEghn
R3yGHedikXc9JVS4t8sqfPRVp9cXVQ0tqRZZ80s+KT0aSruFR5Rpu8qEtlTnVM8yuycRtr/PLIPS
NSE+3HT8ZPx66wLZx1I6iO76Lt00LtZla5oudLntLX988+oVrR8GXKaSSG5r5YRxTROYOUOw+an/
nkfBeBmapd7RCMJ4o4OHirRT9sm5OYkSJZXZoIRv1zF9E54afsCb04fGkGI7LO0Bq4Afe7Y+VrU0
dgxVxiYI2uxMGMS6523YXDzhDF8sF7Q7R/1JoL6LZdEZiVcIMCpNDeZatO4+FZb11qtBHoZuMh4K
3gZmbBbmVN0FpbCuaJf4ECuMF8WS5YzzBiyZ1keCWqpHD5zuezHq6a3vl7p/csySIlVPaOtIiYpJ
Lv3c11dkBOh6ak4lmuC5j54Wmo9Oyh+dMbZ8dMwb5C0yyQhVfEdLojZdq35z1frJKjuIHL2Oe378
P910xq6IohUwvQVZxbhw49TkrukaO5Z8vMfZl27Sh8MlA9Ty6wH3CBV5e8MCllpwQ+N3hnlwZO8Q
5oLNpO3COlaLjraWcN+9YYBobxzvigQdSTkv04cuA8GYnP7N7oE3zaBdz4Mt0ifVr/ltGqTa0nau
qrLPZkRnZoNQPu5qp47nzHc3XR89rlZ/YbRBHiAC7rFoXt9GAvoT7ts+zoS1a8chTYI5mAjzIN1B
uCxx1swnPtrZw7rCiJfac+OoHu7dofQo4r5FC95UGnOF2hRFnY/SLehx+YRe0o2Bfdaj98A48s+o
mJJS+EYOZ73GyEoJiSrptUCurs8a+/bG81YWv1vRuV8wvjmTT9JnERLA1qSnXjunkXT8DQ3JTTyY
USzocAahRqTB472xwjJIosY0T3O7+juvG5Aw6HHm3QNyQKJ1w4JftvHEw3pHJDoNJFWZxTWvIUSV
j3NEynbX8wgb5e2Ohy86miovd/5MiB+S9jP0ZBbbqyV4CdbrlgSMKCE54CNSCsSS8XUbhk0bV1n/
M8EadE0wX4zSfXFlICGK5dvor05MybAXL7Y7b6k7LI80M/UJ7xuVlGmn9nm5eGdyyYw9koDpNbj1
ExUGdZ5oJM6dnpg7GkK3+3J6qDJJqSIv5bjrJ3vTOvYR41e7Hwfv0GfQHnOLdLCoCavJcrhJNdLJ
yIagdMH3bGhnu/rW1yAJniQdAd6q4QPGLLLGpVtVlGMBOLkoXWIrZTCpy2qPigPeINeXMPKgvsCu
4WKHiyskHGPpOUdOlRFXNUNSmRXvNi43NA+8sFNKTeeyowiQQpvaeKbyHItR8FE4wN+Q4wdiwrxN
FGQP6LteRxeMYp26J9G6HxkT/E2nYMep2+vHtO3RvTm1fiiiYtpVo01f32AlYqblZoqad65cKl9y
rum8JAEmQsYYLx6UiknFyjFdbMhq/hkxhSmF7Xnpgp+wHdU3Zrhayt/RoryIpucgxg/lJJkKfoQ9
3lv58onq9qPr+s9hHO7tIbzLs/EeFGPXMBJvFKGefmMYb3lq3ddBA3kYNgtx3iEY0fhmDeIpG0xn
F6zWvaWpGtO5nP/aqQ73jpeDPs61SUcXIz5z4kTXLBuULI7uYAN72P4aQznVx7kGpd20XpFeA7dU
KHBMjkVIFPGoaGheVGFuFeGFoA0yfwIlkzALTnUucLM/ADjoJxOR8lsTyfV1cF39RIKTs9ORbq5d
GKl9S0T2ZdZ2FkCbt0ig4LW8cNtMRb88mp3kofQnK5+TyG965GHBq4UyhyTzhTRKtkRftYlY6VPe
lF3NFd2b8io9Z586prlZdYkowXLVXTn3xpsy/WUX5qZM+CB/UtOD/gsGtklSn4+a1QuB37SelNkv
cZmzhLZAPNuWdSDxvZGAT49D6y95RkHUAF2owm7D/m0foig9z6L9wIZYxjma0vd6gAeZqqU/shRT
z2r6w7msWe/LMqP1mHy8fKzhY4a7kv6ixFPrsAtGZ3kg2ZDCIsOadiA7h3TtwHktdcxFigIE3KAI
G2THbBT7pQlMCkJqyuIndBleROGTv1LmNabcax010rQmx+YaRscFtPRkEqt9lSUfC58qDWoio5MO
IctrOpBj1RQQprad3WfleAdGiaTbKHju9IDkIc0e3XVu9lHqVjeHOH+hf0Hzx75NMlI89xRkaXKZ
EKTTZtnwdf1WowQaX+fnNXJG0L1gQL3iDkeryhCcKHMb3KDP1gKoHtqu4D1X3jGIgztNLGDerQeK
JnhvxqUq6DI39Yo5IPySSv90coHbZWzeo8lACZSlvyrPbvkex67qjkM17ByjKS8kV9yvNVVRGE0Q
a3HVA8gj4gEDZ+0x53SrptvtiZrJWyeCeSPa653yyY7SE3c07Xr2TyG790oDbVdyfRhx7MedN7IK
9O1nUHfurmy9X2vOy+0SuD9NxhFax54y85kL2hv7o105OPugmfRNQiKml1Rk0ZalB2unN1jUNWXZ
u6dsQTUa8RubrqneOs96tsIa8VgZIVZclkugy/dykofaZitfRvNnMstt2FYaOV2fvvmCCxoZR5F4
aQQ8oaqDmqszplLjZGouBjy+lPG51XAJC9gTAoseecWeVUpBd1OqC0mBp8Zh1m2WDmnCAPlmS3Gq
csCsMKTvhsDMoLrayxIvc3hvFuLNWqaHsZoPtgvVvVDa6VQLMP5ER5Ukr22HmThLgo4g7aKYKyTN
BS7raeDnbJsIWexYxLQ8cPIbdE25pX3ELg7QnZ8F5M2h3fACFbzOQUr51+gL98R0TSh8hFhgHPpr
X4ZyE2S4+8oGRWhmB5c6sPZzRr380DkGqzw/SVmWb+CT6NFCCdtSry7KlA4xKC6qeOW9bRU1y9N6
BmLqUCUv93Om/3L7JkVs0VriKdCxP7FC0ed4L5hcY3uyHklAd7ZeZSU90DBajPnfkFZjQjY7fixr
/BVRF9xjRyYSUuh/S6O+yhrKxka4H6eKhXTo7cdKO49pNewzgQ/TnKLn3CxANLzwl7w1tCmBqmL6
f6d4HKeC71QxtuTyY2ahzCWe5cx1khS26NgPYubVaPc7iGxjM0ob5WXVb3XQebspqk/ExKhTaCCn
doRFyx2WnbPqLIjYyv2jGwEZWmi/dq3r8NvBpWXNX2MXe6vwrh2cOuYKQE2RZodxyU5so/fdnFJy
ySAkQdeLYPoKM/E0sDRu1z7/r2FWB95sjsOqP+21Epu1j2quOGvcWEP6aCAWC43mTurg4trW30y2
MDYp4x8KuyP3IIIBz91VBSBzVkZb4kuCeFxIsqTFIe2H7zREDq/JhW9XZ3gKVne/hNGPk+W0oA3U
z4Wt+47V/sGpyusc6fQsc/WZ53OKO9z6KIDLIEpY5/12/cRJoflUwgO1mPWjXqZ5N5I1RREuCV91
fpnYJR6x+jjXkCUYzNeLbX8+q7ZZcE1AoqdggFFKM5UV7Mh02Q+jUyVcTXwujfOfaSObNStjnwFi
WjE0o3uuZvO/IpCf6dogluzqlzXNHlpn+TAbXBYmNXRuZqhHg38vNsd8X9jVMZiLs1qbM6EgMsYG
YD6kdXRsDGXD8uXotDQzRzdFYMbaS0Fkp2Kre+Q6ZVecikkd3dayk6rG1SwD/ykTLW9/O/wV5fTM
4r7narwXljFjc5j/SO2+RdvbzgHj7L+B38efkDDwrto6pf7lNUwrapRvo4rZcEqjO0LUkGcZT35q
jUnVNo+BahTTz7Tj10P3Ir6CW7rxyIFksmy5QaejpdGAGn1xoATHhwFqD2s6mBvh1WFMs7Sd1Kv6
zfo8Tay5/1LGRNOX+4YPDOWYfW+I8Y055xr0/jcVFGzFU9luBwOhClCZcWkmLPZun+1pkId97Qgx
hC3CqgLhrcOs2ebYAK+TXCPGreJams7JS20kRNOPNTsfacPqLKSAHeBnQXtTxCmQ603eascDuzkX
JzCWblUSAAahmkesUi6giZ1dvhSZ+6iF9WiLTm46V9jIUTm+AZWjQ1s4m4zB7CaCrhsvP1IZqmCQ
uX3cmrUvVW+ZGxzg5FC5URZGLMBrZLRnY3APgUIQMNhHT1BqX4eMvpm3H7oSXVsd8mpoE7tSeBxW
/xNy4SNaJB1BBY9kdlxyYHZSgTX6iXXXziyXSFieQ7+giLMRaTIMzBvmdMhbG4o6Ms4po0DcOjR6
jcgh1OBdZt+7uUkWUMTip20tf0ML0bEZqKOlhsE8YiLYlyMJBrxiimtYGb+uT20ivaovADv9Zia9
RBj+WSJG1b2DQRAlnSORdkwXHoGt55hbimpF1j3aqksiNf9UTn82QsUjZ99Ju37SwLuR0vvOXj/y
KN0CkG3nhuZQTy7PzWgkTsWtVtjjl2eLLA6m/DS5dGbWrrlnoX4kRBtXVbDv2wIhhYihVLdGaW9W
pJ4TjHhOjnrvB0SJc7U6+alafiNqllCwYTjj1fvShvOHJSYV69l7Vh713SbBwnl/kwOMcrm2qr+j
6CaAzubY9TUOhfkPYwnGRpjoOC3W16ZY3pfQfvY65AOe9M4ugSD7qW2eFk5RTLbloaWPR4H7Yd7w
7v08gBurrzJFOxFm+IKU+xU2wbenvI/F9sFBXA4LzkMKbf0D4XrZpgUeBjo264PK6+NQA4erYdjZ
nf+3WDWPtDzVkGCFax6aNdj0g34Nq+ZQTO4ZWP0K9cshre/yqElq5e9peigR1/qnPiMbyLIMdG9p
GHtG82CNbrMVKRqOKJ/uo0WcldUcC+FdKKvTgG5IqHJ/+PIQeSHEPDUpQH813wHSSfQ9cldwYg01
Opsma5+aZnjrHP0gLJUS+XMzLgmiwieM1aNT7OtxRuzXMraErx7igc6+C1Z9qEIUSG2F8BwFem70
R9/JL4OpjyLHodmHUOvBo6OKJI+M7TinDwzO5AFk4WPWjXvD7uI0RPdI8lO1YQloN0bjvRnzzTyW
YyrwmPnaer6bo3lHp+wOGLfiLkOJsFINlHDx35cpPkszqoE+ip9AcqhuwhI0gZFEXM+kJ2RFgYl1
Tkv9X1eaX2R6XBy3fjNM/eSt9A7qMDASK22PazA9O964kzdTu1t/GGWfgOlvcT8xoyt6dB2Ljdpy
nENNQ8jQ3ZxYerv4LuIcXA5mKB6cHgvkSvNtWft3Wkz/1mh6AdFlI67PnV2foHhOg8JjuYR/Jlvc
xl5ddyMHgVZK3ynKAKiNDe7MwNz6js+1mX4Ztvs3a/Xs4xfaONp/B7P0UDXlf2vOFTlQsnwCWK6S
FGUhWXF620rnPEiU3YMXnBzl9dvacY/9bO+6oNwtqwdDWcYY1Q6ZibvA1Z+pJ465yk8Zl0zdAxt6
AQA2qEW4oJIa5n9m55zsWcScj11urH9WLRM2/YvFRDGUdjLlzn1qsz9Mvt7pXJ8Kc/mDV/Q2QVhc
iYWG+kEdmH5PNyVZ3aJ0Veoo6ulpsZ8Jo393TZOxOkx8/JA3wbmNst+TqxfLSXx1vQllNZ3TPN/Z
5JFwj8oXUmEfwekgEIvx5K7VNqvBc6YbPilSBMJwIUGMjAJxnEDLJaZRJlrUR+Cv70KU22GgtSFq
i2fXpvvYoKExEOtDpK23KaO6q1m7Qzob/1lFQ25h2jxFpriEZmUnqk9fvZINsF6qncq6xF99Bjnt
X8Nl/bf43kNUApIAUCDu4unr0CHRRr2icLMswIjGPQWWPqIrZE9p9najNg7yIm1XNTgf0ETjd+Dl
DSN9nzAaPpEDlmQICHQ+cZl712y1/3Wp9Z22qEojKsdndTvB+9xHVauGFXjadPcl1JQMrW04R/sK
Hreo2/vKp9yAh/MSBFW4rSBwVKF/sq5+wpZ6V+CMw0DQH2dbJEUbJHKWb61dH0nlG3hAM/pxx55c
NDUf5rH/Hlr3ZgdyDpitTLRZGFZteWeOzSXEXe2oJy3pbEpX+5hRYhsV3qNR518TqpqeEku3CO+9
9GOuKTcSHaXm4da5/aK+u0un7ixr99D2IR4445l4+ZPRzQdKE644obONjwG40+6THZhJ5g4MvaFx
ZBzu42mKFA47dDlWbZY7iTRYrW8KStSqxTlMO2c71dVfXoYvPhGeSYNtIwl0sezsECcoawFtxi2I
mNf9kohcblDUwPg0zG8+1Avo7RDPBeihLZZnvM6YvnEM5E2JzcmFUehF+Rt24d0awZqsAQp27piq
tB4nEZ2Dtfsdg+LTacqTaTU8g7CvTohhsH83R5J4ev3Qj0T48gshRZ9y+7MYJQSGJgiu0vU2CDEc
442HMyRAiV0xYh1AL1YY67NhyQdptQlqWOQEo/gzJ8Ric0/HDlpQzNBR6L3y4G/rjDJ3c1/Z4SF3
OU0h21Q+7UEkYzye6D0ri9hSBWDGIlsX37aD4qyzE+mEeOv8CXpCeHgVzSZJJ1clTjNld3INyKee
wWeRGfhQlyxslqs5tJaY73WGnSfyFXNYE7TXPs0V2L69nPtFOfvQl3LXU/H4KDuMlfiXf3Tqd4gt
mzS2egDCyjSbfwHWSmKKqOSqBrtITFQ+V9MeiHcwQZ9EC/GTpcgG6nRLFPVfZbQnBr0Dl/M2mL7n
biKixd/rZv0dCisOQDPSeg9nfBxgf0h3H7FMoJvAqcj9bQUdowaJ34V9WlpiTXuob5A8MPNrpggp
b9ORclf7gCDs2OGuoD4cOqZCLiUGufeqbhdZ6o6gxw0+4E2G3dDT7dYLFg6s+dCQ+SF43kXdXW9W
eLJGk5FR2wnHB/P/66e+qgzc1SUqpGySEtdSU85xYE0yMYrqiDJoUziol1L1rzPpk9fET3gYNHHa
1La/Mar8pZlYB1VWXLxCfkSNf+XhwMvnbATJJEGLOQbvh5OeUkUVLXrqkIXL+NGTyaXrxkZqXfmw
LnltHzoXfyyrAUr7Q0jRJ9Wy73Xq/kRWf22Kfgv2wZjvt0UCilP+NFM7xpDPxW6Y5ba0o12hbSRr
A9+XlVC2s2OxjauhPvV2fpnhYLA/PTbpAz/VrpnhL5bJ/TMK64hQKlZqvLoIGkXKD2aItz6FWAPu
CWSZTFh5vXlfVuBHgD+RL94Kw0fI+NpOL+30ExVI4QNwQlk9lABD0EL0uswfpa/jsfmVefCS9j6V
csG9NatXv1A7sU6/qdI7Bw25p/OtHvEbw5h/EQgAJYuxBJhB38wI+ZPfNvvRqg+OohUddKFoLErW
Bw5xN37m6bUx8/3Im0XO44/fqiu+0KRKmRWgs1Hxt168NuY+QNV169lc6fMuo4Da8uE4luNeh6/8
3klbLk8aX+4tzmEZ/43BslUc5H7Mz+HQ3QVtfW5TNrQ6f27W9BqN80lNzpmA+Uu7Lld8spGTMSoC
dYNiqnI5u4FJyEvL1zk5Jya+ezPNt3MYJmYH1ZHNz9hdMbYVpy7ifWno+8xdSHnwrqh2LPSlwXV2
gbqN9SzW8LtK/U1KOnqETdPAxCpn80Vm1llYf+ZaHe3VP4/M1R0gYLkQ8dETY7GRHVdgoL94CH4j
z2AILXYMSPfVchz9BxjN58yur6KX14I86K5ZHjBawDNTdvzXhisGlRvBKOx9DkewRKBwU+fA2Rr7
IZAPzuC82gF70g0oDafgu1H5T1cJ3G+e34AGNMfasy7lWH9XYffCxZTM1bhriTtb/t9HaFFaEm5l
bv670aWjqM5WkT0v+YL9CcjWn6oPv63e7TK0YmRR10qgI1XGc5TTfpXzxSzrrht5g9EpsbvxKkiW
5IaJBIFjeiY3AYuSf5f7LbtHu7egSsqyPbdEjXpdmYRyBKyDRyL3XeK/5ut54Phcqnn5q/zKheXC
k9Cbbw31CIE1/KVoITbGKolWyL5sBp28Gp8n8HlSPw8qRUs6BeuL8HhvZTbht754729wnidfyMSD
5sO/3ctDjkILmYa97zzSNWssdzl4PGqZp1EalGDPD9C/28K1HoPoS7sr1vY2NpX35ufhzV2OIqZk
a3A8blfMgJR08IdJxNavJpXIAjvAJLM3lpljjWOkHp7EWP6jUyEOusfJdHg2qpMFgiIJBTSHJTHE
sO2Q3de49WtYV19MO7/Lzg5y7TE8jYXF+tKLu7lHp6XlIXCa17JwTgt2iCXnpRKNOwNVqljxuxEG
4cAHD95rL6b7ITC6GNww3Ghh7iBIe8v4D49MDCyCVyz/nV33YS6mi9m/azJt0zLlS8wfTFmdMEke
2CjvDHM9rLq+0xjEosXBhEyxq+vflg5EMxA8LA1RRZdFyvBbAARrCexcVv+j6DyWG0eCIPpFHQE0
Gu5Kgt6IorwuCLmB9x5fPw+33diJWYkEuquyMl/99MC7kMWrQ8cMoTOaH8q8Y6aoL6pyiYCoN0Pv
d7VssdWLR03OhyrMXy1WiRsJITpcvCLfjDicZGU/2vW4J9GFEexARMfkpAw4TwAP1PO/Oc2gtszb
uh03Zc5+zZliNj0V4ysXxZFL4p8PZ0SWYuVoL5Hj4hrFKTjRQxBGcyv3xeHionH2YndqN1YsX5Ox
34W5vo+N9mB1yVY0yVofuSWYZztUHzqZJ2DKYWR6Se88KuSPUTGFr7/icvYi3+WJdi7ULwez8VeB
329UFn1Ri61UI9YGnluFrbZENKuoBJNcePmYbMxS34YYpzUMvPpEm1eO7LLT3JdWaH/4Q3ZpRoFs
sZ5hxSask0zdbRggnVfDDW/buTURdUysNg1AjNxQGw4+r45ssuc95JBZnAvlvrVYbLuwIB5i/Y4F
2fpu9pCnD7FgAwzBUHRk1jfN5jFJmDPW2iZ0b2JQ70aEBdjpiHnCrbbF1pb1eoIAUQTullmHRwYM
lfiProD7O9/pjfGv7/xTjeQpxIsDYMST5XBT2XRU2CMKpLYck+gK3+h1sPtza5WPdaw2YZuc4wJL
fmH8LqOQaJS3QelvI/vk2ba7k4Wxm5uOYT0oMjhR1tgc0sElLZhvYgzWsxkcAXkfG//LH5MrFxxj
PngUZU7RaD66uo4RO9/wa78ZKrojWn6wSrdeBTZCGhkYBH+1SWn/qzHb2kEDF/NlIpI3muANzBkH
xhCTUlAbthOcZAX+j6Fx4/eKgqMO8NgB38FkmmCoC2bFULiDhP/pMAnNGMdEsfE6AqFcMQRmeMxj
53+UOaHt7mFxOdVhe5wkr7D1DPkJx5Um11iMNy5Cgcx2uVnvXCrSDq3N852LZCrQtBdjukTJV9Vw
ElX52nD+GeCPFAeT4RdfcqQJGhrdm/X4SK7uMxzcA5v1GIDFw0PWGO+FsKjpsDSwYARWwHQuYmdt
W6dMyK3Z3DryGUr7hX50bVK16Sf7X0H0gVXWcGWYpUGuyOv2PKhvFRO1T8ZNDJNh8v2VEf7rygmn
dMsw9B9NHJnd+ieKybP69tliZ6JoWi9rKhSw8JJSjTvYv+n7w9yg9IVwRUTrTLpsj8gLBJAzr02a
o09/5dj1LokPvhZ6OBo4wXmzTHmamve2zjxRE8xLZffMXI9N3tF47VPj26q5l+euuFIHfwT4rifO
Ao4EQq+OooS1qu4rNeubEkvoslqbjg1Bw/+2cixrZlhRF1nFuoO25ZqY/lI+ai3M1kEXE1zsHsc2
eclY5tDVi1ydQIbA76JHAKSa8K3if80qzYcpK88BH+ggcWKTbMfRgqbBaVbbDunme+B/l9EHN9Na
LRM802Hor7A6cbh0Mz/X3E07MwuXD3V6GyP9M0R6X6C/f2al4Zy1FywGufcwoJxqy69cI1sv5a0y
q49Idz7N7hXdWtvIyd/5sbbNzPAN1e0zdB7GPPnXTtNLnu0aLnaCFhA7PgCSbSWdUBk9wQb70Ib8
7OqN5xf6Vxu5v41fcoydWAOxrlP/T2jGPoe4Zdq13GkteCILDM/aZcO6R5idqy0DHJGcA59yLBfT
leBZdHfGyf+sl0cyydqXKDIczIQMCjGOTejDMto4qVM8tqXIPMYakwe4P8SjIzUil41zMktHHWTZ
QuSAPrVpE+OErcmXvAoh7y8EzX1OhtCrVAtDw6a5xzQOWsIA9JHYLWH6tApOk2ZWuPzbaj3qBpES
oSbcu84XtviveUqY4bjlpy358jJ9kbRlcc+qItn69vQ1mDpJP5dJoBiJM+ejrVbRFLx0lcW/iY5N
2rK6zKPV7SqFBNrEIEMHYzyFnegOpsD+g8QAiHuBObUVXD9ku9ugM/cGKZqug5wBhUVF2ZvRFucA
f03GJAsb5EM/OXenj2xk1MygFKs2viRvGHZ6tIqnXO6ccD5bKIectAR0u6Lf9Y31hf++oeJk0Y0d
sF9U4aBr7ABtMP9mPxAAA53fQMGqJeOcMXBayUC/ycR97E3Ea9PaJ+yGWrMeLSQnyVjd6Z6cvNuX
Gv8LRFX2lW4tp/bGNj+Ac/pyEEps9JC48W9CMDqdlthPZ5zdulsGV+I5paCcK9tj/t2gELXfWBkZ
IvXrMJXIOkSrVH7lr8bLzmca+Ea06kqTmEo7fycjL0w9h+NmzuhtBx14SuhkTPvGmlygdlPSOfD1
/IKlsghfikNupY8DGKjenh7RyfJNbQO5MkyS/7g8UFeTcmvK9GwXCGOMNZ8HPI5mMr5FDYJDjAFx
PaoUm5zTHbJodpnElhSErvVd97N1y7IC3cuvC4DpdrAGKePNHEcRkDDWJ54cjaq1CZtfP+ZgD+mh
17NKn/U2+WNzwyVOGxKK7b2T2pPmFL9qnpZrCF2M/RJkyPryxzIE/vk8PJAu8MpaffoOIQxlEoF3
Y6ZUUaWwCmd/emTp+ATJKjQFlUGRIykrvIR5bRFXJMthufNBhhMGAkjMhzGqHkorvGBt/52VLo+0
pd98rj/s/dPYzE36Wpc3fHKfi7hVLGUJa3fRn+p1WMFmYA1ptJ5sHd4ns46hdvwVqNp+PYRDuA7j
4VNv57eGONo4z1/JEv6u/G5bSQUnyPevRZFcZMQxRxcTrfosAhLUzQmuymALKrHFhADCsNTHeCtj
CBQ6p/Ja8Wqt4rb4an35NPNy57zYfItAqFrJyxgahn7oDMTgAeM+s0DMb7kCwjFa2l+Gb30zNWRe
uCtf3bKxV/jIsAnGsGRoeDetRLqG4w4gjBwa9vq/KMdmUw12hf+XqJddQdLKMFiwu2nfZOMfCsCw
rxtJHCvuH4HY75l00x4lB4E7EaTa4DWLxqlSgTiPLwTIzJHB11eqnE3JP5Dww7oyjJSfSjCoSKdL
aGeE3nX4JH6vUXovM/1B6mcT6JI35/3AoSBJ+dI52zEHrpGILdOdbdhr3M6peYrNoN35U/lcjOmX
4xJvzUp9l8KhXsUjBWYfXI2KDg5U9WoAi7IO9IyeL+m3lu+/zJP10ObWT965XFKFl6b5ra/Lz6rF
+1gIxpCsifSimB5HyqcSSxkMnVx5Q2PCew59gY2/OFWZf8WEf65HeYprfW+ozkZa/mCziLZNJ+sJ
5NxL72C8wPpzz6fuJ+nCh6kDVR7blzhG4skwvS/xLRXqtzpCC5Ey3UVl99Dq6rPJgrd56F/1Sr6h
61OHasaJSelWawUas/srcdsewqEZvUki80ax3u1nB0d8Ou+MUPtjpLWKzQXnSGabxDMJTnM1FUFF
oh/m4NgEsAFi6hoOS191h6aEnY5f8IMuzCBrRPzPMqqvMmH4pMWck0zFruOQ3eN4KQ9n7KeahM8X
1zwcsVk/5ImTbV0mkJHMNS+xuXEEDgPNia94lIOVnYE9lm2EIdtU7nILvMPWiVekKD9kQD5/BuJh
tk2GPbklRmT39jaoq2w9FUa1qcPhwHOq1kzonyrpYHxATDVJDW2Sngew8Cde6ZaEDxHsYApuHETH
JpbfTpOcx4RAABQi+Eep22/8Kve3YYnxWZOYd+R4imDY6075b9YQ5yebQhU6J951kC0HVjZeGv57
3zD3aIyDX1rTXvSseLBN2F5GBfV0mabNMSyrKkZXF3l7mmBYepHZPAxWezTAQc288ZhxdlAwIiaQ
/SkzrGwDt4zMTlyzLIOxuCmce1zIX/ZbsfC3c7m9Y0EZ6i/aE7OCfWtxRxc95+yUtBxOOfwfhNdo
05n2PQw5Z2BH7GOXZ7Jh5OPj+MEzRW049puwcT8aYb7ZYGz8yL+QYdrbkfboZtHRFEwZCpEyzmUH
OFEw/c7W0tMAqHTVT3SqpZV6aVsAZZBIOhVqEDEjXFLRZ4X/YqbjFkHwrfWAhkbJiYW8jRFTHqjC
mcSOXfTUOoBFUjt/zzNUUSJqm45fPVtMulPXI9ak6LC0h7E1kWyf+njLnjVjHQZNu29cSJ4kdepz
oPW04CXOnN7GKGYOvn3DHG7va79c+MSPUip9q+fWixs7GilpoGlza0EjlKRaighMZZ9XmtdmKsb9
TXNva3MJ3MT/53ZgeqjN19htk22sowGT88TXWC1MBFTQ0uSkGWrBSdbe63Kgew5eY2ScMrY+yxHB
X2HDZ6vdVuFWWBtpdsnT5BUjFV/NshwthHkhjp1Oe2TgEwg58/GBz1O7b23xPDvy1tvqla1KK5O5
vzNr7xPoqqSIAAhL+6JNkOfbfDvUyWbuO2/KFNJ3vNjXlw3GBmDHqihfACocy5o0pBlqn205HFhp
cTAq+70apg9Wa2lQVDqm8kK9ZAkgUhVLfR+x3A07SrCwYidmIrrRb5xBAi5xy3MPMtsK7GpV18UH
w4Zrjzi8CpjzwfvTnpKQArG0zJe5aJ4aqgKVNwdhg/Vo5v3SfMZF9CxCcSWx/RKG1sV3Bf19e1Kh
cZb1gz2hQNHlLHiBtV4WJ10ATenNHdHSeVWi2q4bwEYA+raqHi9WTnYuysavoHhy4/oFivieSe6x
S+d7XjR0OgA2ElZ3WALFFzkua9EtKbO60H7hmarXA1ZUSQANvcu/zeb07jT5QHbQ/GdWYGgDejAN
0ZW5BAjl2KLFV2se7eCEybFaXNovfRo8TIl/CpkTdrBYYH6vuJQ8u5MvLEX4TaZw62vZtUVHaLuv
pJ0uCkxUnDhvSEIPbepiW2Xm0jb7rvtiAryKSo06jm5RzWc/LfqFEPldoOR6QooHhDr8svEbvo91
mn9ONsirSX8xmbtH2nAuqvZY2+R7wH+t8g43B95qMmLnotG+fQ2fjMMlrIz2uSssIMpwGiETBAMF
qdv8Q4Wue/OAw3Llu+ZW2o1XzPjPxtQ+CQ7TkjAzJq5r0KenaYjOmZvvQva91kVjcdwqGC5+9uqX
3ZshrGOKvybsxRs0PRib5sNAwYKe6/CuOpQHWYdnKW8gPdZ16PlK4+7vJnPXmrSzebsLDRSBOn7z
sTmw2/AYuq2HYoIQW66FX+7mwYFB+Mm2nzsxsz0R009/8Rzhkz/EaAA2uF9XjM8Ki5/KvzTUNL3E
RYxDp9FnMBqWQcoBG3MW7NOeJ2UK+PODp3CTizlAFMnf7eLmcuMGQeApBSmh/SlIqFIClzjZ5+it
b9UXCg3K8Nh+UzU8kSb1oCDvCOvdG9vZFLZ9q1L7l/QFYI/pWPbij7J10/nIarpzH+AI9l27zSyX
Lzz3TH9cZxzDZHnnjTWrg4V+SGtJ3YTXKUj+yYSk9hRhLkXGmJPhaLOWZWkGXyr6KO7yrW71O92J
j74iuWWLm8I5nAqGwkmPaVN76nNjkYQ5IeBN6DG29Rg9AuSZyf4Dfzi3imKzmJxLy0i/L7RHSJ1k
W1XC3Hg+25z0DM8Tr4p54vkhdn0KUaQwwAbOFGJzM3y2lbVTYqZSFPM7kRCkWrkXtTiTg34ccEIE
5MiYxk6hB9Jzj5P4NNnteorrt2DEPaZlNB/9P4N6YG2N+AeqKtuHpX/RcZORFDsVbnGqXRCtftbS
i+umzeCii702AWCcsEBxZUt7b/r63jEIHrsuhJpKa9d6na7FSBSNWQg8rpqnOSdjWkoBuSg/jZAp
PTm170FRv4Vpx5EzUuGwbmUnUq5FK+vOoYwPFZU5678QOYHqwcZf2QZWdx2hEU5zskFcf83YfrWy
bHM9uMAesmSSmzSU8kTX+mzqimg+BjRuHhJNyTok5L92Z9zzRf+p8uI22BNm7nrVOfKKT7VZyRza
XljVj2Xkfk6ZO6772H+OLEA6Ja2AG17KBUtO5n3P8f2CKu35trnS7enY9OpO2UDzLjhWxcrNhmsB
DZAwna1DnMV9OYjhpDCN0at7BQOzgc2LhfVtAhgpM1AgGGBmqrsCX18CKcN50rIXUBC8ZQ7Z/fqU
1zT7zC81LF5h8kb6BjYSijYsNmhGBd1SphX7fm5OjtU+udjh4AVJxOypviHtxICCQjo2SF0j9RRi
rOVy27pZcUfxLFYtHtApjE95OGHE5CtCMSAiWJpvvoB/W0AIa3UbWFb4QrG61ltj0+vTh06ti/WS
k81wie70lZgOeA93EU73VWaFRGVMSDph6z4GREysRLyVcXaHmDxQaMpH9phCfLB+Jj069DUDNxsk
LJPugVIM+0c4WOnOcepNV3YLppHBy8jexURE68z+g2vO6cUpo7hNyyQ5djnVgvxkOLlp6hh18Bek
vscFs/ZT7TxWYPNYXrfp64WnbV98M0a/rsXDDLFo5WJQ8fxwLDxNdm+mbTzMHfYc31Y3t3RpxC1B
dRb7R5MJc4df12t1Z+sOFefvTFdoPWkyfMpY7cHcuAEuYsEunLSSCm1U39bIzYwp2YMIwoM9a1TC
qo6oFYu75hhYsvWfGpnecIYN2VTGo+SWRhLodUVMO1HXkuXiO+E793TKgw2l6C1MnZ3W4b1ibvAb
VOTPYOk/1yJxgDDUybrOQuA07D4e+ujRN80rLvxdHEZUDxjBUNeanUqoabqWvi0qwb+07F7ssuml
kO4f62noBRCdGsxGRcgINzD5yQrwXjjVzYBMMWS6wny0kG3XRYJ2YqsO30X4TFDsJ0zTbQ1ErC3V
k8zsF7Y94lkyQvBP9R5A7YO9TGxpMTmd0w9X6M+TbXx3mnOdxEhp6Z9mYmWoIoTdB1IaVslKBR9Z
uzUhB8eSrcVDP9yiznxmzsf0ICQukFl/1ngleQE+uCa4UdohIrMfv1uj+VgVxsWP4gPBSy+3sBky
KFL9gG+fn0HT3/pI36cc1EG7TDWamsaND0dSLPsNB54pNqmjttpgQTcADTRNM+cSVpTcmzP9uZzJ
G9h+syOaT33ve6FJOwFYWBvqD6wgI4/Wh678tdM4ewafaiclglEfBOdw1rkQAyRtpjFvOVdhpIdw
+aZj6mfI9/Juq4IHSKPpqaldRme+hMVCYrUeGtWeuwqrlcsqgYKReNqNfzXvcj7HGKt0jdtTe2sM
rgK0h3dzZsOFbMWVXtLzNYF3Pm3XIwnsSbtng1wjcBSLkWktht4buNRijMJ+2F+cyDirwd1jhfB0
BfhI2jdfCd5si6M5YXyO7N73aDb4CyPU7whdgMZC3/uYzsKi2zrGPcTxH/SAQqSklvVt45VU7gMy
WXwmTlac3Mb9NUdjT6j+SAiQ8KGfkJnAgmf9GNW0G33w5ux7PgxVTEmQ3MCi/OH84JoX/nuvsEqS
SZnXbVS/dX5zn/33KpouSTy+Belw1+s439oSXoYjslvcjBsZYLRLDOpmxuCDpp2seszQ0xJIMoWz
VqBEZYZVnTCB50/57E0z0SnNfaznfENSZjMqm+9uiDbZ1D8ZFkm+Mq8ZKCk23hhN9s+wunsT6P6u
8kcqCdywZLEyPNP48pG5KmzHs0XNat2DqfrRIm4DdDq6dDe0Vlivt6aRnwOn+Q4kljLXKdZNYGe0
Ifz+zL7dvv2oOj0FGSk3NO57TddZwoTFscyyTzJgFIsV9SRP6CPq951PYg0y5dgt1YfB4Mxp97bu
nhYb7pDLrbKwq7jmRrr5p8Afq7XdYWiqs9tGX6hmh6ioUUSYdrFMMPQMMeymprzCtT64wN7r0Lzj
v9TXGglgRvBC26I9/FV4MVhBVFDBlrvO0PcKA2XOrFPUTH0Ld9TBijRf3XjIJcEVfealDdhlEgzg
ffqDZRZv6RQulBDM9BPLURIm/ojGGFSgCsd2va0qZ6+VWxWQr5U/uo9hkN/I3CMKsei4NoFaAX6d
BoGBAWhlp57GAbN4m10DH3xaXD8z6sNcB6uXaK3up4/9OD3OhvmE1XYn7ORgByj9mKk7nhU3nc7T
QGFmRsYfeV4cw8ND59OQctJvYx5VrcYauFR4sdm5azlx6/KNE6EwRUG1Gm60fOYyYD+LU/csqI9j
fiD2ICCJW0QbHcLmc/Xl6hJOQJgvSOCGC67M+eSYUkuqW4guK5fJKVMBCGwZx3mUN38m5zJjCPkh
dUAZjX932+CF/m3fzubDHBoXQVwJcL7ghqfUEoR11nrev9dLY4rl5s3KsQCRs/qIemQWPX0qXb5J
q2CGY/crXGTUKn8GXUsTB+YuCog+jWLtZ+SRDGG/FRM7UWDefTdFuxmiwUt9n7u3j1hbIQqC7/h3
oAluhhFmWE/cN6zwZ4XfmcRnGAuo+0wBW+5i3dbWga1T85Ub24g3ZsQYZJpb5tPY/szWhRFcMwVL
uGy1Mj4PAUmhMp7O6ZRuZsWW2I4buE74kgd5aTt1UHBiZMgqniiB+uhXyakVWAUnRWlosDoFXcz5
qogJdao/4TEqsY904OjDxeqd590qhKvsDOZT1rt3veQYDkI8wSwjEDc2k7jUCfUZBtXZJABYDPWx
M8gUaBXWm1+07LXQULgT/ZNGHWOWIMcDgfk+yvYnr4uaVDHECTMQ785oPWXlQOnTmJupT7dEfvHO
5TjYY2vnUnSuCJ7TSPX2LxHgl2L2XzO9+Zl8NDEUlqPsfmoDIVgl4W5mRO8TkpQ9PososlipIYd/
ef4hZpIJjvOU04GwWX6XzebJGJ4ym3tKxz7eR7TEtquf+QN3v6WGx7dys7Ths0udV4KfWIpgkOzM
aOQ5jLT3ONEf+tG+OE3/L2T/Dae0UxxN33wunfJn1Eikl8v4y+DTDXyIC2F4ygaSlpa7d2g2Otj9
Vc1spmiNbZjLVzAcf8Rsj4lxNcn55+4JbtB7jq4gW/vXj8Q150Oux/FoxeptLDm16+TAgvOzaSMR
QTltAu1mB+gQIrtEAwNXytjZaTxYyTyACFxR7Wnzi8VknXWIO9Ui34vTFD5U/HY6lseYGsodiGL4
ewhIy5FHENJeG3gx46LiR7+mkCgnRo8FrtQMW+yc7snrkCkbtw15+yHsDyzT9IKGLg1jc69zZM3V
Rmrps7u4ZDjkdDq3mWhciqicN8wsGQWvjbpdd4F61JDw8zTeYNgagq9+SW4VL5LyBEwJ77l5r9ig
0sJS5IF51cb4OC9OQpHtEgsjvjEG5y76MmMmw7xWFWsK0F67UuztMePGc3aFmV/UrC6O+iWNwTcf
r1LSrZNBB2OzatN+jZkdWCa+ueDXmd015KrnKbW+GMU7QbqY6aFJsnNl3zf2tq2JmTstkpz8Zgrt
xWO7S1A5tOA7X7jm7uCFGWPu9rlHfZq4AQth75PIRKhJaE38XWLwvOfUVZr8srhlWLzDjxYSOWSQ
gar0CsDikufldgq/2Mi8NW17OwKmXXzeON3BDmSbBt0vU0wybXfBkq5GtHCnl2vZke2tsqNgQJHW
9aFizF8sIN/ARF8Sh551WzUSW+ecY2zrOga/1kUtAdw1MGxnhodlhd6A2qjMv3MDf0NAHBPBKPC3
2PFIowa7WnRHqX2YOQaB2VgV4JMiA3Nk8yGMM4xTvn4gAP3zRBKm5zAkQU75eSgmSLFERMHkQdPm
dOaKb/RmV8HdhKp67YpXNiqvU8cvvTA8N7XCWmv8VhPXHtdKmSHICxpuBrnTk+zO6fCUD3uNYJs7
7OfuEI+VZwooFrmPmsO1Y6e7uE82RfDjoE8kcEfM+c5Si60m6BsWYLp1BEJydVS+tTAruGHw6WjB
ecqNfwoK+eRCbxZ6vu5k5wVdAK5UfzazAhW5dlm6YGN56vpfxbkZYEjS+nSjG4pzvZ22WYVwP0qi
uTXbEWhCA+KB5RFgydlwnJuZTTRQCYnS4reup4dmvAiAO2bvn6QlNmPEClrQYxEz3HGqdw13rxqe
6Bdi49sZQ0Zb+xFtrhwUVZi+GSDb0WODnKGeHSrymIjcGS82w9x50YEatleU3QE5kvEHiyoxSsq5
PEOybNWwSgIYjUL3HPJGxZxRVtj7uf1qXYRP0z0Mw2PUwnTD1pSQTqdgQl+fq63OW+Q02bkhI6qu
QQjVr6LH11v7kcQ1axEe2urYa8+Sd1GPPCW2HDio9F9xAOlYf6uLgwjZvzM8DpQXwW1sXvLk2irJ
0oRlbvGDg2lVMg5y9E2wDA0ctdFbHG7ma8x0hkikOaZ7OTCmz2ACx5oXdWo12kvTyTqJot02gdqw
+Q9htsQ8qK00aGcBAwwYRbwuP6oHJpYQVV6I0uG0MzrtrnLWHNhnzd7SJS28ej38nuu3koYomJHq
qCHHkE83BohFck3gtaoODheEgYl/MLaL/qlnn7jr0upcTl85PuqSjNcc/HM+/ZKoZ3TN6U6Rgh1s
izqXIMgAEEJrEziFtbHHz0gDsv3AdMUat0ynUc5I0u2GegfOMagu9gINBwsWQy0DbmjRJJrlNnPY
xv5s1V6PAdkCykP+mz7hbAZ/iuCfwTqyZvZ6gQXGvbLYd9MG45HV0SuhCMkn+bHgpmgzl8UFNZrj
uKnZzFMbLucEMR5CiYFBxodhLILmpgq566k/WdNHEXco5Mb1fy2TbXnJlcXGu9ER6wwNw2F+PZmL
zZeVfnN2Vu6Bdw7hmfR/hRBIOEBab24IkFUme2y+xyaC+Gwlf0Us1m1R/3XChD+o4QEYqxYTHwHy
LNPvi2bNWo+QZiwMATXMw7cKQNkX8ElZFzZugTcdHTd4cSUGJNOOb8zzYQqAsYGjEZEDKUZ7z0Y5
L0MuoOzzjIjezdmyDS2cHlt/ALH8rEpseSQR+nw1y6cUWGWtxRuY1aT+YU121jFsjLVWtzebSpIp
xFthUhQwE83D6JBpD44G0fG5NW9Bf0GVWknaYjGzqmb+HJlIdUpckuKj14lC4A0klZWZ0VszcbaX
INus8mT2TyIWGwcfJNxBj5XYRwtPI9Qy2iZvMN81kgQYUeAYrTKaNLQWVewz6x0YuO2TRq69HKUz
Lz5a8dbgF9GjZmOLGTMN+UHovQELqLTlLeO+CJ7K8NXU3jXrVPvXfgjQK68TFOeW2F7JFMyLgffp
05F61bKZ36EOq58Er/Yy4oCQyQDvmZXnDAWSQ9O7W5nw7rIEJyP3arKEJ1XP3bxT7r1g7RGUUayR
xUGS4O7Vj16NhF+vKoYNtGOVzcWdPwYSrViQNn4xehEQ644GHMEzN68TVsfoxXYOqf7kFO+ATE3L
2gywHi1nH/tPFg+gGR9mfYtdBxkCU4ejv7MNE+0Cfwlz1ePiP1xMvkOw70d4uGzAeoncq8VAnTSL
26Xe2G2R3cx4a2DoNRh5RoR527vP3iUTJ6mbnsOKtRKbhmUxPKED+Vl/sLfkj84lFyrMiOWuXqXg
Ftiqh2ZnbvV4urtFJyA9AxuzDC4vJ3DekREGlinw/iBH+hHRZXy5JGvdl9noHzWgmHqPSCfaY1cn
x2ogsFI+FFlB3/7EpP4IPP+WAbEJC209RvMamA+CQrkKmX/qifuZ4ci0qYCBPyLg256aLgwCwe7q
rEjge2ggZkb11mRzH1KBUb9WAKuaQ8PKrFncBnUOqueheRiJQ6a7PM23jkx/opAHVbTFaRRksgD+
MdldG5gv/dTYQcn9nFiBw/o0a5toyS7HYG/jm3d7zIqxfm6z5J9DTKIxh0cKu6NgvU1NfJ1rnmmU
vs+Zkw2o40F6rsvh2DfsUREIc8v+ZTW10Igr8lLjmr/n0Gq/ytE8LbJAYlEEldPvbGj3Pu9fZye6
6M28swSCWl9x6hbGd2ATBQb0NWfmSgkA14zZyahAC/Y5X2w24gz+jD0tluTo/gJR3rppoyNTtB8j
s17LXUUSDgArFhmkTIe0Ikzy4pfUS5PXTtWDMY7g4B6XZhmAzd6f4g0rfFgMuZ+z4YsFiNhOMD03
+UbY/TFhJUHQZm+ONq0HnSWU+7jpOV6HVZ13tyYGWc3beoH7h5KWaSh/mtfg9mRg+p4JDP+Gues0
OKrqry9PM1W2nV3mWe4sRB1nOgu93PTVQwA0ZhAswSLcwOy6jzWsrM01Jd3E4gJfAo89Cn9b0BQm
k3HGybofygdy8pwobJpqMUfN2AMic3jCSu71LIqqWqS4RLvp1rDr2+oFztnZxAWmNzj97RcCkumy
qZIWV+LAMA3xWLriVXUMtSjIfBnuE3hg+XAjmfKrhHsrypESMQNMwhq9MVgbNhSviYcVdgsVE3QR
TGy+R3F8Z44KF2BBAoU7I4IzVasDGv6GHUTsgPzXIUqGzbtGBTGSccIr5oZHJd5zZje1+BnG/CC1
XwtEcDqwsgFFoi4vffkKJ5+XmzJf+cchss6SQTHZ2t00gEdHce8dzkz0y2hYuzarrBfyO6jsnD8W
zjGIjGlbKcxuXbvPRiLXdXhgM9VzrPx71F66ct7K4JcTCAs4mYsBG+BMV2VReafcM+JsKnXI4Od0
/WPLJaE95bV94N3XnB+NYjBr35v6tTD57tLDf47OY7l1awuiX4Qq5DAlATDnoDBBSVckcs74ei94
9Fy2n6VLAufs0L06rh4B5viQ+jPysPKU/t1D/ZugwUUi4cRaj3i8fWczG6EPKKHg+VLdInhKgIxX
iQoT1bHoy/WiYN7akbSg26WC1ar/wsEZyNvKl7iKhA2epaFgTIrYWy0+xuA5+QQD+fQiAX1heiY+
jB+hOCVfM9jNU9ugRpiQ1Zvbmg4mxNYWKhgb4yvGOb6exPEwUHYdn1Q/kBVJZpJkXQfNHqNHI2+6
bKRRvwg57akkrICdOmipDKE5pAFa3pTWXVM+PD5qdKBZ9msaFxOYX4mGIctPA2tBK3nW5Vctk0Su
82QPn320rVFUFcTAsWzgtxlfyMgxFmicIMZ6vnPNqFqTnDz3XFQtEnd3PVT22CNt7vuFBjONlexS
tEBOYccKx9otwA43I9s+HKSEN2LRm0j5kddz6okn5G6EypxWn1YKEIGZ72KzWBWVviKgfSEq4gEh
5J1bAnycwJ54RPcVbvpWceLYW7Yl05agWmb4sebVFaYSmz4UPe/BaLVLCH5bQv1jasM65QXPOYEm
SHeTIBMQo26xq61Br+wRGG5Ej7KriJ8YkG4h0YBwepfD1NnlaMGDYfALKSsgNSuomgXRqk6Y4Mbg
bStkJpg6tlZe+7z7Eyl3uVzQF9XeBkS93SD+iSbMBbG0hmC86VLrIlrfWhSeAsIS/F5YFxpM8YoS
V4FbwA0/qim9pwhZVrRT3IVKFIKW8rAjjnbpm7fI4GwMwbJ40QrL+B536kbHbb00kF+dJo9tsJSh
aqHs0sPos9MNRhwG3UI5kojBuspfNGYCnjCJXyX42awFdNiFh1geHhPCqtjIyNksTzJmy7RNVmqr
/AgRhp/sWWnTPUleVeYj1uo/hp48Ykk5+tjDSyXaiYF/6vt602jW2x+sj4AdbVWIfCfz9XGGp+b4
8bVOOS418Y/9yauROtvUJacdewL+ii1MfXhFJdLDEhnAM8uRF1rzdNSkaKsnYN/GtKri1kGBYZtq
uuu69pg35bMaK8ZO+1gFboxkwAKZpekuwHlB6KC2ZFuTuVKQj7eASZqiSivDEC8twaAThWstdsx9
lSu2mhUMNkbYn0V67nTW/taWAxu90yg5AMtdve8dlbKZ8+Q3DvkdOXhBx72AGZziADMm5npV4Uln
9hDxe5iUKEmXrVtTPcTSbCs8SL3VYXOSqZEB3Qm/AbYo3ivja0LS3sg/VEAJyQtG+jciuE0iwQ6G
5NFwmARS9AWhk0MQU4noG4sQuJzOfzKSP5ALMeB4NRorYyOhkQzpxTR9205PgHr/NzzjgPlQio+B
56D3ffl89H0rLjUuMeztAESorQ0tWlUYrXI4KnkmgZL/1yX3gVizTi9dGUtb7+lIFgkeUNlomfph
GPNTlSd2VOp4CXHc5tV2qmtgmSqgSsIzhubZ4R/LRO/YT4UjMUvlTtqDHraNivlaEZxlRhpmKrwY
ZT61+BFZf2H5iATwpp5Gthn8a6mn1q1tdTqNhYaRrQFZBJFOFX8KhfssRquuSbgHeNsnOJ8a44MM
cYYxVnZuZG5pkKNiRWtuELufCAyMu30Yytu4wVrXXxAzbNTgMQd3kDLJRxtSn8UOgqRTmCAob4mZ
qT5DEaRAOxD81sBtmIc//l4IW6eMLXQ88sWPy7XMaH7mEHkdndEIrgKTsCxse5PqoVW2WsgiNgkA
XVl01FRoaliTdkMpQNMP4FeTKJsy09W56QTSEgmPewPH5yUrnCTRiTGZQqzj27hF4k6wUJn7juZj
kgGUdmgTDat87FiFAn/TdxHM1K0G9YKZLTnVQ3ph8nWNvQa/gHHXk/kQYufJTywRsNXaVmOuJ1v6
SprEL9GbKTMaG0AgLUJDlx+h5Yv5FRoBLXPaShdRS7Zi277iqYZv1P3G+PqopmEZBQOyhiGFLBwr
sb7o2vEfNMGLNbTHnt9ymU4J4g2Mn7NCnoJemGZuBDCcNNXcyqhGPoQ4uaOIq0/ZOHqnoMwfpkps
t0Q6kZFx1aflLYGERdhR890qABjIpeOIyDykerFyHwP/D+PbUwjiFzSQJ2OI1zAF1N4Sp2fZg4gJ
iZxzjJL6NSqk374daAsUlkP52LeOUva4l/upBmUeayvgarsRJLbHV11ULZJorSro3PNkZWnYD8Lh
pAdRjTdE+FOU+EzQTbiawoHllndN6V7smg922at5gcHDh7cSqw+55/Ade8yrgD2llTWS9qDNqmkl
88jJ4c9MHDTZjpLVYjDigChr+V3EmNr8REG90vVHA1s9c0sDS4eoC8sulyz06cVNZGI9T4XOMoS2
JaRJHhVN+/LDcWXG3rnNEtef8m1TietA5vTN5LtJSSllykoejCO2fsOWJEA2eoxWXL1WCuN78rgW
al++cxEouS8/fRiv+OkD+NL4RjVR2AZVdq8pehepAjcCw57S9x9iFEPviceHIoaPtFJ1O2t1rnLY
hCH0hlhqd5hFoZs26BiNVTYHjMeGf9JM1EWWAdyWhWkushPUUoGhuIHjI953pNqGY7/Xq27LwmYN
0jpfRen0EebYw8HeY30z7M4XlugNXdPsrn3C6NEr0B9rP2ZfnjGUOUpkncWBodGAIAScuhcPXyhS
9kVeM4FBzMtIUgkMAtyqJ/kIh6SpLppEQ4rpEhO6aOzlYWLpKLsDydnVzJXiiGMe8ugZueN8ueZq
Ay5BlNZlpa97lW0DMwrus7LgE27Tm+n7ly5EalLJ5i6vk98gZHBck8jUMgIIpje7kG+1JFu5b+1G
KT46jdirQGGWFmu3XJlu48CqDOAGaRR6vBc8ThxScS1dkai/vA+yyS6KNDKUjk96mj67JDj0jf8z
s5WUfthXjD8J29j4+VS4Stu6nswooGTbm4lOTX6YEkrHQvbfzF3hcQ0bTVQ3NdJRvKCp3Q9Ksagb
SoqUQidoBUaB4jGWTE4heQ1cBusC2rOC+5W026oyNxGb2lQYtiCt1lVQ2wBUEAY21KhsEZAw7QUB
HkCiP0qT5YMcY2qa25iCJi4djdMox7Re4aqGLkB8IOEbOmvabOON0paEDtcsEmjrkJMseI4sf9j6
iPF1kj03K0BidP/KkJy6fo0mwRkKPH/cfgQQLhIzWYJ96CpqX9SIzC8OSM1XRCVtclM+6VpzB/60
Gbr0QrKzrVFl+m3qtpJwTspXiLys01CB481ZzXzhwMsu5picOJnWctjuBhHkBusYITeebSysq/xm
TJ8aZhGxvYui4BJG8G0Kc0ahce3lM8Tio69AJOiiXc+mr49wV9ISIMJfTqNxKZXYCfQUuh4hkTqy
hwmFUGQWW2Mckf7mS8vazxgrgqJtfD92Y2A2oA7MrHAlCwaFIVEQZcv9riLj0/d++CvPYzqh3CqY
xxDh1NZvNpJd1MBbY/kQBIpjjBRYvIwZrMPIYmdm8fswLFGvk0+fxGYvtz5E1sMVMwOG0DzPhI+L
6rbxvENmKgR9gUbhFm31YiXK2Bu8V9pa7pCobqkIKxKb1sRZOJmBW1uVGRrhU7eYg8dM7ubeKOeW
pN7nS3srRf6TCOiw2tFEgnsQDWJF8AgCjPKmeO17zKbjkRe7eFM7birpIafZmsyKRa0jfgicMon3
FaB3Mf6Js2dRS0thVL+UYT/ixPQxPmnksceo/slEWmY9JXTJIBJtEVeLC7oOR809hBieoZcNRWLt
Wb00NbaECGhIrtAHMjYGx1jIwLqSqr3KiKtECf55MmytMcA9MSwlIaVrqxASIHiG4GQqezP9Mpmo
k/3DBDRzQC/4yUWakpVIW6fMuLI5OCTpmZPk1GhQEHPYGANVblbL7iy1qXoOcDwUI+SV5p/ePSRm
va1+m0dNrUmAI8lwvmbtiddYK6KwnKxgV1H359hIfOK+vPZfKe3iXrNrpHva9I80yqUvSn8yefWL
aGJkyHat9NgsN2BG9NQeJf9XioOrpPVOFkb7cCoP6QQtb+Cur7xNZqWO6eP0Dt9IrqK+uOhd9U/w
CZHqLaqBiFUuPhVGU6RF7EyTaGP8WvgEN2ahrDqUe4NxU8ENATAgpcNAkj64Hooti7gfZPSuwVts
xHCHip82+EhNsnOYr0iIemUYEcFctYwzUoAxeEeJquLPA4uDCmAvqOLWDzB8dxyr4/jNEWZzg+/x
Qe9FVtTtdPKVT0t0hP4D4imrPvi1ou8OtfEso+En0w1SKwsM18pTGvU3p+MWjDIEB/HQpxCV2FjJ
6UXq3zp6FZ9WBkom/upZ22DVBwvjgjHeRCqtfP5a83ydjZ6DBNRJtDtxS8v+Wgo+mVuHlGG4zsvV
FABuIcghopOlxyBkT68Sf6WmxEiNBwYtJX/SFp+oKH1kUCz61gLwwYcFNGc9yNW7F+R/UDTGaGA1
FTBMJbyBw4KpWhST3DRtazzTzGMS4WTMUbGIlHu0YSXDx1rAjcJ5nYpIqupkPU3zxmfYZeDqRwUS
CJvxBod2pKQHEdmZiUiqKyssSJVNnCW6YYnQWjgzkPTfkWqhCi+3JrsQnvSGRzAlXLrF4ESwDY/6
M57wBfPVhiy5+zKcXUBPomx4LZlu49oj4psoyxKcQ7LqoBNY6qNOrhjh+/5AbWiiWBZ2hb8Om32E
3heAxWStY7ocNLBEv5fjoUB050dOI64ZXdbNhou6h9Nx0mGvWJ9y+dCnz7RDVId2d1I/U+WlsRox
t7p2NnLJYVrC+RUmy4ZZKL6vXjlDhJwEqF0Avn4kPHe6i42UJSEoEsDZEje7AQcg4fVDAoCihnKu
nkO6BrfiVFTwEGq/6fiZMD2pX3BppmjFHEA6x+1e6YgrcXiXZgx9/U+F0Q4Qk9XdSE+ojw84AgQP
3CYNwBUU22TnqdjZqDVXKdu6UA9Wvf8cOkqQ4GAA8NIgft9M5XeIUDjYknVE6reujW+UDhhwZQhp
qdVufHnSHCP5NLNHw4VJ8pQTgiNjg6ZhAxhWvr9T0lUrbBmeE/7t5FFBM7hSYQN25kia1J3Ka6kG
SOYEtDGsuL+F6qKH73y4lBqYS2BsQOKOZbtQ00WZwCBdFPWfgKW9/tDTlSEeKAvT6Z+ZzDpK2EvQ
Qjqy6PZ9xuCyuBNyH6UXFAKRgI2lf/YFomQn0/7CkJ5or4F0IfQN6V68Cj8goJgmPKdZLlTuoOpX
2obAmcS01c6Vyy+6VxGSo1dCWATrQTp0lT8hLBj51RAiANr0LRsopqAQEGelqNSAiEF4dzIMjsPb
kJzhXNBTGeUxgZQj3TLzZxazG8ZhrNj/fiaoQcXekXO3NU+J/Gzm3MkHbJcJMw8inKk/wGAs0h9x
jskYnZANvwx9G8uET5MAJ1vEsr9KQvOQdv5GF85d6uYSRhZfPTNG5a5ZegC8F0QvJda5HaA0k3iI
wZOwrpDKapXp34NKlqEPsS3fBkwpEv6lhtmQwEInarSlpfhEULOfuEjDJ+Kgpt60wY1QD14tTHnV
b9bbHUbKbtWWeNpgYQBc7056/sCwz3WZo1zGROGz4ieCFyU2b0/DyP6z+MjI6tE4Wf/R5GCfOo6o
SzzUdwpR77hZmbrc6/jMk2LgqLGUE0PnqACANmeiuAmNjkbd1sPxwyqbk0LEAD1w5Gonph8yv10c
XOL81QI9oNoQzloBJR4ZS5C6gbyJ+k1TX/rhjD9vi6erVFcsUjou8aBDwP8H6TM01gqoYqj9zKD3
OMDu0Onl2fA49DuFL92i+I/r2V2LnzMkkwApVQp0BYqeyGcV4aGylX9ghQR/C2FHmo6D+RA60h9s
FEbBSUABlkA358XBNVsSCNdCp1n3gkkG5aEeLwrTL4meoYqn5yA43nysYXsu0gM+SGSYKw3PiNXa
3Y8//RGUEgZvViem0Dki3gpSFvGd++QFncd6nTLlhaA+P1moBex+PveKp4W2rZKoC+V3Lft2MCJu
QzPiU+uLA1uHOx6DbvxWhI8eJU2uvpRpg5SjCt3McDLCyUfTNqnCav8gtRsIMTFqQCJuFR6Q2DxL
/k7KbylmqAZs0/gvyvaVvAeER7NwALZYGP9Gpu0GL3RwS3oXFys/PdBPpvX0E1fAgMmYtH/HvP8k
hrU3C/6puNZZaLf7FDkUhZalHBFR10Y/ozyg8sN8oFRCMTseRuMZknkucRK6WQduAqbINtN+kvrL
KNzOP8XRl6a4oUfDDWPuhoEM/2GV/ow8meqKf5RPNqmSFw+XvbkJMhYtqR2r2yjYd7jvBHU9IFeY
pE8IDI3FIhckEwk45gbMu9FisGamJsqjK8zKV5ITZQxE6KOmZwa9sBH/iZgB692oHchXJ1x0HP/6
4Lch14C7E3JBbq1GeYnwLOipzvFpEmEwu9G/mYfryRLTcE6vRCnJ+aedTKwW5KXQ9N+6cFe2a1IC
1YiuiDEG0yqSBA2Ovyk5M9Lqpn2r2sG8Uv4XNQ2j1OX0NZToy9a8nH63TBWHkRU8VUTWus+iHGlg
K5xS/5kWn0XAXJltTZdOR2ztZY2rlpkhB7Tlfwfyr2jdswS4wXwb7WL2pNbDUu4ThErDmWFPQgAb
M3ST9FpNnz5LKUPo9nIY2H50mbOHwpzrpvutac18O042Y3TQ/bWZrEDxu137iZUWxfRXAnle/AuV
n7REz0GnVvsfTfGFPxljCfT0JGOyi+7HGfyNXK8G/1OsPwQ53JqyuMT5x2NnsfAflEeMjLNS+VN0
fCD5PfhjQV5fo6Hfmh1ez3FRd/s0/6UEsjXtZ4o/VRariIvSf1Hg2YxKgHueKtCGMljwEs4IpHVP
Ow267LJJ1KGHIxVt7gGEG2mY/W5ffveldZ0zTIPdJDjEAkYnyLw17AdglZrpnnFw4ckErsipTIxS
ifqK3WBP8JpBASE7Pkj/HC2nQRNVZegTNeDsRyhfE7qVJF/310SXT6wtcuGUaa4gob5SHno4Lgz1
wMZC+TTEfxHPYYIbL1MACqG+BcL8CEwHW+zCFH4NJEDgX+TorqfrOt60ydmKHqp3wkuEMiMB/yM9
9No2mx1Kc4uVUMdxyaHIfl9EuOT4nLwh9KVKczPr2raAbpS3xFfDQAdo6E6ubyJSx0y7AW9Eb7ua
BmtR9oO6aLQ3H14QnVQyj1TdIU6AiuqLnxvuW7ImEf9Y3tFLL571EJVLo20k6djr56r4SHuYvq6f
fqrToYKMLzukQgz4JLAcxOR+TTToRb4XQDdUBAiQGixyOa/l0S6MR1Z8SRSdviXaJnBLgXkj22OZ
2GZkKA13MBitRWBsu4ZU8moTNW+h+xn8CzALxFU2OG9Y/S2sHafTHNQ+MVZJ/FmE/C75MWNyUUNH
tPah9qG2JCKRZB5SKhG1iS7tXbMMBv7F44T+quRbrDYClXReG8d4ZJgLQS9fCnNsVfcQhQv7Hys7
zSJXj7H2vHC4ZLDOQlE7KKYKbhkj0CqSKMFeIuK95Ls1AECxl5t+pf7HYvMdaMpKb3Zm8aEzQhEd
IvJKjGU0YBSE+PMYwajgNqMBZKSwyrDj5LhysKJUCK+jkxeRsM0KGnoNYCl1FXBrTMyab03wKX/A
HFF1NhWkXWgypE1skPeiZiffvKb0Bp6iSbYV0jjmPQEpLRFc/gIn8N8YrfrmYOq/GpdSfe7HXxbq
y2D8VMeN6TmJRRnKPcEKVRifYcAqh4Zz2QuAOxgrmdDGyBVcG/KmHXYiCv1I2aFCsIZ3BtEAYX1N
1ARrNE8QDyGpGkyqEZHZ9DpgaUcL4si6ZO4fslWX0N2jx/Sro4CgeRSxhY3LVnmiJguD9ZxPMTCf
zgnwzucdT1XQG2Bx7dej5Hr6w5e+UvpXNBQt+ps+fqfV74T9UzJA0YASYcnLHLkVABl3TJoOanGW
QCgHOtUCj8XE3MRu5L8BSKSWgqyJvnvmKqW8Kjmd4ChrQHmjdVTezRZLWLGTCm7NngpG3RicT/0H
DoKRWKzpg7EAbNUtzx4rz0y5BEzryrVefuvQ+CzmvCCFviQJ88r8V8BP4nUTbUORFyNjWFSsqvIn
jkh4Oo6qO/XY2bsv/AmztAwfqwM72CcNqm72RF4w2R6WJeAvjyq+yWCX/uXo9Nto3zL9rFxEGouR
x6AGGhjHx9x7R9R9Upy4huoaxVlBFwU6m2ND5/+sOb3P2Q5FGxsgO/SPJgI7+iB3dWyR0ypPM/uS
aWqR6wXl3ZDecnGuLUjwxWKOqs5LnC3LGhm5/OEx78CGwIaPdJf0opPnYvFXLHQz/jPFsQdBPAO6
0CdP+DQ5Q7+Im1bD3GZ1GYqwJTE0FByWSTguE5DjpCFUxjoznyTIMy/U+ejD6qEM/1LwksYvegIM
WBfzC56Z7rtlcqyml19SCRA4by7D7DtB0Fo0Tz/g+ua3oOm3pp760bcFrnBbCm51x3wDw4vbXQue
gMouEYC0GmbIra8hYwih09l6/VZrcr42kvxZ4yfWLBSE9TEz7OGILXE5qzclOPzQM32uesBhrbYb
OBo9WgRGFn66C8ErTP2fNJEfbQvjPiLbiA4H7iXc/D58RQGP7DvP/hVIWMjn2sTqy5y+g38a6ghZ
2CTKNzYuV0sjQoxWPV9bNT/WH8g9TeEqFHh7DW4UlsjNLeq+O8REqoW6C7v0YRxPpGURpqzhSTI8
8t1cEakzbGWOFUl8szpJhIMnbEuBIMQbbUjHlrqajm2E4ywhEh2mrxas27JYWRHZsVBIdHwddAeS
9NKJAePfwaDG7hrV7knHmoap2RxXuo8f7KkwhM4M1dE57vlRnKOg1qzpO8GWVRV/arDrpH3ferZI
VRImdogvOQ26A6nkIn+gON7F4PSmA4S9tt9ZxVn0dx7LDO+pXVHONf2nLjBveyRQ6bTRzQKaLra0
PyqKKBNpnE4AVRPfyj/C52BYBN1fjo+QeQ8MwIOPwBVUqvykH2mBJuhr02MuuoR3mHYzG2UxiN+S
/ooKGmFWNEutexrFX6XdlWgDPXCpt9uC11IGC3jTpiOYeCtiwnuQWAl4KmXI/BUr3L03o/uJwh+C
NgJswUrnarmL5AwMEa88S2RjePYJfIKNGHCsO5K5LAy3Tw/asGSXXDPo0zZc4pOO3wTaCELAmMOU
p2PMN/Sr+P9Gy27rq2aOi3L4nrif+PREDur4ACi6Rh0bs4zVb7R4RK3EDNbljrHallRWF8YjyrmF
FRDQckGYykRXT3dTePSEjyD/EjqXSZoa34IUk1T23SWsH26iiM5xRTQBwEgD5Wqlup56NtVjJzlQ
mcLkUo9XVmJdiJ+8ecWI6zrMl+Psa+KAjLqQSJU1lbgmH+N6PzYvqYjXFbc7aC97Ilg0/5kPwDjF
TB8y0Cuf+WxNZ4SplPPQk8Y2/TaC30KKt3rxazJixdrG+olSIjfOGc0LJjACFdmoc0EhxahcwdyX
LfO+ddofopaccKIcyG0jlhGVcfsDfQFV2SZKX/8XbQ/JvAd4BlXG13aKKbPmzLU4mnTU0yC4Wi7u
LqdXj56qgpHpOBPne76eIMBRuwjmcIx/pIGjKjqQ+Kukays/18Kp45gmUqXjoBn3MuHBJAiYGsf9
VtbJjduG2pZEzP4Pck9bvCYZqAysPKAbaBphhKNEQAEcP0e2EsHfNP4ZiAJaism03MsKgtSBZCb2
nS2LVF5ZnspVnZ8NOsxI+/OZVYsRdsHnGJ/j+tZn61pCDrn2lEtmoYLANJ4rCyGCpMQtGKNzBeOA
/ie3uwGlKYGKDcIGrGYVRstX6+NvvWl+x28PimBu8ZhqCFCuxFokmME/wFsJGb/jArOm7iA92S7F
vHztdsbPomCh88GdqqPYZamQpa76mvcVihm6M1Czm9ACgUK5xzoGyaUa71gk9GDKOZ3bT60+QLMP
pg1JdoX5TNotkGvUS0CqSjrldICirizEM84vngvzzJ6ybfYgqEYispT22AlvQzmGT8HDUYPNqUIW
wyo0AqSQsDIvau6aI3wughIc3Gc0VmbNdbeY8YmmAvRwkd9rhuVNFC5jiV3O3OGRcYrCgMAjuCjJ
1qzWLFJxZyJQmf+FWn4W6S0XZ1cf7ganEb70geygVWDSZwCMH3loJptAsAxxAfckdDfBR7j9KjXH
H3Z+HaDEHbhnHEkn5wPz982LTRxIMLV/VOVWDKuRPQGmQJXBNXYllFOoBEWCKnLeC1RJi/EQmXci
S6ghbFJX1fKBeodgjzr5zrFEwROqAfXH7pTQgQApXykWqm6FDuHY0rIe/dhtuguIEKqZAzmyBS9Q
dmVPJwwasG3aEHbSkhsGm4LXJxj3gfEdKT+B+lFP/wbhavW/crFmjtuixmarabXAx1WDPStnRPUt
ybeg8RgwLVkDMPBDeOvW5U7XNFwYkOpOKlsyLdxmOHkx+mgEBpv4lg35ZrH/DosNAwxSVyHE8Df+
UV6JczAAmmWs/Ks43IqTcmtRR0rSjHGvFhhsFrK0S+HZJH85hlzRpdSW0I5vjZuB8KdXx3XwT+wO
ZXPM2QB65UvB+tsxIKUJF9keK4iEV7767L0FZWuq/vFxrVpeJ938B3MimrAA9wXK8QuXCNb9Sdr1
7SNqccXzBaDrgzTSfNU/cXUO0+MQn7LpV0XcoLDpKrCrbAOGK8ZOKy+jhVmU2zhiJ4TSpdvVaFQY
fShYDM+FejVNSrNqLWvbonY8GCIN29xu7RfnLvjtoAWXE3DLtnOgZ61M8OtZ/6fFa1wbnUk4t7iP
0GPBAyPJiwkGPOwsvDcE+CbpWx12pbgPEj4t66scN01ooqfH038Si886LxwAHCjoRZMbYxPyzuX9
mkB3yCrnOFoNiEYSCbwF4Z/8ClZyFMAK0vmoG5MAZdqx5DpKmGe0k/oXSTnqzYvYbbuJ9MR0lxLl
5RW8cfuYDYW4SSdycLiOBvnSS2f6uSI+h7i4GKMvdToo+aigRYgdI1aIjuqXgnXHzI1NCypeThXO
nTw5AkdigbGDiEIqpgBISNo8c04ZZJlp+ZZ7B2GaTAc+csi3de2I/G+D+yci2kcNliioGyK3Uv5s
dAjknxdoguMPiiaRva33/y3v8P61Cps+ieuCW6yep/8Fa7Jau6Sa3YjmLhh+UngPHeThnFqyReVX
o+x+dMMdZIdrke6iistYc4Clgj38E7tfTbunxkVHtYrsjXqJ2Vj1AbhSKc+sSLqZjbZkH92SSkrW
xqSHNpnvqzRmUIHWovZgUAYH/EzrmKhgPUx/vGqvJbcE9BRj5orzj2rxC+0KVvIQEg0WMpOoOuqh
es20u4MyzXXhv3Wcl1aAG9pnfHYgqYZYFWP6rRlWJN5O6t7qnzGeJN3VZadO8S/wqbxg346ALJN4
FaE4Hi8UfwrDFvWuV/s65mlf6R1r/JNerSWlxzHtNJm8AURCy+n6EYY+JNx5Fa8tGJH1VN3RJIEs
GEPF5kYcSAKMaq6/KsRNy1k+LqPsp4l2cyESpNTrvbTI5G0ffUfZKqIN5PQh/WZUn4RparPSbcuv
V1O2aepGRAW3IYOzhgKgmPvhk4AgTVla2p79kNf9mskZgI1mgH2KbrF5koonyzuEsqp+6kXgXejF
6DH4CnZWeq66q5yTdeeyPioSxTG7MwNuxdzxEXvh1dSuFaLXAOPr1GwN8SyIx45bH+EPuxuTaZ0c
/+slzBQoxVCO+8Wh9yFqR0BX25NeH2OG7FJ9CtvDCOCrY9BAAJU4n0kEtzJEm+/YRRNuGDPrJtUM
gg/YdRIpZNqXrBUM3YB4sPeo4g8JBGqs/2NRiV6McMINgYcudgoWh8RWkYm7y004G8+mPeC3h2PF
EuazAKQNeWqhany1F0E5Wwa+NEZQuXrWu4uWXHyqBFm+qZ+l9pj6H0KOZJIp6WHya5Dc58Wshy1T
/VP9ldc4Qf4bSt460wAgFx/l8Ayya09aHjGHOg3kpilvo8cT7hQWwXQ9duTFFGBsIOiXZpgltYB6
GAVUf/YYaGfO1LLIRFuQbDymr+YllnbCeOgtDrRHraruDKasgEImFP1/kcnYRXKT7JWIyqHRmHsx
/kcNv4+UObemd6QJWD8OS0+ldTZzNJC5W1MelioUyPc8VpHHNXthLE8JnwNnR3I2+msk2aN4DtVT
Ie1BhVHMRWT4slxJFeSMREM0y0j5QhXtKXbZAfh5paabMvSlpGlRhquMdAoefan4IJ8TIuumDvYZ
tXUAtqCqw4Xq3XXNMadljQayDj8tTp1xvGjZH/50rXcnpG5sR1HUy8WJtX+ZBwjLn2lO3NDKo0bi
fK65NmbnzjGTfuEz4Lv0W0hEh+5vksaFpU9btSCZfPb9Pvk76xoKQg35QUc3kaGWwO+N/91kkh1+
oU/h+QfUaXqPwNqJfEHcFgEMjuhdzEcUb3kVvdL8mw+VvXDmfzeM4SCrmLOWoABQmO7l15izkeUm
QjuqoOsUWTY/dLpRT2bbxYoB1xKTh63BG6YyTbtAEDVGjiu8UMIPT2Y8rEgpMfAZl2tLvwoMLCt5
V5YrkZeuxrOay2s8fDHmx4jAjHgehe4n70UhAkqaIdFSyddljKbRRok9Ctx+DJ59AAltV66Vnvbp
YRT/lFonUeBPZL4xMIrof3jbIFoo6pudQ5nuzAypAyIN3tQdgysrAuv6hW6Efg1ObsbcLycqYmux
DsGXFssotRmukh1DdLd4NfiDAAyWrFPbMpzuyODiJuwcdg/yM6ibnWV9S8ljJpslEqhfM1qOxyA4
FfTbQmoxKytBLbdOJZ7CqrWH4tUiGJBsxdhEMJAnlAyoCok4XgrTM9Kf0XCG6GJVbgZGpn42EeVj
fgkahrDxNlQBsBbfIuuJjEwOvWn2DXbDSNtXxrYoQtZKtyomSVehYRFvBrvj6KkEd3zUpsiS/VgL
sW2Ip2JCP3VFGmBVOF7Pnua2c58hn6GKUvHuxfA+cDSZOv3H4KjFuGInaMIXy+mKkN3S8n78x9F5
7TaObFH0iwiQxWJ6tSQqZ0sOL0Q7MefMr5/FAe7DALfbbctk1Ql7rx1aT8E0bgScSNLA2K+s6E31
Tw6Wm7L8rUiF4RNgTuDtYQvwt0ybgweGZUv9yRAuX0DA34TRLcAjl3bvFvsZD7mL+bTRKSIhxkrJ
BRtT7MSfin8V5UmWT3u4xqNb2Nv+FKVHGhjwIH3oTtxP+V+GliqPt3gZmXL26VJM17ShLG9XKu4d
UMrxjvVWUm/EA92Zbm4mc93kNzmsUo1mfzXorApqBs/ILPPuX4oixc/uhKTiaL9m5pk1FaPKjhXH
LhuA4S794QpNQQxb2b727acAUh78E/HJSzY6k2u/fPSGw7R4WnBRrAxZb015GcxXFQiE6vzLY0wJ
tzilmBhWxsj4Gr/LQpIcSrlW/Y0Ut4X9SIpTTOrDsNWHn9TbzMYUYzSXWrgZh18H312KGJR/Aa+N
ccoGcGeczeTqCHzSsf+F8oL8hcFEYLSm/FUcRN/9TU+Qu5M4ifNHr7dZ8IUKNrRu8dzerIEVePI0
UFjzAUfRX9V9oa+Ks+085/TT4wBchKlRYLnFQP+NvxSvaJecM/tV7a8en22KiF8ixV+hY2W7w4an
2xJHi//FI7fWODas5iJmyhXke0zwnw2taYDtoSO3VgEFEiSXEJU/ZFWZv9tQjNMViD+7X6O2b6Ob
5e+x/YXFl2J9GyyxEQyy6pcc13W4DsigDxcy2gh5HycKxwb9wKsMsfu67UdBdIO4DGiIG5Ql6nyz
taQiub1/LWFoY5LTf/QYfxVKVgbg6EdoENvkXgfHruUIcZaqd2eGIa2SANVbijqnwPrlpuEGp+NQ
X7rGWzrZaTR1bPt/aKHWdV+g4qoXrXQ2MNiXHaP+Kb7Zs0S9/pSzV+pTL+exLelxMeNrT3KH/1Tt
s7ABQ9t8/7SyLGteRgpwnQImpopK+W4aVb0TWjscsoqQQYZlH3780VNylOFFsdiiEvaYAwxk8BjQ
OxfaR3UTPkvhZ31PIvTIZEfwktJzcvnJ1lXUQzt8Kkq+4QqgmFc5VJo1TTOEkcr7FUyRrEWjn8yJ
53tTmfAo3PErnDYioMSfPuGpKOzt++FLmo8AtBKxBeR3vdjWWVEO9vCc01LGdditFMMdYXLjFJH3
Kd8zIx3lpuYH0b/D/rsDVzJngCf9vpcfabTVxncP9kgtj75GzPeFRkjBI9VjCUI5Zj9zhJTleTZh
p3/1R5kNiwoFGAss0d511CEFjyBNVxKuJvMozdOo72LrPSXYOd+g50auoD+Y0XoZFO8lzg2KWMBN
Lxaa8on30p7DVp8ZW1KL236yVxPPq5lBv2JnBf9EsTAWMBV4i6tXaTGE+zcl4B+8Pz09qMZeIkzA
Dt2hIgweeML04Sn0fZZQi/IIEN5AM11VMLuPBi9GbLr2/Ov80fNDPc/j6j0uyiS46djABIXLQIUT
s1gc/dtQ3ovYoID9Z6dnLSfGdh6zruN2h8QE828KH7n1d4P+qfXwDNOl+aUiaoax0oznCPNinrwH
2VfkXI18J9/9ZuHAq2SCDJ9N4qRlHKClSMkRGQo+TwrLagheQCb45k1tZmoWOq2EC5rO2BP7vgt2
HSi5iLOWZBoNQeKsrJ/9io3fLlt1M+quAtEsf+boLUd5NfAERCj+RbZKs72COwtqg1yILyE2Gm1c
4p1j5L+ZcqZvTFFpKzOo7Ltsl+y8x4y6ABEfq4azA4KsJ++U9FQCwd/hL1mfTXBNJpUoMICb6LhA
LJE/1fapa4/dwp/2k3rQup9SuRFHHIoDHysK7HZc4/h4qf4p8/6jQzvL4I/RZsuDYGNZM8KlXX6n
3srsqXD8X2VY9fKH4XHiuQYAB12j56LDCbTvonReTCQ3LQMI+R6LRRkwV3gkXBFIz10MBNpRZgDB
HqOOhqZ4WspbB2Ih8W92fcEmxiDS6F7hE9f+M7YsBpw0EO1mQNmg9VAacMH5ztLnKyMTnM/AlYKT
u9P/WfU9a/nWk2MXH0GD9TjHE2+nl384Ok31yx6XkihdHF6idTWFFO7J4zf5M7RnUI1d9+zA0g7O
60BZpojPUBRrM7mOGO0aVLkB3wpBEYuY0ZY2E/hmuSJ7TCfCzbNU/XUeZStVPBpvM7OhrJWc3kdm
mTW6xZbqNT9kg+sY2DvSs4ApY21ktSP1jBN8b8X7QJ7YG+Hh+yrJEZt01sTEvEzahQ7QlMe8Pfak
Zqe7uFgq5srH+6vu8RrK/LNmkBnbj8C42+0fUIfCugz5HXkih0GZHriSq4jXeDVWlM+XtuTvsGmF
7kPgLezXZV1usuBQ8p7XaboMxE2iLYcxOF9ERbAZm3vW3NGrA+k8lOW2+ce1yjmk6J95c/UDupqX
RIPAvEQbklq3brgyxLcnwPW3VBy5ovoPU6DaewNBtSjvrJhZabDCDLnDcvIyOG0ITcBu3mwQPUkC
WcSty+/aZxrfmrZbNG8Zm06VT5UkkA/N5m5tiT1U45VGZhfHMSr7MLyjIMr5eRnlsB9H32vfDXqz
Oe+hRqgd42YVqMsTqEeZo++x3vFgf5gH1Vln5blFNh/6d6/detoys/ZJ01xAli1DJkahDw8RpjAh
YC06bsFieI1Vu5QMpCZ31uWPz8rykVrf8DKrCWWPG1crLqSiXYWPzu7ucFOXjGayie1adAKBC3fO
637hPtQVySghukECtvSjMl2NFrhYelPb6wB309sbyVcM8CQZfnPjEhfc0YySKtdGQAOQl0TTioVo
d4mDD298b5CwcyC9h8FvJRGZ2nvAdgVxxc6wLAtnrVD6KR+UCPZ8VWLxhZiaUrioLHYoBfHT50hs
MMOy8U67V7/fJs8gRBMrJYCyK+ojmmMFySz6sAHmK2qbyngb4XZ0KHsd53fIdhNbDNv76dV3IcaV
Dx3ebD9olMcCxKaNvAQ6VIAWQzKESkLO1WinGKvuYcIkxccd7HAIMbQtkiWXewHBDsWvxjTfJnN3
1U9fjOuN7kdDUTEQvs2k9RBru8w8lJSHg/Ho4/2obAZ+QWKEDKaxAcmNLcfMZMTXOGMMri1490DF
6/x0QfPWE/fXNBS0FhSou9SPBeuq6qpMR3BGC5pqjCWcglngmqBb4CmR9e2pq47PYBZLy1UEqrgu
jjxyGXtDxj659ZtSZjFFgGxUm1wh/VdtnYfkJEnqaqOCo5v0HADH4t9owUBh/N6gmEuPonixqLxG
1LBIE8o1D7iMToa69en9CaakKYeeUL4w86nNT+0RRt/ouhV1FRkL1X/Xq48y+pXAkFVCaad5ASia
Z1HuHHiuxavgRsbc3+zlcOGXDFFBOqeZdNKzrydunIa/ZASXMh2ufgodVudeIBgBZO5szBo9J2LB
TQcKC+ahuvcMgvZQo+FFQQ3Fac98YZZcoPvnfCl4D5IB6UH3xKKyrOJ7bE6u2ZEUMjQPYX5hZHMn
AzcSWFh/ocibRAct8+ZlVADyD0jZ+LOZkGz/+eeYl4eph6g6f7cQM5CddCntYpHDsO4IRyf1pjXU
tRT3tHqPlGprNE+82VX44WUGdxZqU+vaWR9tiIOTmZTe3UfmsQlldOtp6wm5gBad2vqPZMNVjahO
UBigEhz8caNHEi12cClJL6/4+B0Gh6BJg3qhAKkoECZKyrPY+IzTbZtfquroYz0IIRPrUfZIsP47
mO9KzVW8S4L+UU9XIQW4A2NnJKo7ESZzpVnezKhFPgfw6sRcLnqAcuTdL4NGvEi4Km1HDKJbsndT
SYtFR9pBQsIS5k7e30i2WvDPgQbHqpCNbX1oCNVK6ntKvITPqWgb7uC7ETNbYMAvPetGHA/wkojQ
Qb9is4eeIpM9FoshjH89cbhAPekfNkRKbbuJhCpvZROkUDLBiBrOMHocvE0L2aOjYMyik4XllPF6
lD+haVJ2CPQv6BZHtxpZlZgTzhcmLkuclRlbPjmGqBZx+GOdYoQ6wFAw8cA6VD8CEingdR6hIzay
VYS8KxveCI3ZTNFtCNmrcnHE6H8wGCCuxjomjIXQsOWThyat9hU26BmZ2U7qDgLMBH1r/aV58A6q
On5hXRFF25QAlNFx69mU//DH39a+YrDCXXn1Ks5BNrewyWR2dZQPxfuX2gc4i4thfHTeNdE+ZPlR
Ac2jO5hOWXYKok8hrgXplT4vXMWtNw6sIFmuUI5AKBjhYwWcP8wMS5Fy5b7hmV5E2qua3GXzOUXv
mnOsWaON9lNFrcPKM2LVbZTewgfx+SKYUwvOx4B7i8BI9oeMXKbJPqVDuQ6YeoX1cfbfFyoqruo3
juz7OKtkA2IZ0/DbKagZ4RNmdNXQEl4q7awSPmNf+6R96fv5BgPrAZ4zbs6BXezJHHWC9wixvNDR
HSrEMwV8BWqDLo02CTPDDp8YeXCLlEGjQN1nYr8oDB2wyPwL7Z8qnn6n454R+WpQlBV7BRDdrKLN
hgkmfUspNwQ6cGFoyMW/u4oVWd34nNj6Ie9LFrflXwNkzuKpAFPGRQ1QXQ/BV5Wrsq02ELxXIULF
oaOoCT2kmRujOvaRJLQtvmvVd0SsY0IaUVW9lY1PDNCNqBCj2fTDzsuKcyhjvDr2i8pyqtRpXrtx
RRI145zPfP7W5w+jblejY3IXZOzCTQfF6txWAW0JGWCIXSEMfhENQNim+0v16FQb2q+Cmino/xeo
LFpml4r9qptnsgtA0XDBwAsx9Abh6YCPul0mqBGYmpoONjqXay9ocN+x+IiARonwB2cEUE1qpgB9
+lYae8HmAEmqJ6+e9W53Bxlx3PZrWSf78l1Q20wsknNMr41lLPz40+r+N2uR5a2A7TmS2V0iIexq
HYgxSS1x5IZUbr0SvHg0PRNgAKfGlNjf05gLYpMyTTNt9oUTEUiS4o+15qHW5t7wKs1L2DvsjAHj
QdHr1w4ami5dpPI7z38mNcb5P8EfdCs2y3XxhZrxpETvAepz5cOmpKM+q2y3ReOL/jP0ERaxFN1q
FY/ZvmjAAek7tSE3SRxV/5/KvrpApaIuGNJdCt04j0b6zFjV0YjIbNeCvk+Q400aQaLxwQjknImw
UNEE2th2rPzbKka3Hf5AzMSYIyoEaoxj2OvPkHn9pMh1p+5sU9/HmYXhqqdy1/llz2QwoAHUZHYF
rXK4aeY3EW0T8h549vhf6uZLR3dDsi2r+h3QFp3R4dDfIzEjWF8aneGbQajvxmdxF+D9WfISEPAT
fFvjhQJZKG+RjZGIEYiNKibpHkUJ6UF95HEEaIxaC07unO7EBMBLD2n/6ogYYx6lOUIUscx5mmp+
CVr4XtpcJ8Sd9xlCWRtSqBslX4if/fbWFVdZAu7jZ04WNnIALHIvjYUVHq22ZGPOPHKpa2D2l73z
jpwgyvSlzkZ07XsPWwEYKJYq57didy6c7ZeI4RYMlYBlBUdWbC8zKFTBNta2gWGCPH4OHuIzCJ1s
rVjH/Eie9RI/Qm7VroFFkoRO/qURgD+TvyG+OybdZ8+ndUf9WvFfpbeR6kUd92m1G/5ScH32qCxK
5CJzL8uWTasv5Fei/iD66pBnaNAv04Skg72ah6TmRNMUdRsNw1DH4G8ImRo0p7j/kUYJiBjjwN4S
hEhrfLffecFeemaWJVSsvVsx1JLpACJuCT4SM5RlWC8+5qlEnVaW3a1jjXqKHOEUxiBqyno1gtb3
sAfMFJHO2CB/S5EG+mq+tcQjRLo/JPly/iopw5S8wccU3RsIgf66bI5ju1Ns5knb9JEpb63/NXsM
+F+JoEtfVd4uhZdVg4WZXpXQRcrps/vReQSu+HTs4maFaCdhmldEOmrzChCklg7kSmDlGJEjkcN3
xdx59FCr5Ow/RsbRMR1v5penKZ4XurBM61F1UUO5AZb7BO8BcXb/RpqApmu3jZPgUmfWpDGMDZIt
7xTZnAaTyvLi5+0a0WXCo+ETr7dnijvK9ZxPADyOVKoegM4Z01KguxnZHapLuJcTb5NhZSaXhARF
/0ADQcjDLETGKO4T7tkxb8fdSAirjSaTGeawNBjcN0A1X9tiDe/FiNfQmrCNjCxgis0oXKGj23gq
uNzvojznYlHg7clIlPGiGGbPnSu0nVBFfPHvdHX0obJ99VV3YNHCDhjfC8oMhwjoWv/KcZEWzdls
t1V2b9AEDL81tXZVchnVb4S5vdAtEj2QGHN6xnfHhH2oJm4LUjua/JiwyK85sFXrf7ToqH9M6rmu
2VOItfCdA900EzrJWTEFaynDZVlNa/TquBv0QUEh8xS0QHH0Nkadm1dXP2GL5G8LMrZitrOQelPV
Ww8GlcPZF1j2e66SgakOXtfmprJ2lmQW8wEKPjBJbieb8ZRx8aPo/ibwtjV8cBzvROScumHVGPcS
kX9jP221ovy+xP6hCY8WdaBQHArsQ6CfneZiWKxX1L2TPQcrWY500mbxoWsQVlUStzG34oQsc9CK
ie/O0JUhOab6tdL/AtYSivYsZpR9v3OwPBrpP9mmzOAyBNxHMpvJv450OjH+RE0KVvEvLQhtg8lA
uXSy1WtCQhv27fAtjzckGTGFQci7GaNix5RO8y45eogEO5Vi/TgcEiPNZFXfq9bVwQrjAAFkjuIG
qhj4xtfIctvaX2ZBfM/JcdMuQ3gMpg9EA6EzT9QboyKbTC59i9RS570dr75xKqnCYci7U7aBxYKZ
STdw6CFVnRV6Hr71lGD5t4kZR8uLx0wdL7VPtmq8UszGRb3ZQSIImYJ7GcUx3i1UZppA8gHHWvxp
oGmi3sa9udaKbRiwnff9nRpegv47RvUvCkFJEa1tgw2C8tZwkGtYWk1/9nIiBZj502w+2uisJhS+
Lk6zbReeJu9mV3eLOAgzQ/UDFjQ/MzCDmozCk3a2YcX95ct5jgQzHYnHbyiWCTFJ3pvZH7sM6RCC
IMMBKIZSPZI35d1xzKXjf0TEeJa8K1JZoNMins2U2DYXJQu/jC1FsEmtnQV1N9fE3ldYYBs0Frzb
0dXWXmOQDVB03EaZCHpu3KQG2lVpzJABTCLAsxjManq1LqOKFduPTSOES//FQrTA7zpu8KDygVe4
SjAzcCehuV0B2jHRqJofEnxPOGw9c1d6b8Owl6Xyy/78ntUZq2gTnz2XCLEPKrmoPkcB4Wob0/Y4
X6B/5cjgFX5ogV9b3QbxjxZ+tKzQBmvctv0uq3qa0M4lbHPdCfYS1PIhvouewWBB4kSeQuRu0/oz
UkLMT84yCS+FY0MbNCyk6UyoNLPb2MLZzk9v8VkzGyC2HK1ywXRseqg2jbfaEVmdvk3shkX8r0VY
U2DhSVHByIx6AylG4qF4K5xfuztGQ8uWEBObFrDCcVaIO/+FjOE8LTg0OroynwGfB/m36o5TM6Is
AcjPRLzFWOEb5JcBpvEcbip9qPe9+X+3ShYgvZjvmUuLfrAlU0vJKsT1+GjqoV6X6E9MgU+dm7dj
z0vZFcv6PYOZhD9g2NrEoglNgiXA0THwbUzmSyKrdTE9Tea8lMv+64QsxiEdSBNwrikRkTdGzPF1
gQuOJy3R6x0CmKVVm5twgocE2a5sLPTS82zkEU5gugNr5RvEieL/Ft2yUu/GEKwIKKSVfw48/oLp
YEdMHGFojfkLgQFYR3jMYgLRI7Y1adb/YYJjnFZ798BLl8VgumOeYD+xRtc39U8DR2vCJsq+Kzkz
2WTdYzVNOTxiFPeeDxsTp08zMH8Eb6wj+A9tXm1rSztGdc7aFeOKx8eMGW5hNRxFdfWuoEmrsIa3
3s5qv7i3fMQvOQaGJCO9zVKfIfsvoGi4KqzVRAo8WnOPHFtFFtds0gmWLt9w1qZj812akP2HHJpB
jj2JjEFEkXHoLZXm36gC2pD6weftzOxZPexvEw6a3EjpDDE98MiWZe8GDfN5dhUR13nHQ5NXeMT9
bcMMvW/+pe2F4KAzqeILIrFfLEzfDjIroxpPmfmcIQuqc0jQEfSTh2m3XdgJQrcmhvXkEC4hkXr4
TnAy2W5Y5Td/8Nrm+ladPrscQyfzqSp1G5LpnHx8YDRgrZPNJONViNDI0xhZ4kSOK2dvp3sVfJlZ
Ous2Cc9lx6wtVT7tahQvHcBa61/AetTHi5kywIr0hQ6yVokQ1We5G2NKd7qNmR06FBVDutWjdmnz
KqvTxke3PeZHBemIw/BOgHHO+u+Czn1EY6N1OL2Bg3OZ87PLVSvOsPfcqcLgSwqDBe25SkBf5/cG
zrs3f7wD/0SMMt0YEXCMLfLxU4EgnRjzl8hRd5GakiITLTKR7pKJ6QpaUfRTefvgY9iSdQfjissE
dYGu+WslPRB6w3gNjnlRTlhiZiJnuwwT7VBWwbkacf9gk2mhdJpms9F6pr9GRslbXQiI3IjZziuS
W2oNmwKDiETUmLO4Fc3N5Hp0NJrdju6+DArixhRS6v/SMRlfqrY7hwFpmDDkHNWhhVvDLFo6dbqk
s1grOlUSnajHvojaqmtZjwVUksbDw1ro1Zyiod0ttVI/0P+/xgHTehuyw7GFTE0RtXQQP2RtsdBp
UxUsBSnZN2MLuRamm6mDhG3spaLDbMdwBXSphW+t68pWofNtOUCeer9uhfPV06R6PMuR1P4mdmPc
HWxb5cIWxpKdOeabhYqFO9dpD/T4PTKKZ0CTqbHYbVLBzKJzG6w4KC9fuu7Xgt83lRTOQQktgrm+
b561PloOyL4ThDoQnN3Zmc0cz9X9nt0n9YO2btJdm5srI3q1GOsrJDAm448RQubVv8cS3cc/wwZH
00K81qOjg6pZsZLHYA4fo3JE2DcItI92QrIbBMlunanFk0QRZO19j5NR+t/5GO8735n1scusKF5N
67XJDcg4NWDs3IeEAeOnuTrVw7KPlp4j3/p0KuKwBjyHPpzuxr4WTX81EHt7XNk197CO1q591mis
CEOJYV2nj96y9qHvbFK9RhbAqZaO50BxfsYyhJyHNHlAElMFOBfvrYNZM6fuBe5EMLAwkEuK2Up1
zzuF2baxCxtr00cem3SUDSXoOFIeMO+izG9w6oW0PfIHVusij2hdZ1ED1yMcamlEdLjvQn+PmU6J
+Ku1GLVHxi/ZsnRPGmAblp0+pr6w3sQjWXpNQBxrRP9w1nju2xb4Au6O3P83Ieb1/HZkQ1PhLweN
FBQ3kWG5UYwlihH8/Fn2zax8KMmKTH8qx/52wlnCRWCL1i8ly0RWBexrnVXOcG3EwtbXKKpxoJmt
QsjIubUqftcbBbWvzsujM6bI++yWzFmfHuUaOXtd/yw4KsuOM/jMGlNl/Rbod5DypXMoDCqX6uHg
DoroXoK93iKMIQwgl8yfPyLs4brvET9CH8z2O2x91mFHx5q32rO+qEf1/DuWX5UEqepf0hgxcI8V
mPN6jsXIRzDVLXgQgoA0JnWD5cK5p92P6HyBaJShveqFflfgY0wIqGB0Lzu2tSl+NZN72UtBenrh
ZmKbHczLXx6Mmt9ZBdJPDdWHhymgFSpU9R5hr9xExI4ppXWYwmgHr5BQsfnlJtsb7Os5rQn+8Dgq
IzT1Esee74A44ypx/M7VZoktohz27PpvrbcvOEZLp1pNuf3RxUPKOMtaU/kRBBezZIXcSQSaCWca
japjXIeAYQGD38lCFcTDKDDKDsGtZrvOX+S5/CJ5ahs2cMB5rpnIYpjf2RCIqgbAufou6QtrsexR
exsl2dkZ7Jx7RQ5JjdWwwIhUNh3cS+ulyL4mA1cr491ad3C7kYpW1K6Jd8FKoevbuwgHosZ6aEhL
t8ITrabVdjQiWtZwpbDYLsQ+Ga+e3+xr4pTTSj3q2DNknixS4+gl6SYkIh0y36feNbvU1oFgtESj
7uI5h864FapgFYgulQGN6NI/ha1irCrcPNDQ0zlZeF/znpUGIi/kSAJHTM/YMYzlpvezbdWhn9fH
dYpkksyYVUy9ZyJpFHa4LmrIWlX5OXbWW2KOiLS+cyaQGuBayxOLqPlIc/0YGayfOawSp7kRV77U
2Xq3lWDtOZ0Aur2EDChKFRZCn59mVXwMYC9n4ACu7gbxgxCcV9ugSW7YJjbaksuU0GB9L+zWBStQ
5ZdBtHPmyM+cnTxQz1bqbYjai0bNk00WRV2zrhxzSxr3i0zKRxP09BVvePdAryYri6olL8uVJrvt
SHHiNB7ktOcsNVOoCm3iFgXVXYdtLS78bW+Oe6na66LL1uXc9cCso5wnIYb8AJu3gx056cQRiPUs
Vt/ptlClqG6EsFDtw9fQf/qpdjYcZMDM9JqRhKVrghagpD5Mx5unEpODhwqf69ZRwJ1xdo0caBGu
v8wTT4HNlv1E2JL9yb5MEAVLuJ+bxbnr/c8LNVYUvbzo3VoWKCw84nOn/Bwx2JLVyuYVK5R/bXqR
ZgQ0mi0V+aZ9CBgEZ+ConsqacWCV/g3x5BY0S43m7Z0gXNtJdu6rbFcCZ7D5uH0OiALMUVa9ozil
G2hufPgRGimJaK5rp5vMD52kBLFDdtcUVQoUMrumVsycU+N7R8+Kz1ZrL5OBvo1ExBKzK9ueKK7W
Q6m7EYmFiYhciWjViVVXaNbOD8Go0QarDAQ0bhJM8JYqjsBm8/pVUkg4jyjEPuqZSIjIcShoeiq+
zR+WObYIFz0+/BrZFivExVDm5x6npg+QJ/NIa2Br6ElWAxTFFtuNrcnyoCgGtIL492nXVUslriRf
Z/XORs+aYLIqYGYZuN2BfEA5XntwaUwLHkv2FtCghlXMVc+oiPspK+K9TSqVVflHCkkUdd4pxOwi
u2wVhOyrFH+jjdambopVQV0OaB+5bn1rPOVR4b5t2AoMGKAnRiVjylnstSsW/X3HLEQN4MxpKw9+
ipr1vMNsZVc6/w+RYAtLTzaBZK7Se7uCrCPThNTEN2VKrGRPsyG/Aeknn0Gs8Y7guyvQkduYUeW3
V36SH+hFbxoTh8xXlw4ohgy4lJNvqIzWoTe9OSbZVkHP3Zkufazehv5VAQoL2Ob36muaLWMVnR98
wk6Wi36iOPTMy2QojAiIpTGA/6DgmLUi1siQKwPHpQMidnq3ZfDqdf5HQ9JmnKJrTCteBaTOsCE8
4B8VwgrkBhs5IWRPKMXw68go2Rum86PLrzinqvaVu6Obx14b1r0+YE7XViOl/xAor4pDKEXTHBvv
rx1/0nDZcDlG/lwfaXvLUWCgfdbGI5qcla/+9uavYng3lf5intfX5Z9u9gsfmcSQqMxj9V1p0+ck
1QoE31LHaaIyJ0j5UYV+FXDJh5TNMe1kzBGBjVdhhwvVDcheiy6uhj7Mvg/rjyyBaiJNqqYNzdCr
GTgYwrDuMiWunYRO3lvGNdAKu5/eLeROHabRVguPI06YIhjWgcJgs5Q7TW+2RRLsDfaqQ/WQ9akd
2PyojAE9T+LIZo2K3cGENITH6oQDb6OpCtIN5worEMY25kpKcRQNm1R2B5/dsR3jWQgxzgobM1FG
Poq3tdB6aCqS0TbjLyX1qkqqf9M4bC0mK3ZXrs0JTZrVcl3waY/kKgBCAIZ+GLvyadnJLrKnqy+Y
oVnhVmIDzyEwdyrzyincd+im1ZGoVRMkgxmv4TCvh+HNt8dXij4mpOoqdqDV6kghZA4HIjQy9AsJ
DnR758CaUTG/+1gwW4/sjLwCszgwCPJRpbKcRZAsYg3ofX0bzVNLz5yQ0qt62V8NNf0lj/Srz5Kv
JbikZtKZTOU6K9RLjMShdQSRqN+h/2BLvrYU7BKQHeuyQv077x5gzXQmNDl9X/GnlRrrKDgx1pz7
hpWL5IzoEfn2A5SVQENSHp/qInzlpT+NU/BmGzH3hDCzxaA9NabyonwybNpYOeBVBFEFO6oUsZZS
/uQE/hDmvAHc+zsWa/jbboDIL2g+6ASpXv0XCn2MRchMz31Aqa2bKGIyUEZ4anEZJdDuI2ufa9+l
v624G3nm9sZov2qksVfAodOBT2COMqRL8KZp3znDTxMzsMfeFpPNEpBJqfmckuB7R+oW2/hsinCd
sxkec5ytA4sl7WWOw6ktbiP0fEFU/mQD2Z0mTVdSJ+6I70BlSN0F1CMcPzYwOc386xkfKaN/9OAi
VJAOilC7q9pM8aSlBhpnyDuyXDyl8UKAmW9aulO0BAb64Ej9MRB8+aqK1bLE2gF/VeqXQa3W8xQ2
E2a7Ju92dmOBrfNhX7wOzZuKtzaEB+SNO62k3lW57AvYLWw2DwFvalkaT5JBHog4r16DN8dM50M7
hKYXHmh0LlYEC4/FX6MvLQpVhdAeVmQvmsrcSjAyyBhueoG+VhXtOHAehyOYyN76C7N5hcsXM7BA
SNbOwDI+fGYCA8K+ykDfDnlnVNwhzW+lw3wpGLcR61cHE28aZTtfsplrKnbN6aIhGqzGcaCY5TbV
SObDYzr29NaB9S2y/llx3KSKoOCS6N9065mUCBypr/PYn1kvLMDKve7fMjgnmd9dkkmu7Dp494E6
2nmyH9L61rExUMdkq1Q8bXP+Q4leRo8ffJl7bf0rp+EYVBYDoWIBYH+V97yqDZFT8PjEMK56tv9i
NghZ9psMaFyHYpcBiigT5Cm689skRohmtQW2Y92IIAzxtGle+qw4bogiQFAeTgcZg/XjM8x9leCv
bFX0zrHFK6ZO3WtA4T2N+KZi8D8FkLzc5ZXZWoOPb6GZ1kTXU7Az/dZM1VX1ZyOp4DQf/0HCA2HW
6OVEpb5F1RWjmROb26LP0atTEiZacibF4SL7ryJ59t20LyXnY2kcHF3l7vmaw1wMoHyFXGoDlj+w
zmrj7Kdh3FpFCUzO0VZ9w1gpwLLvdw5ZAegU1QYqUXpqoCw4iYPtgbK5LO8iQ9CShWuViL06Rhph
Mz9t2r1umVwhPkkmLYUaTYOBYtXrstdiNDemiuDXBEBUGrsgfaoeUpQ5RYQohNZy7jm4pLIf8RDM
i74KCyITKRRcvm64sfiPo/NabhWJougXUUVqwquVJUu2JecXyumSaaCBBr5+FvM2U1Nzry1B9wl7
r33Ws/cat91eOc5lSIOdw85RVMnKMutj449bt+1OZSeRASExY2T5r4nKk254DpdLUCu8w8XWJdTK
mViI+N5W1+2rzr/i8nvugJs0cgvgm2OILVM1bJ05PpamPqT5/BjV9SZE98wWiMl3vnJnbF84m535
3mEGFvX+hosZfVMJ24iYS+uzC8lWD9cBdNLG9C+2Yk+Sm/seuUpZnNOIyyQeyO/95aHA0EN6HhTj
caaFgs5Iujt3sLjEGZhKSO5DLA46hKXIEkZCDGksH20OY8Mptzlj9TVg56/JZknSdGeTtYRZwvWX
rmFxucKarh7KpGYlwgIwIc3WlBp3WXgGSdMN8ilCPMhde5tUv9YVdgIRsxuh9G0BBs3Gd0lXaiPD
dOPmvkiCXZZ5P7FGs2GqveXOHIibILstPUhmqnf6LdYIBcu2HiXJZ40ybkTsPZv6WKctEuO/uEOR
7+PVXKQIHdoXqx4eShN7imU+OH6wE22Nk2s8jgLkfp6QBMH22/CtcxtGh8jxN2JQV8PyMM5B7mCi
6k8xhrSLRzL4HOx6C6zdR2UNm6LmMEWpWDAxHCwstXIfK5SwlNyiab9L/dkika7CL8Fou5fzcziz
3vbljvA4UpyL4jPnRk7SCVPOmJwSzYA26749L7nVrN/Xhddj8YlYwLuWXmxIOQZoU7z6w0NQV+c4
zFdjefMXSz2mxCC9N5viWOIQHtgAAUFgwsa7pjXno3dbSCcVnL8828vmvZizk989uRBk0nw6Y/bY
NXgaQm98KLIZSydOAETjjqsxfatVNlL+LWABHXzUSAacXj9PU3nytX2zidky4/rVTZiRjd6mQw90
N5nwBIG6eho1JIVlJMrF8T9fk2QGplFeLb9By1j/GU3Esk8zJ8p+LCUp/zQPXd8LsDnZ+I7KjjSk
mLmQSgOGHW4bEUMV7bKUICXSLH3gFbLOdyZalLm5NFP15FhkXKE+qbLyMbThEPjnPE7BV6mS+Lvc
oBhx7+v0N658ullEfQlbmkYUWyZ4xxGH5CABuTTWW1IyxZzUojYGggHx1s1LQjCQ8o+/vcs0HVrd
xoz6ozl5TH/qXT7FGOIBgXf2uVH4hUK5jnRso6OhSpvDc1INVxcJcMbRZpjdJQ68pzpPL745be1c
7HXVc3/2OCx84msehHyZo0djopwZ/YcusLD+4yIo66dMOqcpUYcA99aMxljZxqMR+FglGQwTdekM
/UMOcbpNYPKHc3iYYmSNDmDrZeZM9kJuYMGkmzLa/hxDVk4XWiCQPIjRXNTlKR/NVTu8h0W3iwVX
JPQ47berjlTElGOIv48lEyLupDgtRvSmNiH72jvq8wXxbXF0xbu8Lw/CEBeDy1rHMU89UedgpNIS
oCQZQWKkM1z06lzymYOe12QwiVZinCnwErFS5aIlRzvnZIwXO8zsHOBWfGjM34nQCJu9WpGZhxAK
Sg6wGP4M6d3OobenfWPwR5Y2Jgv0ZwL+ReQD7J0S0F/6KfGD+Emq/h8ivL1KxUvSpIrpAr0Yplz0
qRqFI9Te3pavwRLrnSHW7JFRZUsfjHupC/UDlR9aC8xlIuTs4mP9KujT1OJ2MdhrFJb7aRvd/RBF
z4ZUfxwlD1MrLlMm/7k+qqAKbaZJr+jNEKRy9qaSjPghCG0GPTbDyp6+seSGAKUK2tafubeD1OGF
7r/lIsBWJfZHO/JOfV4D2A1wLiZN8sIgeR3LGG8WsOA77rS7vsY4lH4O1ns73Zp63g1Rzp6OoFQt
D0t0Ez3lneMkW9+f/rq45dSjVG3ahkhPqOhWRXXMfTJAQodEjgZG0QPOKWEzWXmw6uK59d9shyem
pXhwXB+gMnykCCqTj0RkVCTUajpXI2AbnrbBNTcA5dnZceCsmmA7+Do+uYVzKQncAdPkombnJ08B
8Q1x8zHV9qsbEodNu2+U/qHoXBAksCsjS+zKwNgzwFxRY+8FVKosMHcGhTDjva229XNW2ct6DwcD
hi5OXKNQxzSbWGB4DJuqdRezzyy6m2LBt0148yuttxNHaYz0YFLuRQHE73z51Xf6aHm02qVYz0V9
LuHmOSx/K+NfJJ9zovAYz+LTxqRjV8T8zgh8iD2i+WJgiJvfRe1pdGAbcXNWGY7OOnvuyfERUhLW
Wh3zRO+D5ltT5/dqXg3DzaO2oVvBWY7wrcuvNf4tPKmAaF4DOb7LGS2QJvJc3Oh6PySevtSydw7W
ZKOomfYouMe4e2K4ktzXxgJUoMMa0vu4Q0qWLcKPtQbUGbnkgXndvYrra57pm1dZV6OCOjw7QEnA
PZre81joLxH3+3raB9gjm9ZY1z01oCB9w4g+auWtZnazAQMHU2P2ZEyVTRayhIlvurOYNhS/qREQ
i7T4BMz0lyDy6zDhP++t4EXXw6eCW3aXqAWQbp1gcdIqxXCN5sq5Ipy9+hmSeGPE0ScoUSz0arXj
ga8KcG+Znw0O6YIPsMQPK60R5tuMB6epH5WXHy3SjWw/+oEAf88iHu5vfA0xh/Qu32alnxrHf2wc
4lbINLIRVaMQeeJiGJlkMdEyUL6m5UMp5NVirpdNymBSHu3cVp5ERdpnTXsokUYjMxFG+Nk6aKtN
89norHPg4GDTcUfAUbpz0MTMjntxq2AXJ9lOhUiJkOsITaWV2c9A/CEZwSZjYnMZTSablcfh0Cfs
PsyUGgLmja3aW9a4W8sMXmRDY9Pl47btY2pEF1UZWSul+AxRBODt+kspT4gfefL6xMNEO+F+hrle
ZpagVkDCEhuEvUcAquMld6hPzSV5G9oItRHtn+xeLBU/uuFw0zShDDRBL9qA4UaJjB1yGp/9TgFp
6hjc0Qs/lAhBzDxhiqnuQ77q2ijnuzEkEC+IJd1hsbO6buNR06rMeGJqQUTgAFsYK+Ck36SiZ8YY
PtDgp/YAZImyLxccil2W0LPoN3rNPzpUfEIozJqa4VgDMR+FPJNHZvS++9qwrijwXRaj+rUHdp82
OSrNvBoLlOTxeG+z6zTgF/Ph0CyXhykZt14VbkxX4DH0N0kYEEwNrALKrEW7gkh6PUMAMHp77eH9
8aG8ukhVPMZdferf9FAM6zJYYsHQqtThu3TABVJ2eEqxf2q/uGG9VZkEh95q6C9wiqdjmOFfX5DU
tMULSFvF5m0o0OzW3gUnHuG3EX4yCRjjn+phZFXvVVdTsjn3rTudVO2dajVf6rJ4Kod8F5Vwx+zW
PaTOcwILyOkQwnoMLpCgu2xjV1NrI1DwbW/PZORRJc5KLnPGsD6z8P4rajC4PtgtmZIMV879GSUn
GvsyuzQJCPWKAIDCCNhTIXyVnJ2bWbk3n3M2iSSyyhrPKJZkDHdlBqFKoobO/PZktN3TINWFoLtt
TSkBNMp5rwvkEnXWs6E38pVsA/y4HnwNeyOHhj7VqW6eZtqq6wemYhf8LhgFrNfW7k00WRzrfk/v
JDOPXrL86hyvJuMiYF9rNkdhDG9yqr7DTK/nyjt1TnplxM1MCTwLCZPAfeMt7vefIWRt3zWEMSpe
Q8za/IMPEUH48t2u52Pc539VXBJmZpxytOmi9ngU0id3QPrPf2R5wUSqU9HW8hkVlfFJUBJlAbLE
xmABkTB8V/gSOSCJGbGhus1kBauchZOJJS1OKGkDSjGJK9tqou++rO7R9+9bcgxiBzmsnfyZuX6s
bcC/0ph3Vo6COZzc5ySwvwYBPjNDzjVRpiWDj0qRShrU+NQyjyFHyp+98G7smXRWsGIq0WfrwJwP
2tFEUGMqE4pFQwifGD9PhFWt6aqLHdVnbyz/5f5A1jf4WBnXm9zuCPYTzbbSxIsZ2bEklpjrRh6p
U3E1IP2wgkNFT+O1HwXaQDXHD60J39qHhMV8yypIrS/Cletnz01u7gj6pcCH9uyS1t2o9pnV4caG
4U24Eq6kxHws2SXObr82LORBlnexTepLOWEpsZsDHx4iMmOjF2dU3qst46WTnu1LlCKXoWBtq+Fs
m85Nphz4ZXVO8nBbVua/3EDX06AGCjxC1m0V4wqvtyE0QyQ3eEUtdmvUKDpAR+SjUWWaZSNiK54E
wrK7iX1o6bNoY5qHABHv/Tw/jz7kQBUbGPHNYDtTXY8IpawsPfk+66iczZ9pNQiKx1vadpcsvFl2
cYjN4ZSm7g95YRvpZafa5EJuzLPdsfp2CLLy0ccBp4zraDUG9UcSJs9NPKFKE/d5yJ5+YqFO7C2a
EwAFiMPd6r305+flo5Ia+Jspt7wG2GOx9rC2yhldxvGI0Tb+10aAFmpDPvTG8JBgsjRCrojMOQso
ztkw77IkpIOxMb0k/wYJbtt2HQeD30jNhhYnkZfREM+KPZbRsyyxcRaOAeQRNBR3siiYdQf0SYON
HoFCC/SafZosc+f0KIYmAuBcbpKkE0/9lHNNAUsZzSshvXfVINbszfdeQUobdfJdRVRnZfUA06li
UJAPvfUWhQj02ScTUR3itcOtBGm49NqLKRhsSMxukaC/HanTMV0TpdiJdVJjRpnS8l6ZGKE7gTqv
GzBCVosAViXHOfBfyoxAOyyai8cJkcpB4fBpTeu9scbn3luUKzLameG8GfTw6XsGf3ey8/3kUsDb
RbdorVtcXfB6rkbP8l157q2Kmn03w9+y4qPXq6eZz10KVCklMOjETZBo/AQC9FU63YQTUHfZFYu9
4qWvGbl6ISWbfihCxQlYPfX0ah5gOCeqbn2cPZtecpz6+aWcDRZR+G/q/FaCTZAu8AtW12xhGCmD
rTMB3hM3h50TAAPWER0fCCakwYUlgz5ruArs/nRd2yBeqO5yH2Ri4+jiLAiNtkOgeWYffgb0IAaH
fNKLEAIcKs1R/6jgjTPj3Yr6mxUwICYgRFg3d/ZWqaQL18a1B4o0UZoKr30KcDB5lf3uTeFjwsit
JBS8oUtBAXCw2ycws9gn2o3jvuTgU7h64FSxLkIbaE/GZR4RUww8MXXpv6QsjzysKZ7b/CHRekv8
DN/mi9D2Ey6dP4eTWKY3ttWXJhMHMcL1Tz9EwfuJHEQKbt4GcrCr760S/UtaqZPljGdCDHGXvrhW
wYYzRV+We/195i8xL6jE45Q8AdLLQpNhu4sIVE7fTcQGCG+rA63FwBTIBvhxnHiofG81yldDKFx3
Bb00uLjGPgx2dIiNXwkfsOvkfvKAotu9oliFAjErvt0OVtsQvDTyfcz5iOLpNR1QRzMltQCxyIIE
Zcylo8tgSybkjBDcNHGL9zOOurCETgQvJK8AYYCKXnYN80eaIfeIvD9hcVZWAKxyUIEECgJGD1zc
YOZXSzes8bjneiJ2ur+XOajxLjxjeLxE2vt0uBZqbb8HTXXXwnHQQfYyWS5p7T+6lS9+DOBad7Ay
kQOzK7KqYWfgc/LTe2secCBhJXNCFBB5IZmZFkdpGYyowoUutqkJxgoKAkE8wmHG7JyZICOM1twb
Xg9qkVVGSlDoGEGCmqlU4VI/ZC1qNBGkTzpWFxEjIbV6QTpyTzQnO3h2MKhadnaqTinuWt/9mZdl
i+c94NugPvtuRu83D7qHWS5jahQGRSJCOiK8Tg3zFK1/JsTNs0/EeWq4T3XQsk2f1hFkCIc1CYxp
xe7VwRvUNemvqiukknzlYT9dSN3YjsjVmPYfJqTXXUpyAo+I2QVvoOLfjZZcLHxhEnlnKcJVOIBU
rRT3RTl59/OA1rar2NN31Q71lLluJ1YnGZvoChH3XevICv8GmOm8TDkPK5A3sNsN47uIJ6SHYbT3
p35vpt0pNDmYbYP06HIeH4yxAHekqNTKHyPwzPuqZmPmaczAskIvmsfkBw6hInOwxrphqvm9M51r
W6hD3eOgtSlwW/UP08Y1qVmzMnMn6ClEy1O0AzEMMkTOMuywhOKZKuw/d8KwNvnGZ4sinhLQK++W
hyOgz0HxgGxhBCZSDQw3LYf5Acfkda4UsYH+PaIS/AdJ+tAuSDGrYQNm6os71FenZ9TOWAC0Q3fS
I+QQXdpHbhv6lAkRtfbYM2g7vwAd8wFIgG6fy/nbkPWDXQXXOmMw3zT8zKj/nrKyvrfjau/WhFv7
6skVydEgS110+asCyaCxEpVErSENCD8E07CWkl1pA+BXSp8cuJCBC8/Daobznmy/JarBgvnmdHzu
WQMdYDLrw1wgQjd8iSzfOadmeQvj5itEJa99E1OEg6cODJcHwIs4Lc8hO7hIaTKs4hcM8XrO/wWK
r9QIjgDKrqOuvpgePBIEsc8KLuch+4GJ5Gx730VuBtiPHRKjbe6TkEVFWohDxuV9p8MvF0izgFTQ
YtLyRf3rudZ7n89HJpFPYqx3cZc818G8De2RRFWDeVc8BNjT4mNemFREBk51EFWEiayirHsWjbo5
onxoJBBKqlVUKYQWoxzLZqLYMQWM6D1Crs/cdj+zIV43hbhlLcrniUphAguV5RplHcrU0SI7LyD7
0MIiGtjNs52GL4UNnTqow2fXdF6IePjTjDpGFUBOhRbhJwcgHvfeNMAxC/pjK8zDyMsfF+V9XLdn
VlObwMTn6hsXHQWrwMJ9bnb7KIV7l3F+U1hjSaWN9tz3wgV20k2Eo3HI11HJAFpg5EZzZ3kpRLwM
27QDATGqyWM3on0uk5Nt5g+Tbb3lFfFwytoSfwCRasEhgnF1fKbAHjKDemgvYY9RFXxgamVr7T9Y
8BBH5j/CXoIYzPapD+WOK3+bjN6hdY5aCAvQSOGePQtiW5U8Eh09rQayqrqq39pjQaYWU02UqdaE
Bk2gwNVjS6bElG0nRxBAozZj0dw7OWtvfk0SWpPHvoBlGTnmBvNnToQXjEt7pHOINQjtuV+wXYSg
lcyYZw0GpjEZfFKvTAjOJ2k8Oyh8Jiu7bxXY4ipGbGFQC9ZkIws6wLU9Qe/Ljfk4tNZVZPOhskje
mSzUNipvickUP0MfXLq2fx4tEKyqMj9s5bwHJX1gs0DCNcpST+L5ClXOkVqj+B5TuVfVvG0lC1s7
LfcRZsKxjN2tbr15XSbJSxfYON445m04DdH4kk3Fi6PIE2FXzyEUGAtthlNKyf4gEudTZ/RkIH8f
UqryraXD7cxB5BkuVQBEJ+YSciPxF9wpK/+Wsffz/5Tfnt9Th8zYeDb+xaH3XJuh2kgDaykxmIeg
GE/E9J3zdP4KzAiRyxy8BCVe9a5NjuSr7kbIpNx8mKBGKGcy8d/6YPqs5/iJGd+uIDWy0f0+oVdD
WNnfIB1FYEyjdV9VIyx6mEcmpmXp1FfXK1+McuBGn8ZPq/OL/ZI0P7TaRHWlD3HLYaqDpbfOkHZ0
IzMtyMVsXhjllnmJSdGs0cwt9LpqXtV2tOlc/SzLDPN4Biti6Ng7uRWGwqR0rtTES85cfSs9wd4W
OZNyTqkO3oYJi2OU53qJVuNs66xbqzq+wASWWB1XZy8PLm6hxYqCgqiOUbOsmPDJgNY0TTa0/kAX
kS0m2MaxrklYtfc6ADLO3/yjHXa7TeC9egP7SUtTv3Z0+ndGKF9LGBShhiigRj4E0zDarUU6a5gX
hCHr7tcosWNrHDAAegDZBH3zjUrkOTUnd200IxRH+2oM+rPKajRgFv22Gyf7WOcMk6pTmyC7SFG5
z2QUlg991Py4LiVMbuP8DqU+K0t88KB+U+UqFj8NaCR+NFoKvtYxmHAgCCCDdcr0DxLCc+r2/kUg
hcc/VRhc/wU4ND+LUJWlQJ3swofg3JuDqR9KK6F2H6OE3SFj9LQEl1JVu4ppb5rm/wZQcwZ5XmXf
k8VAbhCgTLNmweRDfA7I4j7H8pXkx40IwqMavlumFxGDW+y0acTTkn0CsWfblLGk/AQx8xSTyx1W
9K8zR69B9973iiVOxWMSx9uqxsJcyLPZT18+CWi5XwOY79nTPYSWeRmV3pq9fDAy3Cvoj2K+MP6c
W6i6R7MRd5DyazWt1GA9TdNw8nwNZfoLctbaXKQbLLFn2/9y4/Ke+OBdjSl+IFtAI7xdC9Imjiqx
yl2Dlo7U0e67Vc0fRTEOP4dMlgE/2aZPYVWqRFXHsfFYjwJkCsK+OY24OR8HC4GJq8CTMVNCAAFc
vK296eh3RXZtvKbGQCzRZBXkl8aP+QweF5x/VzOtJZTAIzy2X+AdIwdMh2vFo+FMzPBqVhEeYGn/
K2d2XjlsjxYyCpArPEfT1UFyhlKL1Sof6f1INxNc6kVy/8npY5a7EuBM++7pdd9cuvlidYv8hCZC
7DOCz3NUSiuwekO28wtjA8l0lQ03kP4Jm3SbbUrzMvsHod6d4NBIYhdKuQnaah3JLxnDHzW2NgDt
kSQoP94Dm1xbebmJFHyAcI1wWGMFJuGn9x8D/dSjUlCfuDLZlbD1uav1K6ZUBpBpt4WPVvdnkFaO
BPG+n1nHLdEZC/ufZwjB697GI8DqNKluzsQCFZXqkpJwKYcdTTue3xxVSBW/xdCwIw899nVUm6CH
gwa7Zwa0AM9HFnhmkXGmFwrGgn7fEeep/krxViVRSLv5zwA+SaAA46C/GC/RMJSrDH2d56QPjDZ5
Zen6OU199nwhj68TZ6usZU1ucE10vLtGdymQ/Xk4DlP+zhSbAEgU1GwMfcFufg3stkgn7O6dFlqx
PDQhnwf06c/EOXbGG5t6IsGM6OQ8YRxds71m/k72Kqv7le3vSoinbgIVGFNgfJAgzWHgpG+T5+3H
FiHanf3J12M1BCAHG4ngkhYOLfxpZDLucomy4qPTkunDsvxvmtea5ICEzTRbRklkr6Q+JCwD0Du7
tkNRbVIXdRL1Co037hYunWEZPK8qVL5m+QrT2eJdILIsaD+S5Mhj3Hc7Jickn4nhOA5bND93LRu0
5M6gVqrqv+WzVae6uhfWAtOS9UeVHZzuUUEJ6bFvpEy4Vs3IeqRe+dV5KB4Ta1yhwbL+Wga6oA9s
54GQC7P/Hmc0Hxeln3Jn69o7EZsklO1oMu6sX58m3mMobPl72W4HdDzZsuVBopxf/OqKzy0EKEhL
m8B9rQi8UPzRbzl6hi49Lnt6zKvIZyvx2nTXqfmrc8wk419N6kFAYxEy7yFarOUrzOtDl13ozFps
CVGI8ACUPujLqrpzmb/Q7yA7KU/ZpK8WHEaZGkePpgCHDNcg5oRTwE8035riVIVISWkZgAc1/B7w
CXz8wt4bZvrZvbYBjINXhQ3S2NThwegPbffTFw+zus7OCfsH8lDeipjq7QrsiTiFkpmb0aytiTM4
gj06w0wsnm0CKEB9sEBkeoTxxwdu8YW5QSWvVMTLHHzea3eTxutRIvjez91ujKlkBtTZd7o27zCp
0KWid98twiy2HoXH3cDTV6XMlZEv2mtbMcu/woBwoJcPX1F28/xTadn4Fd19tSAz3AoXTL8J2Fyq
y5B9GEWxmxcov9XfEdSBVsZW/9tal1heuu/SONdwoJrw3C6PH/MUb23Jf475lMqrOX7gkSxxrKJE
AMa241An5CNPvvJm3zgvzAUFB8no8iyBCMgf+be15+N/kQgdaeCwduRnM4UQ296XEfnra5O1Uk2n
7A3BNlSoUTYWClPjSwzRrbR3veAPwOI3uQCuqTpw3bF4ukuny8RSijZsoxJEdAO49PqG33bdmDgw
XJZIKVlTPhmOOzF+QCLZAgxYBbjfYkEB49FLPrbiSaabONxlQBhm+8kZDwNTj3lJalMvESrZbm65
P/eesSw9Prh4k/wrCbbNCF+wflXuq0TgZTyX+UKTwOOwKoP6rok92uBvaGjpsM0Af3rdyeOOWYhm
xMqid3D2ED7Ir7GNjQ0fzAYSQe84pWBW4PMH+05eUvstZZ5gw5bJiwtrMRQmR2OGZWo+9FzIY0/S
lbseuh9woW53GpMzC+xcolLa9BoBfMpyZtXxhJZPCbprrkc7/G3H+2T6Vc4XyNQGba5k0pKP94W8
am2jrN1nixN2PDYTsL3kMvbtU1zf13pekei2yzNg+rAYo3OXvsXJb4inYcw+Yl4rjq0B2IRZ3/f2
DtjAkLyg53EfMvFIyk3Ibw4EKJRbC39hzOfTOm+O9c+kkpnXofNOC+tCzbZP5vgAWRLNQTlupwKP
zKNGEag5jnjFiLac8jc7ZlxI8tv46FfUtHwi+aGhrSJVpFAQbN7a5cJg8sts9C7n+ZbRlhrvIIga
SvY1Ep3p0ugXi3G8+DYwaCU9uaU3CPh3TrvACwqADXX4FKvHatoKKvYIcB38YOddEd/Egry1UXoi
IhdHXC5le9+iADQAAAIj7bt9gTW5nEOO9WNinTrx0xqfvnEYiMPIyLcTLpuXjfWpcMaYqBvVwUp/
LTAyfflkqFffcOh4AdcILg/cLuxeK94Kl+DMpDso8mENI3zLJ8I2gGVm8973wEYzpKV0TuK15b5m
Eg7BsQ3URjuvhWEjLjtU3nunHmuySsz3ColNRHveEr6GJm0gSmdaeBD3IyJI3PKVTYLLVaT52oFu
6UVHg5cXVhCN2trhgin6S2SjiWLYxdFSbu2w3akKkD1PXHpdpBU8nnbsYEzYLyypHo4jY0Ds6bVG
0ozXAdBxeWzoye3kg3g1WRx9gJxZds3Cl9pCxWW+2MMysmJ6m4RErjyZIB5Yo8Mv2LNH4uD9FGYB
TMtBxX9u0+exfPfD175lLbR3WMoFHGRCc+/qT8EkvQS9j7WDbqemqDx7RY0AqV8TCrftgnaFGJGT
AarldN9PA9uYetflbEO3ZhgflDNtJya3dKW0+u+S57Ad9yDbd7Mqd7q6uC7mYecSVGKvDCDgzr5z
Ee4Am8/2rv++8PYz6HXox1r/3crTDfLFlUINixt3JkwxkOws+x8ruAgsMMjTGTihmsfiy/2HQ6oF
egAGrQ9uRvzV2Ti2MGKGKQSOEQdwC6AQ5/UihvL0qw/HSSf+3pbNVVrJZ0RiTtDYPDyL0QxtEzoC
C8l4EBCCxC44khJ/vH2n+vDMlpN4i/FoNMatGxiUh7g5isWvkXrpAe7FLiF5zkpRFgNJgcj7gWKX
1q+ED2pW4G1lJDi7xVqw2zCJgU+4egpdbFpvMaURfTV6Zn2WrbShU0boWcL8GX0IIF5gUKVpr1I/
3HeLvKhKkhuaZfamaD2cFAds6O8mOA34ztXJFEDpxoV7YLAwXjWRsxORvyuCiECzKPtD33WtJQ9Q
0BXxoRfN89QgdQuZCj/2QkUHO4ELPMUhgfb1WK6NtK/fsq7BsDVBZ0fcOlFrhX36PYb/T0CgjzRT
eK9D/zA69cI/nDFYC94Ax+WNrsmPUGJOoMH34hBXxqPvx/k+Kvvm2PuI1iZVISQV5lk23ltgWSPI
Ih45XdaM2GLP4hSHXw5xQF0Cfty7XHtvRCWzZPS1u/VGEb0ic2Cx4HQgVEd2shAQmd/4x7mE6o9O
knpuHi+hgWGnrB1/+TQftXT7k2nEzcp3iZ/yNTZ6z7YuDHnpp+ZzgdchdFqqDT2dUgq9orQxywQP
TsggMaG0WtktfmoWi/saK3GXmV+Og4uy5/5AOECHWq/M1vbWZcOiRrL9KF1eWTvtNYN86CI90D+P
8BQwA7mcjlUApnMSP4GBTh1YJtdsh1dcNc5utIWzb+N2P6ZLNFF2FMIHRBSOWCtcfp+mHC6jk7+l
DE/w+gaHmWZnQqA/WQ07PJxh00I95KpVbMhlAHiy7Zcsg5wlVQ2l0fQ8cizIJcAgFWBamYDGR0n2
DzUuqcCkuPbiapPEaWSQmNMOhFlFytqEoFz0DE/kR+oG1wHtX4IFYa2GYdfV/l815z9xw36En42N
zgj9RBlfY4K9z2VJUHXmV9ct9nDj187iv8QxXqQAhxJS2jvGuSD3q0croOwW4J08Z2566BK+caO8
lEECWiMhjZIzbnYOHYV94QaviHeQPobVmf2WzYYdR09XHnAcbgeftjyI9xl44DTDT00ym+spTJ3q
6Phq55jma6nRSiL/QXyWrrMWsGOHgWL28JZ41YXmGCKclz2VLQnmefecKvolFcJYgThoKBoY+7OI
jA40ioUbvYt8h8Rgy4dWYO+GYNLmH0yaEYOGUJXQ36aTut5XnCNL/bWGvunZrYH+d0ySsQqT4EeN
oQGSp2MUOauISg4VRZf0ZJXb27h1JTdJZzQzmCWuZ1aziVMXLLhUCEqJYQZBK+Ql+pSPeP3ipDbs
h0QGAihwV0agC1dOVYUu+ZIKsgb3qd/WaGHJm28ZZ3GlyYLh11wuIuzW5mu7A3jXEnmMXbZ1WWnO
7Ka/p5RG55+J8pIQB39WNgFSrjFEw3vE/7uMBkIr7v1rM/glrK4yK9hZof2NeooGo5zq4COJPIQM
DMH8pHmg1x3giMpA5ZwNPhCqZcnT81W569w1Ohp+4KI0DR07CWYi82wxDmKqZHOvyIEF5Unn5VAV
68Yvhab0iCn0z8oh+htUmz849Up5MSkVOgndo8h1VnILaXYUaxU4JSw6HHQJmcWIayta0hw5Y/Gp
QkbM06oyE8l4LEe+FH1Hgn1EucFM5zLLT8ka5mYq+7To/XVcjJEijEhEyHOBfcSEBcgkmkWDUHDQ
zh7spKQf8KOafI2VH7AVLHnwkHfCVOhCQLD1NMp/c/MfZee1JDmOpOtXaevr5S5BAgRxbGcuMiJS
i6osXTe0ktRa8+nPx+qZMxURaRGn28bGrFSCBAGHw/0XjnA+ly4qH+Dl7CRKZ9CUzYBKt8wWo8U9
ALMp/uQjH4Z1ojWVEUTAwkRhaCFgHEpagnYQTdmPpq89NPtbOwmnBzsdUudJzn2wXrqT2ifxzPhJ
gJfTRa0mJeHkNdXnNAHIBzrFC4FWF7MG0l8u1kjbG48HKqYX0hG+ouc25skKaY918iZ1YdLBnfCR
ieh38NvMzC0+nvMZPRXhS0QEQ6dOEMslyYketakCJKMHY6e0QCeCB9U/P25+Tl6S4YNqNeWMuFwU
ihmQqupmF7sMPyX6jTsU533vrXYdWEj0BvxYYgzrzr5xN93Q5SQLhcmktYA0yKvpSWvyS2AHQijI
9eBfs+wyi+aFrwcPXgfTW1lU2Vr3VZMffOyGJIZwh4LbHH+PtZ9ARW05WftvHohKiGbEju5mHqx5
5bK2phE01NqQ3HCnI+gc0YjZPc1JDV+SGqEzDGkLXINuaexcdwV08vFWO1aJi9YcJZpucm95MQKM
OWosqYN6vGtcfGHs1hHWZW+qcnqvoHNApU1kknrgkNxKa1KbCeSpBQLcYMMGFigmyjtLE0xReF0X
WTAgPxR2A+jpliYN+ESvEtGOR2z8a6deatotnWetWJ4cEmo4IGmyyvGHAKwQ5umLhkspxJ+StLHr
mgFlvQYsPn0h7Zj5fe63YWvdFW2fFNOutcbQbx9sV2W5t+2jsGmh62TuKgsazJmsvgx+Hy4xgk9t
LT856dACdRW2ndtUiJEYTOWWHRdSCAFc0A3+zomb2HnTOkGQ9bs6aEvbfZ2hLA6G04Ie0P8UVPf7
/E3h0XEsfsjWCsHbJqyQBVF9Oy6oKXRR7GdfZCBT8RCmkayp85aqAB821rCg0cARpYTqP1s6N6uj
b+v174N0TJ35Km1Gx0zAReoI9DFpw0DNrIL0J4nMVuU9BaaRzq2d1wVOig6f8u3kDiVXWrhnvLQG
eksvMWxDFkMeJ2H9EZQQK21TAxAcHgLQL+DPuvQSqRf9NrQVFkmTpA/6OrIjjCzmRRd05AYHlWRi
KMglM5s1xYx66n+gx/K7ovdBvQOz84cfjswUXp8at9npw9xOFU69ppsdLkn9UjfiJ+30cHng3VgK
yRKm8WtUHkt57yqxVg1QH+EAT+xkSa+iLBbuvZoajvWaMA7PMPG4D9Udd6wd9UU/ebCkv1YCm8ZY
9wNd2eUGieMONUP+8fxm6eLsmU8cJ3exadTwVQtnWm7sMs5Q6IoEhCWUzr3g9UxhQYOH6ERx7S59
bhAW6QrTX8kws1FNyywuuHrJYxQXqy7yqLdOiV8/QyazUDn0y8KOKYYtTT1cA4w0Hdq0CcQhqPI0
Ot63XdHCK7XAPZodBVMZbWXXLL7NQQI97rNZKqqnLGGXGoPjgvamIjEvyU+t8nyEARWHcfMGXHBO
JXEOLNyjQif1649jK2Oyab6RRS2kCZcRvmQWBKBYwiIcY/pG4BSu8wl/cyjk5cLaoY654ut0V5LQ
YOemsoQRgqXMhtsUdZpA4Ok6UCFD3DlsA3r0me1ND9pQy75lU1QevYuhgcVLig2uj+xqVvM3qx5w
gQ+N9b4BuQdIL0n6Rd9Zskgl3Ye0yBKkk8wUgmmephmhezQZ0G/bhXFQ0yGt0ABiSc87SQcPNcsQ
iT8/W7g1lmau4gjUiB8axEZqbCnKScugxVldWoi25k3cx4BEyiFDjijzovRqEj7971wRzC5dnLj0
lQ+dw/o69WlIFW6kdX7VFbgE3ltRCRXfzWesRziJQHD6RYWQpUbEIri3jKRvbtt+H30zsMR72i/R
EFzVVujMd4CyhvYdViIp5K4mLVDWg8o4gZNynYDgYXE8v5rTXCK9JDACpXhVpgVRrnJSzK6j7rvL
gn5w2roU36Oibci0GuXkFG9c1ds9ok1+mV/W0oYMZiWgTGjLcQ17WAyyA6/aofXFXTVaI/GCNVvf
FG5dy7s6XIKKKkcouvlHEDQ0KWN3mSnJFByOW8e32FFN0LWgDNNONtiEdOSyllyK5F3U5EX3jq1a
JpuxtXBs82PRj49E7Dm5BUgREKsnNS33XcceF5Ouwm3baWiv0FT6t0UjUfZJ/XRyMOTxESSbfC/G
gJAOEL64fVSy9izEXVV1O04j5q85/ajonuZo30EYLFEvB7UIOMdLVTzeuopM8WJSUkcPdlHTphkp
WQ67ZqCrfykD2/4upLesZ9vgy1ciCFKw9dUAlgc9NS/kslcJDIrGgopmZ+eN/rLETgrro9Dj8Joi
bGaucqk1SFatO2JTk/qg2krLjNkNCm693Ck2i9ykqiIsjpNbKpZhiXBi7TQOuvdzmpK4mc75FnnN
8H0wZcfjRC6eAGIeDJouxSgeeZnkSToyqrGDIshvrW6kbzJrsHZYsDVWAj5jTCmmp2gPUS9cLMpz
skODeAa4j11QZHDvdUBtXehxgSKb2Row4EyJdL4wXqmAb3RuDcWsrEZ/LZB6yaPU+aQ2FaLQWHl2
Xvc1baWk1YdA1OrN4ecZxSCRmCu/7sGkWfTGxbMTOxM4BS818nmJF7qsQgCdekoRYXlyqiD5BF8E
cRW3S0KU6et8BtHhYCOjwI5/rr1mfq0DH9KVaNPwVgeaandIQAGyBjafOq9bl7gqhRrX9bpEjjuA
W/u1bJ0020xOWfD/8zB/BxpPgtECvU8vE4h5n2wnUF+MmCDu01jGbzetxxhqSUigQpbA6b8iSuYj
pJFHAEpnCkkfZ9qqz6gj1t/irMJkR1VFBKeuiUtgZqSWCOzLpEdXB8Qnhr3Si3DaBCwbX7tCostp
Ge2gNYmSwpsGXU6s6zpYdagioTi35uysAku5MqM66SPIaDWjNW9nogw/uB1zpHLctMuvi9aUFBqJ
4/Nu6gX2JB1k9gKij8ZPOGxshwPJ8mEwMngR7goh0DGIHaMQmodMYe/gd6KxOkcxfZl2TDCk91CE
gOmo7WKgjtd0bycLyNQuzzW61LB8lHVJNPf8+4T8dtwkKizMTRSq7juC/UOB7TdcM2iHs+JqxLqy
OKkleFQrArWAUFVxW+W+RiQacV1048bUi55JXiRaNtngog9cOlguh1Ih1ALiSWNVmUboEMJMJLdR
NjXSy3nI7Pod+kpFd9lxDUs/siCL9gmOURFvjbRs0L/RlDfXvjVazRevHPFQ9ed2jD43fQ9xViAk
Hn/PQgT/LstegNtB72x2CvwykOtKXxmE01jzC7hd6ZOuDDBZROrV/jWaq3P23gDCSjm3Km+472hd
jTdTYJfJN47PjEWyzMjUAH0bIhqmZARWcD/EHkgCLjy6HEgLG6TTqOqA+xuokq3S3GJeXk0SA158
Cpd5Qgq3TcrLwVNO9dpvtHaxGTATNyH0unTKJTiG6TbU2vvpLFWykGJrFKVZ51F7HaDXE3+vRFuQ
H9SxhXdAVGH2ZWQMfD7NfZD/XbFwK00GK3seh8oCVzaXAtya40/qCYMJPV2hfpY/p4Pn6GfpdgBk
kbwOv5APLs1uoLMhr7NBeuG7ELVQfG06267o7UR1QViYpiAJEBaT5RhfDYDrUIbsGw/FBpOND6oc
+ngnq6jMH0G2UhiNIUneNNkkKna5pmiueoWm7lDnaXpXj43urmJAKeO1PRVpBOg3zKGlhWvcWvqy
QNJs0atZQjalpdlkjTsGu4ozLvqgwQUaaHwypz+bWqbq34FFaUnbQ/gdtGGmZu5AlEqN8DF6Msjl
SpcG538FcQzhsiLmw97aEkDp7n6r9RvZrgqS/WaA3xKiwigr+Fgp9KpmTfEV4IwoA6vQdVTzm1pf
NLTF7XJCEZrCzZK+r9nGPRiuLAIzB+LByGnz5x//88///Tb9n/BH+arM5rAs/ij6/BVUna79x5/y
zz+qv3735vs//vS0rxzfd7TrOdK1hdIuf/7ty3NchPxl8V8oYfRZFcGLzpDFRKVFiSje5mnQuRen
B9JnBlof5LeBEhHNIVCzElRkSq7aiQzrn9aeKMWVadng3srNhNMkb8vk/vTQnnppbKmNXt9UaG32
x/ZJkMLGcKgKb2wp/1nWZWUFaDUUPt60EY4lXAdWkY8UIydKfhTsnY2ejHuTySG9jHSFsyRLg3qK
fO+zVV6xgsjER7jGRqjktgdMFxal3s1cI0H7YhPo9QgNWlo/kTXf0aR5V3fyjVVxq0TpEkgqgs2W
Dn/OBdYukQbZU6QWOX46rDp97/PYQ+Gcy7tIC8F9GW7bEofDbSXpv1NSJ9ZN6dekr94k5fhVaIQ0
ycVBz6NF7sKWzCYX7/EI9JUHJbV7Fbv5jzYzl2mRAgOp8eFTUKnjxH7dR82rtFUfiE14rbnt8+m5
F/bpuffF/txTZ7C8eX3qxC8Nso5BOOI2GQHwYUUXSCMAfvoZkTEKuhRpIsHsIGR+RVGVDXf6Wbyj
R2GJu4ars3SVT1a2/yh5N6GflFFVrew4uOq7SDw0rp1c4SNS3CFFONycHu942bnK9qWjbe17xjPr
lvhtyRu6DhQAaL+IGr023BLeWhM2E2Oi1eXpkV54M0bS2vYgGfn2rw3w20jDFGrbIrMHTDE0P6ga
ocjRcmcphsCmGF6Hb0+PJ5zjqdTKQwpGG8d1bWd99d8GrJu4bi30qy+mepjnCyjzX4FOI2nT9BBk
Qn5HSZgZXFYusHee3kL/I5Kha7YJxVKfe5p1De0HMZdTzZWU6oUSKEXtP41ftmxTFyM3p0/B6Qbd
z9LN4BBUkLA54L41kCx+BjZqrUUo7OukRf4p82V/Jpa+8BW0j7yeh+Cudhx18L2HuVbcTiDNSqv1
P2XtBJO3k9rleotqIDYYlmuCM1/+hTVGbrOSMbUSWul1+/32IZpwqhJKlu4msOfYehtPGkp8w3Wx
+jricDL/OP3h10h5ONP0i7XxCKSucQ6iuGnaBPopjfe4j9o7N49AKEZhBXCxhPLTI/hvIigFA3oI
r+HPO69OD//CupO27eAYo4Xr0zE8iCZd6LUAeDhFKNjPKPSXbIsHJRxUQDCGx2i5sepqQBdNt81V
Wi105QePuirAshhfmiqpwVNJpIC+nnmw4zDn0j0Ah23TK9TGPliCVu/4eddB6oQhJ3742i9BpXG+
V4Oydwr2wFUbTul2AtK+lqec4iYFArk7/RQvLEAeQjrGk+wFzrr9xYBzrSPIgwHAAr+lX+pRVhfl
tAzIDZdU7GKIXX9/RM8mhTWGmAqQ+mBEhz5vAQ4BaeRmvnLl5OCbjnywFfT9EwpM5swbvrDcfZIW
h+EcxN6cg5N8ABwK+JdA5+R0vcohqe4MvJIPNr/9+fSrHScsVOmJpZ4SnJ8cHPuvFqWFVyUu6Unb
iP5bMjbiLfdX9woZZEB4svxuaMx8OD2m8I/3F5MJpNTxBH2Pw2VEc4s01SVToXHb3UUJ8msuSv+X
2aqza+J0ugKiDCFqmT/qiAa5aUx3pVZcna2ABSw0p0CBImuP8qF3O8r5ZxyF6B2ZyjuTVB1/Cfqs
HhFcc+5wzh0seMcd+4Zb2FrVy0DDTl3yWgR+AuQgSP52jAN6Lz3HMQ4njjr8EkUwTRkka4QG7NF9
6pZcfOipxV9E2pvOHCVr/NqPb+C5id8Op7YU2juIL6ZPuI53rC+iy9xuoywB+OjMXd+eyQ2OP7Ty
JApRypFwfDi591dXYwa0oMD/0ZFu6ZzVNWj/OadImpAMIqoz95c5ucNT0wPZPr3IXvhye0MfxPDY
ipvIry0u87UTX2acU5B9qD4m2qquTw91vIcUr+YSsJXiA8qD6UTgyOMUBG9cuKWGGDRN9qeRNtg7
259ghlCMRVApb6LIPpPqvXBQrCN76zGMQLV3uGbc0nPAUNhIYaBGbHzndTRymRatd6dXzcwJ2850
+brUdbBTJVhzqug1iI3Try9efv//PMXBVC+qycciXCpk/+bwNu7r5WbSBXJQU4PorlJmp7K2vcLe
sUHVSSI+Zgfps2C3URkwIZY0HsS5QNENXoYKMYEZgq+HjNCZHXb8nIQb9phDF9BWJFP7q5HUkZVP
7e5iaAUeGNUiX+UTYvPYXEx3tW5J47IIDM+Z6TnO2xhWcV7hw+E7VIT2h/VGq7SjHkhr5VUayhrQ
PPfCygP7lcTG4Vk1ovtaViJJEK6A2Q1wvEjRX4AriqipScyZRXOc3HiC1A1Aic8MH61WOgVF0ilI
YK14C7ejviPLhRDKfzBKCugAPjDTuafJr0f4cGcmYz1P9kPP/ugHk1FXfb8EKyMM2/P3qp6S+7Zy
2ufmrq/mEZeZrUvGsNGp0+xAMwgwWDaK4NGco5FxNsF/YUE4lANIVrTgEPTX/P+3tLIHHB1TN2Aq
4g5caj3ZLFLYCnPYXdlwU9ptMnU0zE/PwXFQ9BBjYKEb5SGvbQ6Cot+byIpXldFuCew7fwW4Bc2j
b4E39YTdP00tRji5q7Mzc79O7f7Uc9Qql0Meyh3V0vW5fntbR8800gruv2MzIPbWpxD5kr5QwLNY
9ueCwkujcb74Pm0bVyn/YDSaKdVIYkGXuXBuXUQatssEzKYa8OZA2QZMIE3cu86x9Ctj6fFe0oOl
66eAS1k+AjJl1bzuV/pQ5+MRf/oLrKf2wUwoUkjYcuwE/GkPvjsmBEhzNTGuG02DFqTrZvPDDMf2
3uk75IfjAUXB0yOuIfBgRG1gDntUoog+5iCjq5yoQc2Y5kOYdPa9nI2+Howvzkz68cpiulnPnLTM
vHYP5hxhC1XhWF6jNQr7i7q90eiuRODC+m9drRGvHIogCje4msnqMwQfeNSn3/Poq3vIIJKZA1lh
lbnOwVHYDwFQQwxEALjWwrszc4qAdxL6yCHDmQ29u9PDHb0ww3HvofygeF3efH9JW/1IhSrECC8F
d/bkgOngbQGTjfVs3+WDY36iDBbeW7pPvp4e+WgJHYy8TsRvm8mTJdgeZB220UTBBTfeAQ5zB4Kg
Rhg8m+PrvIOLcWZ2j+IVg5r1Eqxth9VkH7xu5I2LVY/Yoct0dK7oJLZveh+tGx10+MqqirajGvR4
ZlW98E25g0r+Z4hasKX3X7WXlZt1A2u3aVeLGj2P/S0cvAp9M+A6p6d1fYO9feLZjs0m4fJNy9E/
zEypGSIP13U5MrAtoqy1zB8hpIHHOj3MC69E9ZplQ85EaFLO/iuZqHU4g3wmUugcddWV0aWy7lbX
xXxmib4wFFEbVrcxTN9RuSRAMQEhmB59/DjH5VM0AaDTyIEBGyzfT7/VC2tyb6iDINPbcWt32jTc
5dwFRLe0KV0lM0ZBF4C8yP2mJYoeT4955vUOPxjwCfjj7ox2cqzdR2rOcitnG0f7cOrORO3jIiui
AK40LH293o/MwV1V2MJp/SLHW6DzXKQ2FwvNZ/qMEPrdXTkAd4ThipYOwuTX9ADk+3yy06vT7/sr
W9tfoS5bgDArhC988rr9pRPk/jLHJSDlMW8SoMqeqh6Q+4E/IdPyflSu9cUDVPsRxMP0AGPUfpZz
Wz31HryhNAHwDAhNAl/JzQMYi+L59OMdLwE45lxXDWIBtmfk+rl+C0uxa/euQQx369M/Hm7c0i2m
zzb3B4xy0BF3HdSPnPRchHhpVApzAGjXkow8rFdVnTcgH0cYziDN4LFtJz4aS2Wer4pnQF5ahVlw
Ccnr9MseBwuXpA1iLtuYtz4sz1q5EMZth3hbc1t+D4i9v6RNV/7dEoDHKEZQ/+XdmLyDKc2qyqoh
jdMvQtYSsxUrgOEXoHcILmdz+oWOjzPap3RuaOIoHELdg0hrKRXOjgMkPOLrXdBJQDVr7gAoLsGY
vs7Rhrrp65R8dewipc8M/tJHJCR4rsJYx6f8uL90RhGGKd3vCJFk16kfpJ2U0ScMu5bwMevjPLlq
hlI7fy98cB1yhcPXk67vki0e1rTDEs8FkFK40Q1VfVnSOb51UxPvHJ8O7unJFQfL5a+x2BxrBZng
4R6EjxFetCMiiIQ+3nNeFNCr8FBsFWra2bq90xN0YSG2CKc5QPfNFrVCxGz9CQ+5aLgT/t9tGv16
IIqpwpWcelodJkspzgJx2K5qzSiTX2Wgsl87fo3lSIJ00JC11ZWOB+u66tg/AEoLHA3PzsrBpNCy
cQkXDsmpFBAJDi8FS6gAfCNLs80HBeMTzMR4I6ASp2dO3OPUxeX2y7JaOzdE74OwOVCgnVB7Drcd
ap0kouMErHG7tAuWhRtRF5hFb+KW8uO0tQaQDWc+/sHwf001V28ODhDAvn9wNEo34/cHmmJBrzii
ZhihhOl2UQiBVoaSg/FWwV1bB96ZkcXR9X8t43s2p4UiJB/dt3HhIXhINF1q0Y5A9nFJi5sCzu/C
OYDn58rURJo0aAXyNMuq+4UqC3I/3H7PPMrBJKzf+vd4KdYI8NvhUM7RWALoJZKNA36Rq6BIlCfg
XofZe5gi9c1ZcJc6veuO84P9MQ8mHlRGpnsao4A42uh1Xo4Jm63zrptIWh9OD3XwenxjyaGM8D4H
nwBjehA9ZQ0egmsRnXaXK+fiTh+dpnz2oH/tDDB17Yjg6vSIB5tnHdFZ23E+GavkQn3wclabWxD0
c1AseQ+zPk1NX9LmdpFPPT3QQWz+a/kyFu0H3pFr6/6XU3JCBUxFNAQEsmIXKcq+7SajS9iBfZPi
B0kRDZfTYx5PJyACm+qidB0Km+7657+tlhwjnNLSTOdU+1Vy19hZkF81Ic5MG+zuCiwIJyQplwLL
+NMDHyyZ9WUpijg0BhyH4rR9kJzPvH4Au4GGclAgIl9Pcb3D42nC8jgNozd/dzBpr1VbGtfKo9l3
8JYxQDIztnS0+jRP74oQufRZD9VNCBPizEc8nlCG4r7h+YY8wtcHIdAjLy6KfKZ/KwL52U7D4Lqh
Pg4nzZ8/OcnkvE4NSl1nPuPxbLJuXK5TdJRYOYdN88r1QQb7EIicocMIa666LbrP0+uohzz6t+fS
kfxHbZF8jDN2f8XMchEqHZDMscVc7HRlK0ppJSBYMNdXp4d6aedpjhM6csqmN3/w2ZbRBjOtaJbY
TTvcyDLvYaN6yZnF8dIovsP0Gc+n5/mr8P3bFuhNECceqDM4rYjIbIYij/ONBMrcn1kaL30kX9FR
peH3AobCIjkg80SPFzSs+hjiho5YTcOJWIzR8+mZOw4lxMDfhjpI88xCXlcDmbxoPX/agE8Odmbp
I7wlSf2GXkYPp8d7YQ61ITQKgogrWIf7iyINh0DlJaQDXRgU4WdlCuvSXyTgodMD/QIe/HYzW6Ox
T5+JGI8iHzyYg+UnJOYdw4xoUjQDD0c8cf7YdvJjOyG0VTmJ2YSU4j+0Ofgcq8qf12CCbtxEdyJG
dgoYL5pmeYRHmutPt008gH7rzbAjYZh2vV/6l6VCJy5UGSWeHvf5mmLBVtf6MwQ1eDfQDhC39mxo
z+NHMcQRuqfhrZyEWtF3Hs0hBKEzu8KnKhP4nUVio+zoLrV6TFPcH5UJsNL1H/rG/Kz91N72QPru
Kif37zDc+lgN6SriUKOxjyZPaM9qM9lO/lB0HeoYMr01M8LHjt2EG3tRYlO3AG1PT/DB7YT5ZWl6
LFANwMjzD/NnVS1JXAg6anlWVjeNmZJr3U1ouGVF8wU+I9jtJhkQaRvhj54e+oXQ+funPSyZOxmq
W0s9ooiSYB1ECbJ4k8AS2da5Y57gGsOXsWznTNdfrAvmaEFRXuQkgm8oD5Euiclqans23cthidMN
SHHK1rgqdTsJKngXuU7+OI2l3uooia7TfqpWyf367TIU3VVVksTZkGIQG1iglCahmz2nJu+RkACu
g6+o775iIvNzn+mFWOKz12wqWNwrqJbsbzgfo9Z+8VCPoTIT3EQjaTnsd/gxdZwguHb6wxxHE2VT
RiLjMiAVON32B1u6MaPnSZlpTBfbbG3TwxHQ2Iwjwp3FIIb9Si3+mdVwmFKzEvdHdfZHDVsO9I6+
MTEsIixTh0alE7Gyay59zg0ypPE1tsuQmoXbge6N2IuL40TRpqf/d+ZhjqebtSHorIAUU5ztBzMw
zWJMy5WiR6UiuYc4AvweqYZLlU7u5enJfnEocH3euv9Idg8aR5Vs2iaqUF7rtdchd1VHaPkL3CsS
JH4878zVnGzvaP2TFOk1btLDIZ4eHBV4FAJJb9jwrYIfj+j21Wy1iPBuuD3wa19T4vlQVB9zF6O9
7nuAUO00RFsrxIhcI/mDVyLn2DLDO30CB3thNQ4iH9vBR3tmhHEQQ0V626CFsywdpjibOvwMRp89
bm/6EM+A7LlfXvmlfdlM+BEU6Q62D+jTDCx0deOihIpoDN4OCJ7WILXEJWoWdnwNoWiTe4+dmNAP
i3G0Ufd+u6rc3Fto6ZsvA0pARUSPwMMgEvWD1e8EFUYEQv2V0YYgb4NLSeUhzDqhWB/42f3YJ/Vt
Hk2fLDArofUZEfssbjYiSDgYPodwuGBi4gIM56hXH3AtGrtLHV2T+pBjiV8X3PsUHql48nv0mgK5
XajGeomzKZG4QW9dzm8DH/OPdxGqEezXWb2HDYQs1Ds5QNnHlC2HEvM2w0eY9k3lPPc9vBB9O+Jq
PtbuRb08YZcEn+dCi8cUh50Spun0DqMSyMJofUF1wOhO0+WL0Arwg28LPteu9xOjyMV9xDhtwY85
AuaSInPCgbJU3xQlgLT7kvbcoHYGA4Acea9BIVFs15uy+NCZ+lYa9KLS9Imb14VAN29JHwYcHPv8
soCXBSBc6h21DXhFtymu0uZTq/wLPi1yVOifYh5t9dx+nWvHDW5760pml2kvNj7bSG88FG2Cxyho
H6fsakTxI20eVk/QhK0OLaMM36EIjPGZwN3SfjPWd4ht2OZriZpfeoVwKNpD/W2EHUk33MEYCDHK
RANdlM+TRGJteBUMV6HpdhBJMfF4JdHhLyNUIOEpL9jsvncaJBzTN/H4BUcvTF5QWxFooo0/wuVd
2d07AOgBq5NQd7de+oz7kspeO+nlUOD4TfLRxtir1J8nwlOTfG0AbdYdLjFxvFMQVMAC4L0FHWMB
7aANxNoFhf2VfPBYyRudpZtIIbtLDC8yD803ZJ+6z6p/xGsiR8InhuY7zZ8W86McOAffZCDx07S4
oYUtgic/+6xQ9K4K/Cwh4CtlvSuKErktgPewuolLt2irXldoxnbeRZDgktQnl5V3O5jXETIX2KBA
U4VyPEtoKxhxZv01ar6IQKhd09vbjNtt571KMRsccv8BZCZ/RF5SyMtk4Ct5OxM8OeUWpouNCpBj
fXWC6RXSBzvRXAPzTiFsekj5nY6N8kysOjj13HnA8jJGHCsfRjSeinjcCjP4Z2LiSxGRghnYeiVs
c1xG8mZ/GUKs3BNAWskWOkS/naIhugno27mPWMUs4n09GvXu9Nsdjwv/SXKj0mvrwz/MRFZeg2oW
EDZNLu6XCPYvbPlq2U4xGkPYYRX3ZUasOj3oS1MKhIrDFnovd7r1oX67/XAGGbEMhP+iQ5UReHV2
DfcweDo9yi+M0n6WRVqpgIityGbXPUwhJpWEbdMEXPcndS+jDOqPu5GyfSili0m07tKdB6v7ux+o
8D5qW4w/MEdeYIZeDGk9nLnDvvjSNIeMcgG68o33X9pqAifJQm7hpRPP96GVIhpOm/fvNQV/pdL0
cHlfEJc+YkP7o7Rwege7hFcRBxhz95i+XVc5VK08aM9di44zNO6Na/fCKAAFlD/3h7KhQesA29ML
2WPPEvVyfLMkrvdqmip0XGgu/O2NCGh5xclS2TbrXWF/PD8O2mkp0f2MpgaqcjRP5h6VZnOurnr8
oTSFFJAl9H0kF8s1WfptdSoqDeMAWZQKfVRci6CB8NqE4c3p1Xl8BVjb7VTA6N1S2DisRSVL5cGP
Cul6q/wdEgQP2AB96EHAbxtEt5WlP3Er0dtKyjPb4viyBfqcXA90rgIVqg7WIZRv07cdPPIFot+7
KIuch0GJlu4hOnI4cI+XkYqiSwxazxWMzo18EEnRqHcTL2RkV0HfbnIEPOoAWzLIzu51EmECCklU
Xwet6c8EnBeWKri0FWmLuu6Kctj/pJWzpJ4XY74mwCF87tywvwakg+egWNyk2NTzKp97+vseIijZ
idTlSd+BVFAhAwm2PybiXVZS6g5J9JTmlhsjDm1EHd2i/41/Fny83aiy+LObD/OGOqkPdkZiAz/p
dluOXbE7/TjHcd4XlPuAklLkRFjlIMNvkJUFjWfzNIYmrR3U2a6rbVoicO4oEL4Ne6/enh7ysKv+
awY8CjRr55b/DotcJqNA4+AjdWHqDpFZ/yq33qd3Pr3tvvPrx7AzBNrScd8MeSDPTf/6QnvB/1ep
kC1MxReM9WF0ovNhtbryEI5FM1RufHd8TovhnUyWCBam578KqxmeDdjs7DVVeGQqxdQN5wC8R7GE
pwA+BByETyjove4vAgCYWlBgQXafgwgxZzey8BdOqr7+W8Uwn2XLDZQtTdSnGAtpbn8g40WNQgKJ
/FBAV0s7W7w1qBtcn/6kL74OhyrnF/1k+zBo6T5E+6Gh49RAAA13feYlz31WDNnV6XGOl846b78N
dLB5QtimvjeiwJ7YQXvZzmWDFd2Qfis9N7lLPdQeexWjCTrPOCV6iN+OBQqHpx9if8v8mlIQdZzV
wgNWSaqyP6UU9vDiFvmqYE1tBTUmD4UudAQsGmoYZBI90vjspX8/Uh0Nqg5eHOugKSISrgIiKvkS
urHLfaawl35bU2Z4SIJsLM+Ehv2PejTkYZqE6Upr2R5OKr2dNmpXz1X1rYWQPJ3ZkusS/M+OPFqi
zkEIKiWhoAzrGWlAsC1XM4HAvvUc/HNvFTuv+2ut/s8eNbf9RdX9VlZzE+PydvDLfz5VP4o3XfPj
R/fwpfrf9Z/+v7+6/w//+RB/a8q2/Nkd/q29f8TP/9f42y/dl71f7AqqP/Pr/kczP/9o+6z7N4l4
/Zv/v3/4x49fP+XtXP34x59Z+e1Lxs/881+/+4tw/AtWBkwIjJkkbSet/W1Rr0P96y8/fsn5EZu+
oST19cvZH/HjS9v9409Lmv8mVhGvAOWRk9C8+vOP8ce//4jwQnThKKIxSUb95x8FvOKIf+ao/wZp
4NF5oixIL3hFeGAI8e8/86Qi3yVzAxXOMvjz3zPz6q/V8ddHe5lurX4B6P6zirz1/Y3wuK/ASvAV
RaT9XTkj94HrQZ1vW0oEOXLVdvQTYSYfBU5djJ+qGUHQ9i5Hk06njy6inUOMXFe0aZC3sNr0jtwf
fYFxO1DCUIg6SqM3vrpbEHoWkbqpENGgWnODpuR9YKOAjkyZqG78+RtWfHDQ721sBuCZbJ0+xKLA
QsXA3ozZeOUF1gVSUVjJUoG1HhWVy7nNL1wa8COqP6OHQadzCy8QKdzoshX+RY3SlIddi0qRYq99
9PjcN+0YX7PF7/rWgZCXUJSwcfewLspVEIT0YAnuBsp0Lppgfu5s8AVCe+P/sncey3ErWRp+InTA
m22hHClSoiSKMhuEJErw3uN15lHmxeZL6vZ0FQpRCN7pidnM9upKpzKR5uQ5vyEaEqjTlO+m4d5D
W7cPdk1/L5s1rs0/aYrvsXPb+P7XzMDjFfxJbXXIqBk7E7si5FXwh1I2TdAjaeDv5AqhruqX2d9Z
4+c0N3E6vKcsvpFh3taIo6i/JovgPWJvWbDNUZP3oFiMFAo0+ZeXPOfqY+f/nnwAET4+3bBWsFtF
ObWnt5tgIfGlnjw3h62QTF8srTuoiDi04+Rq9rM/vWuNfp9l7f1oy/iHJghJYlbG6zTQWldOKOQg
Yecgw9Zq1SGFOB530q09OjeaRAHP55pvyt2AyLszgYlDfzcpj1UyCWqOG/qYTUQhnPng4JcOQn71
tk0QdLS7b2BLXCP+WugY+yJ9iXC2O1XGprPRd+/uMbHeTnzuvpLejOlzPvEBTASnK9AGMkJK+16J
KL0ElArDr0WsfJWn5lemRkejPsDffkozGEogm/cS9sCSnT1CN3eL+JvXWDtv+GKpz3WB+3PfH7Bz
3SIv4mrlUQN5mESfFPTFaim6yY0vupbeUS65CXJsND6W5Ye0/lENPGRRajcHVuSEbkRd7b1BGI8i
F9Z+UKKPgWNtSjrceUV5K1A2hiLUlBFOEI1U1HjMpN9b2o/cLkEZ1FR/qlvKVWjyGki+2l4CfwOR
so9G89GSf0dZ/Zgl2aNu3uk+Ep5xKPF9O0AY3iA99X2/UxDhD73R2mCsiIl2chMgE+UiKYSuedHt
LVlBdPjZNzO3oZ4zDiFEjKF7X/VIXgwky6jM0kW2HwahDj2ZewNThaptXLlAKoXtZZT8DdVm7zVf
EhkF+kj9Cjd4M6jNFqe7bc0vdjpwGZr9tmvj5zDIMQixb+IW001+FloXu0r9VMcIwgbGrhkDpGkq
VPvy0fUQmld1rPl8nA4RCRq0bxBjb6sSxRuAwlPduEWNiUCT0oIOP4xo12AZikViUB2rAQBSBymp
k74WoXzvVfW27BPBOtE2iOD9MvK7sjeOU/ww5g/o4B0iSmjgMtwGuaXR/yacIQv5vWxSokPTNkp6
Vx88PKG0PZnIVuEVinXLhNMF8kZbOJQHD11suzSAMbwpTSrXUr5Lx7eq8bvQvzfRbWTkzzKCiCpW
cm15BIHjalGFtzuKlzaODNQkq1w/aF15R01x52UlZ2F4m0ZoPPf55yAub7Ce+QLe/Zj6ITZTGUqH
uordW3xDC8+VxNehG1OQIXmcP1b21icR9FvORAqxpZO4MtR2P/8K98HNcR/sIj5bmW+jDkMUdB2j
FBVxvaKZgsR5/WwPJnbeNFRy74g8JuYLaIZPz6H5U6xbtEY4IL/E0j6EvuSVj7b9S6FkG3vpJvUm
hIGUXVGxWDxn03WY1U0fMusLvBQ3bmsXJb8NGl316GytyHkzjd8CReZQnralRHVZTm+H+CAX6n4A
mRcL0VbYUVR/9ah6AMCyEY9k6Y0sBOcwEjawhsyRx81MG37wB8l/5uWMDUoDsTsHmFrEOu6KySYA
3RehdjolqAMmOrBAzLJUc4OpFxbkwaOwyLQpWvYtAviPqRMwRSiVQs8eUaAq4ZPVmMar+Nx56N3A
pKURZsffpj7cqHW0m0LlpkKlNEHGF1Iiv7fZRhlO4eY+Kp8rWjgYpbpR0++TNHyjtYgkf01j5a4s
rS9aV91Y1pfGEkp5zUMfmjm1/nY6ova3zTQuCDrpeO3o8hbm4bHrtA299jvLU38Yg/UQWCMyOLZb
NNRjBi062tnnnGaNIic/mKV3Oba2eZU95Ep2K8dIDdYOHLwy7n62Cm5rDmKJMYYQxWccw91c7n6W
kFYoWCOgi+kADlBS+cunFmm1Fd2I4h1oD5faxC7j8uiwIQwn9caGwdwM6U5uROzxboD+htI/16Np
W5smw/axx4zSH7mfUq37anTKoTOdY1x3XAI/GzXEE66+7fAzFfFQq4z+vCD+fSno/11y+f05DbMt
HntV+LM5TQ9pturqtZzy/nv1PQv+8z/yhb/1zzRS+YcotJBAWrpNuVPgAf+ZRtr/oJ0pNDYgCAMM
PU0jlX/AXEOsloK2Ttol8yD7ZxapyP8Q72eenPy8P3/tFVnkrPYm8lhAmSD66JxCz7NnLxH0zWMn
jvGj4P9sBEgDu2rTqzDWTXsXLVJ5Vw9pxN1OVSYxkG06ma+/ktpTzaDzhxBQScILnqQKahNu65wk
pk04uBUa/F0uS+VYt86TlFvJwdJeCTAXgagLCISoBZZdm7+4QC+keNA3sD2LcjgC0Zy2rTkhQYyi
36vqDy9jAndG9YFgMFLI8s+KpuhQxUE1oZdg44q8DU16qKirrzRJ5u15MSCIEZqIBIqBcOdRsMRD
6cYIUQg5SD/bg79LXe9Y3jTvpa3nvvojQQCwQYDxoeCBierASRUY5mppKh1prOZ0mtuninbTJwA+
q4Yu1vVQ80bFn2HxrZC4oSOuv7x5TmIplSP7g82w5NvoObuxv0d7eTjoW9Gf3pZ77MSk1xVy/orI
Mw/aMgUje/a5EG70EZIDq4XQD4ZXmHa78ITLV734/ywKaKgUmZERIZeZzeGApGUehSyKcfTfN0mM
TtTwMR69lQLGeaHmrzDiKQySxkB6YLadsdN0eNkiOmDYPZY3adMOPyaHQpgb5VLxI/WK4GPTx1hD
Xf9u54UTEVflOGIGAYY5orp3vkRalF7RP8KmkT0WvOOc0T9UEcnl9SgLi54w9IxQCmIOwVqeh6nH
MbDgx6GpsFX23lOyTV35Jr/pH8ej9nA91uXJRCgRCLEIGaGo2UxCCig734SXPCHV5+btEO/bEsdz
b2iTlRV4+dE0sdgZjw0Rgh7d+ajkRM+N3EPFykb9+h4Tqtso6rOfIRqD92U66t9ix6j8V38xgnKG
iAOYS2iOI+XtP1W2WPaTB1pWyvJH5PqH7fVJvFwWHFAma0JA2ai2z0bWyxzvfga2U8KZuMl/QnY/
XI9w+ZnOI4hfcHJetLYda97I2QRGypc3Ye4HN0kzIBjdT9pam28t2OyoqMg0HQmxw43fKVhV2Pm7
oQRh2CX+imCM+IdOKjtsJ0YFgBSeMcsBCYHzUVkF2oLhQM2kx83iK1QV5Sjw8R/VvAt+eDLmJddn
cek70RQxYKyLhrM5i0fXyU681uIFY5fvw3T4mfvjK/eTAzfT4mCSue8pnYnE6vRDeaYRYIEBW7fX
8UibcvlbbvfOm9Qbq5Xrat5u0kQo27ZkNFEA86M5cB6qmTSUSEeeRiqGpe/wKCufxiSzMB7LNGSq
OxkRvWDcy5SVP0/WmN9P8r2olGieXK0szzmTkZxPJb2C7EX/lDNynuCowNHhnPAw6yWp+yTLSXE0
tSY+WEoKLMioetfBtGOrVkNzg5kFeraDSXssQ3PH9XrdxPwYO2wLi9291jev1ED68+vIvcCfka7Q
nDqfKRQ0s9RzVDxyDYClCRZnGoCoQF2bBfHvnKznlzgWCq+2yZKGpDhvd6K4WYwtBtctnMWvndzp
W1XqsKSRh2rnVZmyGTKlvsHu3sK5CevdGLnk60t8tqXmP2G+pZpQDtGaj5CXUhzpcxoXyWPID0Y7
O6qab3oHvWh/PeLstPgTEYioSNOp+s4j1rWHimg78ELXqDEGzlEJo0OGnd71MC+MoovJhXRF+iKw
APP0TEl6G+MbGZ9ep5IKCB1yBdau4Ak9lpJ87xuTtYtqx3gIBpnaklmGDY7PDuzKQBqjZ6GjId1a
VqM/1WC031QjjoxNaIVrmnaX80GZGoIaSZaQMpznCL4UNRFQR1Bao8dmK5o3VY1BE7isFTLp/ABg
5okESxvskNDsmUuJYSqilxO6yJtm2+90N8FJZRO7gysdmgMSqNHKgTM7Pf+EI/V56ShDnp7dcgW4
0K5NYZCCT8ret11kvqWNv0YdXZg+Gg5ATKCY6ejX0Fg4PUD71pf9TDCvuiJ8Qmle2WR6/OTgO/S6
y0AMx1JBYVg0fEkkzdlw2jzGLsLhMmj60dhnlefdODlGNNeX7cKkccGRfxgOuSqUxfPhWDj+jHkI
eKVzsLKrE8/EVAD3n+tRxKSc7w1dPCaEgB0vCkiR51H0JGuk0IOS2BV+iZY9UMA06kFM6xBhveIe
Kea3cjisjO3yrDmPOrvr0sIHcWQJ4oyfPqLRDJ4zaB8rdXiCMfs31gVMPCj7UJmZSW02RIrXki1V
A10NUxYqIK4KigJ5o931mVwaEzk3MHTUzERj63wmqUmFrBYoTp7VfIjkmrJpI31XbHgfrYr01vVo
C4udswyQBjhsUHnz55LVZxrC1dyGRZL+yoIp33aY0Lm+pK9JmFkLK4RUS2EF8t6EM3Y+rtRIM4JR
9xo8qMB18hSH5meMDii/K2+s0v5xfWBL4RwEgoRIFj3FFzrESb5aeGof+gXhwhztciqDGaZ/1RG7
0Exde3NefjJUamgMQtkhEjN5PrTIC33Q4KSrwNeRvZJwZ5P2Shr/ivVP10d1+bk4cUXJQ/CcOTpm
kXiXtbjkoPiNEdUvFW0fN8vT0u1lANzXIy2Mic0MC8AiL0YdQszvyfw1YxmFYUfBqMl9zB61ipoP
pqwqtlNRaqYfUuBHwUrMhdGJFy75EXkrZ+Jsh3la35sQqtNNgkMq4Hoz/RVxQh8REKhWrq6lUEhW
8XaHKGmync+Hx+dUZHwgASLZNB8MOEpvujoJt57hrGGSLg9g6Apo+gjxU1aiNbtPJD1BkAt2/EZ0
v48QIYwd7zX96/XvtTQgZJI5GXjickzNXuwUrmmUJLxtB+uHyO66sHgT4PN0Pcq8bCRWucCW8YVI
LMB6zubNSE0/q/DiwLN8ix7zIdiH3bHZmBt9j6hltIGFZq3FvLxbDKpirHhE51gYc5wRZlmQ3gKN
/M6TEjZ0FtLdq/V8T6bf4+BKf0wvrWlXW5W0SVOpzo6pZGk9rjW68VxXA05+jManQdhDLt1RDNUd
rG5xPTf0vKG9UqPlfX2iFraPeFYissqL3+AsP19fWajTEexpVbWG/t4eLRppY8dHKamEluiAvT4a
wqpifsApXEi6Ss3gpboNyRh3BLfv/YOU/9LgT0jxyqm68ClIinhYGlQzNH0uH6LXCkmGSCasMHLr
8leVOqKD7zbR7y5It215uD6whb1zFk9M88kpVEDIjkGEpxs9gAGlw0TyA27E60EurwqhtwXPkr4B
shHzb4V+mxRXrSNezJMSurrkhV+DdIwVVLG7wt44dY7J6uTIcr0SeWl4oLNVCGCieTFPaPuidNrU
YDdFoX3XqcqO4sDv64NbDAHNkWkElgjf/nwGY6mRYjNncMWEvlcaGHj+6t3n60GWVjuYU65a6MU8
wbXzICl+MUXZkLN0FqwpJEgCmsyWEh4bu9tfD7WwAh12FPoiHNFkcbPxYAtilp4KxR38BL6mPUws
PeqwxPTuAkDq2xwWVxNzDl4PuzCNVO8UQWpGi4FH/PkIMdOLslzYEcR+iR5RmP8OzGLlUy0N7TTG
7Gyd+pwq18BFESJQthMMA7cbxp8o7Pzwe8Vzx6jZD80ra23iREcGiNODPcAqnJd65VFCWbXAL2mU
cH8Ohk91kr3tnOr99QlcuJ8II9psUDQpT4nBn+zkzgMMhQQVE9h+kvQ7pa6xoH3+GzHQPUDmQRBs
5xu5TPGjMNWCsmGuUsYJ+2KHg0OwNZNkTd94jhb9M21QRdFC47KF8nE+HqtUnVYZYRb5RpdgoIhp
TQguAQBlEVgBVdE0kmF/ZA1sTv6J5DtdseCxTmpz7ap54cCev70gQ+BXAMcWtjhPh/Of4lj0iHLU
QWB5SOXwyQqrMnJjC7e+Dfr2JSSnGsTNESfT6HPeti04qCGAYJdP3jfdw1YEktzk4c5tFrgwl0Kf
dBc1Zg/3tag0AALpBJhISn1Jdsd6SjSYc5HzOGiVWboNfimgYzTMOnDuTB2BWYq6TNtj5SkMgusA
0ed6yuoHq6Pdur3+xRfKfowd0C4ie6K2Ns8N0kQeU55lIC3GnXdId+kh+1zs+i0Sbu/UPUyybeau
lSEW7gtOAdHehOiDEoA4DU+WclawAm0p5QjCh+optLDtaTKkbpW0jR610GxFel7an64PdTEqCSuF
TtI7+hfnURsAX5UisU/jqfrYDBKQjliGZlpl3g4HnZ9G2Xofr4e83LNwZclHhWUE7ghz6HVdNQWV
JJLkyXc+xPBJO9iuzZi/jj/EVoJojHCU2Eyi8CJGfjKfttdHYa9SHEW/9h053g3czZtAUVYmcN7U
+iuOLZD5GoJy89s2NVXvj+WEpGQYFVbT27LFFoyNCXLG2nr2+Fa2or3vlQVcd/Ozj7n89Qm9POF5
jCLYxBg5oOApnI80JfnIPcGfTG3MDGXMdc0u/t6FxjGR8xZfbPlrEiOpdD3q5Wc8izoXtJONdBrK
iFwU16Z+A/v/jTVJ1SasQf5dj3R5SxIJQK7Cp0Tmev5oLLHajQdVwK6ytHhXylr/vo1HZ82XaCkM
64Q7C7AHH1I9n8bGkUpNikceBOhe9fcjFcFXjsPkkhciJYJlRit5tiLLIJ5sLCnp7jqJgctvILcD
huR1b6682i5GIgLRDpItUBk0rGdHNyeimSJCwYvXzv0fSGx0L63kD9eH86JHdnZDiDBsYPE0hB8k
z2ovGK9LKHd2Ge1czNJ32baFRbvxtpY7ud6muDWhYt1cj3mx6F5CUhPhxIIhYouRn2zq1tB6Oj5I
qjpKtM+HowWgVQKh8XeicBAjRIQQzBzFEPP1qlrm4dNWT2X0c/Df4725EmPxG4kCN8IvZLfzm34M
hM2tB3KnBhjM83iD+uPKDr0425ks+JP0Fcid6brPzoWh9HErLoMM0Ez7oWat5bGO0v4E4LzYxe20
vT5rSyMCZOKoXJlk7PpseZsYrjeSwwWW9P59OEjoAsCeXhnT5dUsBnUSZTYotcCarjCBSOgH/wic
75hp0V2/n3Z/oDM+AhY72fXiYKUBtbTyeMzxDqFsJaQezleekVdyT9ZBwbuQP+SNt7fy+GnS/Ifr
k7gYRheaTehpkg7MsoBJ6UOQ8txaOgSWof2NTzJ0unDlubP0qehLwyDkbQ/DVj0fDKw8OJIGtY8q
Sz7KevdWkZAmuD4SMSHz04EnFbgcipfU+2anQ2ljsJX0pM2tp0CDdIzBRIVUb2DsJ2U9wPtvDZMO
uVd87smF1w7by4lEqUyIHQlOr6jXng9RxXu6LrSeR/AIZS8IVDQk5I9R/Xx9lAthYFQhp0ejEDCX
OgtTDnLNzfVS0IyqWxlDAtzZsyqfePZ7xcriXwqGDCXCaBzqjE78+cnpV0aT1Noo6m1CsK2uXFXN
ZpK6j74XRcfXDwuCJam/eA/TPD2PZFV0tBVhdCjJcoxDZAn3EONyULhbLDHztUrTZRJF302n6Q/6
iGV58VwsQ0i+pl1QLKlSc1O1JR1GR/dvIbgCoo/2qSSFOD25XpENe1sfxqMi++bKoC/PS6aUZj+6
/yC8aDyeDxowESwUm2Z/rtU8lKVD3uKTHBU3hT3cOP6rD5TzaLOVUyWm0yUQ8jb2+G0MjlLyO/VW
8oDLLXgeQvz5yXqh1pa3qWhkNSZSHTwusz2porTT7ORXYsveBz8vJezHAVJeXz6zmeTStLihAb5S
3eD5NV8+sVokkSzRrW/A6mf6SDEFCC9hkrShkuOshJvti5dwQhtWpYJCiX+uaqnZbQ931cByC8Rm
6UTvjTI45NpfPLwzGt4p2nV2av4JY3JgAt4VYsrzIhGmS3mpkxZavXFHc/5Gt8PX7XARAsAJ2gqi
R0xDehaiVidmKkM8ozPxwc6V4sFXJB2jl+rx+hea36MvkbiqVW5rmyU/zxFN+uuAKEgOMEdXy23r
m4W+Dbp27LdRYky8lob6tvHlenR7GqKfhyKZ7rG0zaet8Ij5gADyEG1KfRxvUW5P33setbqV2biY
cC5BUcIEfgbwEijf+fqVikKqOhx7N2kvkf0XOtbV5co2vFiqokLKNcHqUXlDze+J3m7MpocJBAmq
m7aNlj+1DlVoo+4+KgGqQwHth+tTLy6+k4uR94UANjH13IuiTDv7xnEhUZ6tyZOKrsm2RQDoI5Rj
M9w07JC3VS85t1SI0E6bdO2AIP4rxc8u4s9mtY3xhx1VNieAoptMz/Zp2j+rBj2Q6+O8/Hrn49TO
vx722Zoea5g/dl5Klb3zvvay/rqG28VYxG84OeF0Iw+70SFGGDYPLfpUo2ruVC/6cn0oC4uEbUk5
nY4lN9Qcrd15BYbYAwuxHaKDFNj3UyC79RDt8enZanW5ImyxMHNc81QteCm+gNDPR+VkXpx0uFOT
ScjHypbvgrRcGZG4y2aLkLvW5L0LJOVSXSU3YGenEyH6yIYiqFtHJYtu6AOPCOFBGrw+f0sDOo02
W3LJVOANXlODrsJWbh7ySEtqt1NGWT78jUCULPE5wKnv4iaoPVOXCosPNXXlvp20BzVKV6oti2M5
CTEbi4Q4dxJ6zJzSY1mtTdKjabYr9ICF9cYtw+mnUcMiG5ptHTUogoaLBsi+rB6dTqE7+QHHn7cj
FdPRklY26sX1CaLzNNp8E8EYDqoAoMEAU1T1MeX2hS7C86s/zVmUWfKKEejooRNLgaAmvRpoyN7Q
clkTvV0cC29qmioy6f/8OLfLHMnJTmB882qroZmnp5prQz64PpilMArPJ50KiEJ7XHzAk3PHzgcD
aXB0n5ph+E4z4NOI0TuCZdVKEXPeEBAHHA/OfwWapXD+pDWdYWW4S1N/0bZjkQzpwU+9Rn9XNqFd
4AKgTvkDLWnNPDrofTa3hiRrvrBXNtZamguHBj8GGAXnIGW4uZ5QJ5tAjScmlx+xlcOHpLU2JvcT
tPCVA2Nxfqllijcq4I15aanxswzTEM51Leq1bZEpAeZ8QXHIevxS/8anFMB9xoP49LxsgYtCiyUf
yaOmgSCC7GoN9me9XtnRC6cGjAcBCoE/AoJotmC0IQ9CTQVi45f9FzjX30ODWvurR0IMFgIobcAn
c0xeEvXD0MmUmWsEjOFVttnn2ontu8DR25V1ufB9BDJbrExqzrSAz9d/h7lxEyZiWVaF/VMphnZj
6k3+qWjGNXX8hUVnIPQjGm9AAQGTnYeCtRElRcnM0W4SWKH4TqjxIHBmHc3B71fmcOE7nUZ72Y8n
GxvXITpUoFGAVMOQbbrHKkK39Pp3WoxB+UU4zNG4nKNdYs0IzE6YmkdRERj7BJ9Uf69oNWz864EW
vhIYAOg81Asoocwb6FUXm0pUc41kTtDexFXf7jxkKt+nbeqv3IqLX4kXPEe8qDTOu4VodqID1jKm
Kogrd6A1KV7O+0L2voy9tXYQiVNvlr0wsH9Fm6XQXWHWXhgQDWnu0dzEcoI859gn+3BQFWwJcSdR
aJFuEQ2PXp+bGZy0jJGTEGzy7GoOyRKTOOW9UNg+jPWx8m/SHAWK619uaYkocKVgQQjttvmi7/y6
Q5OeJEOarO9K3aHAKq8MZCHH4HDlbBXESo702YmEQ+84NCmLQ5dL5UsTFNZTr6RFg5JAZUGFToCl
ulXqgTm/Pralj4dfN2V1Xnbg+9TzDR1PfVP1hXhGj1b2W230ws2cOHiK8hy1UgXJ0lCRq6ORRcb2
euSlRXoaefbtqgERJF531NxBXduxfxf3bxR/2FaevBJp4Y0nPBN5uCK7tHB/dZ1FRsVNScFC26VR
HCO/UXbHeIyh5KItf5AkVOk6zcx2ctpOK7fN4hSTAFNIpi4JuPN8ioWWTj+AN99IlmcBNUIXzXFT
9J2/Kd44fFMDJ/sd2kr5vlQNUAXXZ3np1KFrItTsX8pos+87pKFjThKz3KrGPrBJWuLqWbX8lS2y
OEae0WAgQYeR75+PsfMjNaxHnrE4mgRPSeEPxymykmMnNZNbS330WJhDdJP2Y/7h+gCXdg4nN7k3
pRrnYucYlhQ4ZWWjPGK4gflttBAs0NKtbv/Ium7lgbs0SvyhVeEMAAdlLtgPlqsKzYIqeuTV7a6r
7PDQdxYStT0KQFnpG/tSDo0Pg9EVn66PcmmzIKsoiqF0EqlGnc8voO2krl62afTJDH9JwedJ+jjG
a7W7xQGiZogCJ/WXi6Jaamox3tDUobTSMJH3iagQ5raR7FOnKRIUFdANpmWe7mu5fLw+wqVDlgSb
U5AMHh727BaB5+Q5KY7HcIqs3KVk0+8izCVW8sul1ULex5tUaItevEhyiktKOTJAUpfhTm2AlAyg
Lt7HGkItmuTIbmMPax7CS3uQCiWcPUpbgOPFn5+kMYlaBL4UiM2RWZ8GTznmRvJ1NMaVO2QxjLBH
R+GOauXcOEX0afvEJ0yU5ntMAuguNhjOH65/p6UZFNUyQ0NpgZrIbCXacpTZXcEMDloL4SxJghAB
bb/AnzmiXIpyCTaiaKXUY7FGALxcIqAoOWI4wm2cAuzZWYZ0Pl0Qg+Szt1rzDXgo/0MBjO54fYCL
UYRTIu8PQNDzXnBlZ70ZGVB26LZ0CHxpVJ93qLskwcpanLfsWe2M5yTSbMn3eRSVocrRJQU9zSNN
Uo6q1/ywDeT/6dPZOyUZvlWh+sbT+0NR68Dy46g6JtoQoreNQSLFy+31watLo8esgG6EENhgj5yv
1ZoPnxeTwF5aKQpmwaDvdROZ6h0ePHrPCpalb5IzGQHi2Dr/G/ss8TYmWVe88czMK4GHV8oETAx1
603te+NdPUjSs1kkmCtk+IQEm7IwQnlrNnH5s4e6C7ArLdHtRrEIY9rMHlrzTnLMp+sjuzxBRbIh
lGkpMEPLmm3Crhs5pHMmWy29rZO0b4I+fUxihNkH8/lvhCISxzWHNezj8zmckgQEaccWCYJA24Qx
oAyfaxePgPxmrIaV9OKlq3mefzOyk3DiUD85XjKnyMMoY1uoXXiczJIORRfdxZr6GGhBt7GSLnI7
B8W3QA6OdZc/e3b7RU2L+yRDnSexlR9FXf1Ecu2JekJG2yGSqOCOjeu08Bi0HO8PNXVGMMU28DBE
3bajZKruOHbvUKp79RXLYKiz8owVTYD5WZnRc8lajcHEyajiPW9o/luvDMKPmj3h4NCY5gbDjtzz
x5VzbU50fNmNBIR7SEdXqIGcT2M0pE2NIyfgO6mT3VTVqntDD9qHJCoBaaTSFzIDf+fUI2TBSZa2
rVKbW9Qm1X1W2v3X60toaRvicSpe2NyG/KjzH5NpUy7ZaAhD7fTS7wEMF3NrIJtfb6/HeSl1nCwe
Th/IMSB2QcaDTeFUPQ/0/x5Er/Qgmn1IxIop0sGvYoOS2QDwOJ9fNesMunY87JJWRjVvipOdlPX9
j+ufcXa4vURBfJkXnMDjUGU4jzJ5eC/qFmu3N2P72NRmhQpQPkz4Rwy5vtFCf40CPks2/kREfVl0
5mXUhmYR/yc2dIuDo/MIBZkO+kXWPamJY2QdgzP9ajxo+qBuQ8/y30le274zrHqNyD/HP/w1tv8O
OC+fYBvbB4kGhNMocUrRvOZ3riXRfVRIvzFCSn5WTZP/9mQzdDNfkY9RDTsmb+U1jvcs0/rzMyiB
Ctw3qt/zCuK/yX5vacGS+/NaFoJaADDOl5IUg0+DtUw1J4u3cpp8caZwZbUurp2TELP7MYFmLpUN
yYNXGdWNHxvNHY9KJDNrc3x/fWPMS/Z/JtEU+EuS1ssXjdSSXzUiFkKIyi+yDbSJ/AmqDPsSiS7F
OdT+EG8HVcOP0sopaMeTau2u/4rFASMJxk7BdJp88XxOu6FQhlYS2MwyL/ZOm417MvgnvVhrhy0v
XZSlqNWzM3kInEfyy0H3HZGXya1QK023lamCzZdvB5zkvKJFwROZH56TG6OW37aIBF4f6TynfZlv
KmSorVF7ozE3G+r/umfx0tTTF8IQDYLh5XOl0xSvb3IQimqKrl/eRcUbJ7LMzzL/+dv1sS/tV0Fr
Faw5BHrmX/nfadkrbunTW1zcMrwwoStwEnNOzk7j/xVj5qVjmroBcjvAW2l7zG46aChGRicCLKhU
21+TejA9tIUtGMTSgJTq1pY0Z03ibGnK6eEItwvuIepO58s9iDOziDSNGmKltD+jvlIeQZBoBw8h
042k589Oq5ufX/2Z6RnhPSCU9niHzg7IsgyTbsxoUZVV/RaF3UOWIo6UDeW7KkeO1vCK3fWA88xU
7CkGiC4dcAey4vnT5V/Gtp1qROE+jNThx8BR4uEyKys/5xa3Vms1v4xmsMZNWiievcn9GCep6z/q
ZTXPlhz5KcBvcmXmY35J2mkZ+5VgyylmX+OYKkn7QvJAz/CA23RBjygbSmmZXsZb3nsdavOG6lqD
o90kehfvA6uI9l6ZO67k6082sMKHyfL8TdFjMsMjNLptZX/rZ9injeqYbpsQ/02zNXuqqNY7u07R
HWo/lY3+USqwYDMzf9hMqrePFWiqWRTjagzhN4slf2vF3W7K7ac0NL+SuE8bJcbVqcn0BDaK390W
uD1v5MxoN/YQ/4ja4mOU9z+ANLTbvtZvVPySgZWk98mgfRJyzL1l3qdR8xBq6a86cfZxFtebtlRd
1ZjqTRjJ79ugeohr43NTdNG20uoP1+d+6VIjyROCakD9qd3PthrizxJmV/zqyM4xB6W73CMvGwRQ
IscyUx6mTu5/I2mIronZx5Huwolt00MIRG4N2buw6ym+suOB9lKcnB96QakPvT147Ab5fdxp+8G4
QX1tiz7NyoJbuNooyIBjFIp47IWLvZ40jfbS6+lHWXNjUN/fsi4IPkT9JjL5xEg8e5/hu/h4TmH+
uClkMHTK4K/8jlmJlM3IzwCwB+qdZg0uxedHjrBZdeSXSveUq3dVHj/4nuo9UDTGXKGIvG9OUhjv
7KLMj9e/+mVihqopgETah5j7kkfMAidFj3nOICr5CA3Zyh0p00ojeSGEAr5P+GLCwiddOg8RaZlF
347jNAjhW/R19jViRCspwuWZDYcPW0s+Jm9uHvqzIEow+n6PGHFUxihdNwpOiwjnDoTNY5wB4GDo
pboZ0zqPVooLC+PjdQRmAqyVhZzZLDTWzrXkD8j54jfq3RWyOmw1ro/Xfyii0HxFNgmK1PwyNmOr
TYoADH0iyWm/KQ0lwCgr9po1jtTCTKJKKazdSGz1C0r2v8E/XkzQ+aEv2N9CN5JeqxAjOP92UokI
T2I5LBBUFrndnX0qNx9ltfp0fa0vjgyfMUFaBrY8P1WwIPNNKeRyyet4B8n3a1lE37FZ2BUWXw8J
x9cvfCEsBlwZnuJlHoGs7GiZ9OHwePR3ZRt9TDX6ddfHtDh3JzHU87nLagt+uUMMvWs5vuB2muM2
7NfsUC4PZEH3+ddQZseEoQ9VERoBCa8Sk4zFGPzWopGrNHtl1JVfWVrx0vkbQzPAlrMUoeTMAViI
kkRW6BETo2idZkAUumo9YfhgOa9kXYjjFxaJeNtAx0G5a5bxjTTHPCfgdFK8rLYRqQ9LsiAbJwJh
j/3xb4zrJNjsk6ll3Qe1bgKalZQfAXnVJsqwBhlla+XIWFobFuVprnSS2AtsSOQ1jk4znIoDyuy+
3d1lefaRFbkynqW1cRpGnI8nleIUc+gJIhBwCTlE2aUJlPtKk6NDmVjZm8lIupUOx/KwQGdAB4B9
dPGx0NrA9Y7kQFaELUQhGxuEykayxWgNarh0tNPd/+9Qs081kOHAfmRoceocIH2+t4f08fWrwSL1
AGQohK/n3V+7afWxMUWIxryvxih3jQDN/yl5XR/vZYmfxJln1oUG2KS3WQxq1+DXOhbNlubL8D5o
Mee9PqTFWePFJrI3ZIDnORXsJSmQyW+RMmglC6cOp83JnDUcU68HWjrQxeuF6xCWG4+Z85WnYdGE
USVzZ/gPXoW7jGTh7BBsfO173Sj768EWlzkFCOpI5GdQ6s6DDc7w11rIgreZF37TrfzdJKk7UQa6
Hmlx/k4iiWGfbCi9y+VqkjiNfD99h2TSdnT839dDKGJq5ncueuE8rbFXJPObnXhZrOaKpHEXRkPb
vAkiWXurJXq1T+Jx2DjQYA5VMLTuNI1frKBRXKdykGlyMJyQjdFxJ7PSt4M2abSCE/O218ffYeDb
b0KnMFfSq6XtznSjgU+DHZbf7CPnpdKkmDBQ5qpoDxrqxlKHm7B6HUfkZXtQCJZBtID3vUxSnbHX
DXFWxpnx3kqSwW3a8RgN2sfS4NLO8nEl4OKwgO2ogFs4w+Yl/Bh5p8geWbtmX+4Mr7ztIZ4qRvA6
sumfcUH9wbZTYFLnhCZ/cBR851hLpd3B7vuiqv/F2ZU1V2pz219EFYhB8Mpw5uO5bbdfVG7HFoMA
CSQQ/Pq7Tl6+juNq103ekq40BxDS3muvwSLD6f/pTvyvq3zaJ8uxHRf4HsFGShuWxiG/Cwc9fPO1
f/UBwuMerQSozheH4n9+FgkYrz1oVZe4+9hmA3iBRbKa8jgGcGqZTFB+w3f86jMEEIFJBPxBYAr0
qSw1CavqCHT2dIGpYp/BmQAoZ1D2vvnmxr66ELAOQJuogMFA+PQtMgZGMVqIHhmuZNnrmSF8JBHf
8dW+enzQG4OQh3vCYfNp/3JdfLNgbwJJW6b7RspbQR3kHiy9SHms/0tFBSThYgzk44KfwQQAAxYp
6bgnI+AD4yEYq7qBR2nx523syyf321Uuf/7bTrnO7shkeLHxHMZpH/St2a5jVH9T4Hz1qUKkdsn6
ACEVQop/XoWLOXLXHma1vqWvSznhqRlnXxn2/y9sEOGIUdRltgfamf/P6xCpWz8cLm9oSLbgvp1n
i0Cfyt/++aF9cTu4DPg8GOsBUP3cbnXMWsENHhrCu+EjvLbek9EXATWN7MOfL/XF+0FNA9NyKN1B
UfrMpPUVle1EIArCzg6MTZCPgVX/4anhJMNBFqHY8D+Xgz0HirsueDtjHLPNqjUOCbOH2/N3/qpf
IKYYm/0NSwGYAvn+8mB/W22aR6MXLMAYejosTs57vMszfH6kh/g7NQbp4Cg55V1Ex2HbyFUAsozs
OGUlqyoELdUKnq9BF7m//vyUv3qhCUig4BZdBrKfv2xwekpLKTaquA72fuM+BbHam859+/NlvthA
ML3832U+7b+T5dQFlQ4dOp2Gd2fo9XU5VuV1N4FbuyAY/ZvF8+VtXY7j8GJQ9S9paBIzbxh9LB5P
kRpxVOLBsSB8zzUNN//hzqDHhcgHTgL/ghuDiviCIv4jtaCIwOU1C9Gd6bLbSPb+5yt9eU+/XenT
JixWv0U0GZYQzgGbwwQ7n8Z4o114FP75Ql++LLgIwDYUjw6P759rtQ1Mz1qDW2oCeVgFfGylX8LF
nkzIoVy++QS/u9inbRhtQF9HISzNSuMeB9udbbAeLrxlHJdr9c2dff0I/3dnlz//7SsEMlatSYJl
0VdmE1flVTzbbVKW3xCgvtq6YNN14T2C4wjg8p+X8eF8XjcjarK1XJ6t38KhFMTu/M9v6YuLXI5i
sP/BlsEk91OJEYbVBfnSqPTt6KfhMB6HmNz9+RqXH/qp0sf2CFADR8tF0fBpJZQONivox3oYNdsd
j585CHdudQqZhelB8edrfXU/AFI8INiYGgK7/+dDKwcTT/zvE4xEOZ3aAjOR//DIfr/E5Sf89voT
U5Og1tiFsAUvY16K2rMZWbQZv1nUXz43HF3YFdDy/etcQek/EjFedntMjWjwF7w+7pRONpMHG2gp
vvNT+PLRXQwVcFwBSP6MA4yhcYdFXXY72JRKtul9L/vzy/niwwHd429XgItq8nN54UmUuHC87GF8
qy34QjDcG0qWFKNR3zQdX97Lb1f69I6aKUw6UAYBAPSTzhC29TMcqr/+y90ARvMviVfe58amGkU5
Oe2M1zMOz8DPWCZa8qGNIN88tq9v5n8XIv9ccA2HFA1pgnCu7ZJVZAvuzdkgbxCTwz/f0XcX+vTx
TILwCOo+FLNxe236/nYM148/X+KLjRpL4H/3cvkJv308HU2aISG4F9XKK7p2J3jub2JdvdK+vf/z
pb78fHD8XMTnqDM/S4CYiUUiYH0KeVOYuwCA6vXIfefsBjal6sefL/blo/vtYp8eXVSrrmPBpXJm
Xo8ojfEqhHDim4Xw5ffz20U+PbxElo0NL26Zg598VNT5oeLhrfOT72zDvnpJsDlFww6hJ8bgnxbc
muhLQYKX5IfJ1sGRMACGpmSDNvE/3BHIb0AxEVWNevbTGTcLh6P5xWMbkXlQt85mTUCFo2z757fz
1VJASsWF1wAxKaaA/1x12EX1sCp8qnHdTRtkenX3NWTMuWpJck0R/Jcljku+wVf+9un/fO79dtXP
jtOg1isg0y42CBgXNtnq2IqnLrO6CKIR1hs+aa/s3NOclnW5a4yVN5hqqId16vRW9qEDK8cKpGW2
RvVtzX1x1yStOTH8g2Te2fo3vPPE/9O544KkXKrdi+IcyANgr38+qzZkvgsKBOq2pBEZre19qZpC
oY/7poz6apVdyg6CWRhYPp/LgsuOmagQqyyBfw+38TUH3tVE7NH0zncrGmayly/w89v4W2JxEe7/
W2pkXakxFFjC1BMrUoNBukQ0uSa16a+bVmFQULsaQeeRpKbdLJDb+5tyHoyf29Kn+tqJB8TUioUv
3jbA32S34+p75RnmSty/ageA9BA8RO3c7Xjfud29av1yfSQu0+peQ15wVzndVBekYoLfj/Cx46+T
24sS8wqYwzRp36MnvkiCx7Z5WGd43J3iCW60ufFrQQ9+l7QvSVJGwW7xRt7fh2VT0U0pLHFOlfCc
JWd8QFo1K2mHmwwgq0q76uK+seg1VEVnI3+c0gS64/U1rmxVFUi8WuobI5JLhpyu1EunjEAschdp
knazO4ss0DGWQo9bkXsddTPiZwcqm59+h6BcRAitJQcnygn4C+g7iT37NTHXSjD+bLUpSdG2NBa7
dZVtt508R/ZFDxxqvIewopcJXIeFL7YipOvP0ER2Liw8JMJHAWM/MGisgg1y1SZuXdSohao8mutZ
Xi3VrFTmGLEi0dKl+K1mwjgrHR1kph8QW9NdrR4jJE+wkz2RoWvenFWRp2auKB4AwMhfYyT1CW1y
dN0jr9iBSjR09r5AeDMW+vqzm1bdZUkQGD+LumDqctviv0GpSkWM2eNkkF5RamQh15UCjaZnAlyZ
cpigAkHQd4DJxgBb5YxXvRpzhrkzjIvHRiPLtxK3jvBinsGmfYSrEXyXMzjl2eZk4lC+N04A2Sjm
g86ZALgo2oAtrzYc53dNLKQxKnRsn0FTRm89T48ZpgxySO2qLixApZoX7YyUZ+6ox2vkzvVeYZbI
e+dmTooBcTo65RTayXRBd95kNCxJnXpcLF1m7DLuKDFol1DXNC34nHaGwgL802anYUyz93wbfXCj
ofsX1lzcJHWPxQEn2iUuShM0J6KGcDOvyxBkAUZyJXzxSnj+8dE1B6nk8mxqFX5UVQkHrWWe7lpv
XH+4MUcUPe7D7LxgrDdSegb1tGQfvbvWN0rNKoHuZhKFkaH4Na98HjZRAJRcdEP81uDmd23V0OMI
/OyGk4G/m8WVN04HYhNtl/kchBIsIazbTey2ClHvDgQgPSPqFnF08pcqBXofKqV+hlMwDEUB4SSb
Sg8TZg1uORxr34anybLmgxia3NRkHGp4DSITPDcOgeOgkYJemSqmblaOdciuwpUHfo4sMfZh6BSJ
AuWB3bQESxqu20OAr047HTg+ZfcO7Wilcz0FdQiZab+O+bx4/qG1Y4mzKRmuo0QPhcPYc8DNT1/V
j5KOKhtHv0EGnOTIeFpRtM/zia/j1ovMI1xzYZYbmibD7GUsWu3HGbz6n1zbGmx80RO0gjhHvKDd
cNJMOJ/ojQBDB0MG2x1YwxvwxqAhRgI8fywDpt78peU3sdeyYknkDs4cURaSaS/a0dmYqcMHRPvy
2Cz1usWL6tDb+cMLKxGpESfqwETgZSN45jkeCMvspNZ0rZGmzpnnPSo9jLtBzs5NzUsXSsUyMuJK
dT05y6j3NwjyizIspCozoVOd7TTtIUoQt+HE6S84v8+PSi2tusOxFRRzyCZvH+vVnTLfqvbc+qxF
jrpgA5QmViV3i0P8gwYGbjKPtXDi9Tv4cQSrHJ/KddWp7PV7pfsoX0cZ58u0mi1+Psh30tnUSbIi
LruvM8QqdDkBQ27TyY5kIx7v3kZjkKMkO5VxuI/aATl9Crub49EtX0xzwLHR4XKj8jFmYU7Wy7jN
9IJ4d48FT+EwDAXt/PAMDxEI5UjY3UgY5mSzrx6Jckjq0n49DoTxO63Wau9K2JZ3xD9rQY5uIhJY
w/gEftB+m1mcE6lUye3qqZNfdgGC32m/XRK7PhoTz3lfLwqooLfpzQAqoaVzNkMbn7IggcTCIlTQ
kPJmXaswRTMVZEk7XAcDPNb76OKduA7YdIQfbxqBpdBQqpAhF4e5NJQcJxPeIC761cGBlvJkuYSX
tGu2GI706EYOGTR403ECbJ+G4aphFwhhXVRDV+nP0TaWdQxT8o4f1OQfoC2L02hsumxwk4xNoi3W
uNzWIKilCJaiedK5YIH3a7QJ5QBL4MnYVDkYHKqk6/IBI6FsBsfyCigV3cHuvkQQOxaj795aNFN4
RkhYcRqGZxOu097VVbOJLNIyIJQ69hVYvgRnSeb47QqSDgLl4anxnGiNvHltdBHHmMuIEoI/T77K
jtqT0wQPwUjHHKKmR8RH+9noQsIN0ZctAFs0e0trlScc4fMNl3pbNUt4dFjnbGN3mn9QjHjT2tFB
4Vp6lNMMQWpXC1jbzzeiHCWmTp3MpJoJDmWyR/BMvzVDuFPlkCe2D4u1bkHdK6uDrrTJK66R+j7V
eM/O5Bdr5L0MI3JiQTtWadnhAaP8X7MmEGJfCyjQgr5pM4+rOG0bsV2Chqesmk6YUq3paFqQ7slw
ChjOqLIJ/T1WlYO2FwKypqyfyOTCg+0ynOXrQ2kbmQdCH/vWuac4vBdJn2u/JZmeox3yw0GaoOWN
DNkPE6wqW2d5x/rguQywvSctWLU8UNMt3CNljsc/3dRJPW+EIX7uDl7ObGuzOeme5mb2i76aWV41
QNyTrpZokTsnc7nme76QroDrmMTokcusqlDEtSYc0hYQeiqW5t3AHChvYHuewQPJz0tN3xhqGK9a
fsIc+llK9XMwwzUZ4quqNNcyoZvOC0ECQgZv1DnOY8W965YioG6Ou6Xwx/hgXfPoDeyuHFx/Q1fv
2puWEgk6o/3oZ2R6+mElYVHZujX+mniRVTo3AuE+01jvg4FUG0OiNXOQGLS38M1D/RXW/EyDRmfx
7GJZxM5aGO2HqFNrt9Aw9N/2eqzuOpCi8hZs9WPNkc7KxDLdubJnj12Cg3YIgukOYmZ/MyVTd5ZI
c98ioaY+2YmUtICaYLGZcNowLrq5VsutK0d8lPCqqWyeRJ3ahZL+8MIq0PATRXBq6gyR7nO2dp6b
NrLFFq3c8TyG/pb7rgt/tIYVcDjRV41VzqN2owV4qTvmeJBv3A3HVNABROh5LfeTnZLUlPOKvVkt
GWpbhpJ40kUvKQq/0CBVK8SijZaqzJAnUMKWJZbpiozKXZLwo2X9M0Ium6xKPPvUDokpZrGofXIR
+Ro3Go5N2xJQQUp4hPYwcTHtTeAPV01ogzzU67Chxl9u4FUQFMzx5k0t9Y6vctlwT+8rxneQ8S5g
JneYU8mq2i4dddPOb/XOmSFGCZP21YvW9coYjn1NgpzWQ6fmrnGyh5tacnDbhp/HBo8FT9Xbj6yE
PAcZeT9AN0e1XSMQgZDyumzMVSeDOYe1Kb67afCREFjeBqvttgkPRMaUwl8YnSaXgYcO0USGMtnP
JgdGcbW0ft7hdb0LM7ZbSEvv18Q3sCmlA0TWwbD3BDB4qd2CLiaC92fF0qGXNc655grl6ybQM0RE
YbKkbJa70CJ1lel9405rCpenl1FPbxKT9myAncm2hqFzHpf8XVfluVL1Xgq5H8Sw8Z2uOQW6vl5R
MENuJgKUmthB3D5OUppMcYqBAy/giYndc55QLqEBQvUGVXpzh7irA/boHO3DWz3KJzHNORPjemMw
W84kOsYMk5KftJXBpunDd89WTbHQ4K0rsYQwB0MRZrFBh0btQXDbOAYrdSLqVLP5gbMyKYiFwyrA
bm++SJmfQk1Yxglom6nsxKMMvXsvbm8RtJtcu8itO9GpQfMw7lqC/mox7tvsNkXci2mTRIo/Rgwb
dOt4dR7yRKVai5224oj4XufgTtgYSqe3sGoWwymu0WLC5fQWR+xR83kBlV+f4IKDVN1mSbsF7sTJ
IKBMHtlBVGsOV8UXrGiU4eJMFjjgo092a/boLTMaN7sjAer1pfRe0bzA02JuDHIyy2qDcNwypzIe
s7oGiTAoaxAzZ+A4mP4kKT6nOhNTiZXfcSevvCnKqtmvUzcqKSTK2mQh1fSHpdxTqYlYcGgqcH6R
4gVThEGdVQPNNC37Cj6tDc4CQk8t9bbI96vyQfpOOrj4JU3TPI5zPMBXboQRALJY0FrIJI8g7M5W
nNte3T5isn0k4SjTxVuubTl9VGTFOd5HXtrUYsqi2ZQnJpdrhso1I7N3u4rYL0DJhAADWpwhsK8D
FyavRw2JuGfeWSLpNcJu4QfOptel0y9NSzhkDL2Tce0KyNXIrZj8Wy6GbckgaHfn5B6W6HDVDuN3
WJ/UGbQmIqvQzmfGzDXeqUbZUo3P1lG/kD7xV1SivkcKcrdXA7M4GonaOIlwUjMSiEWEKiYq0Qsl
7aGJjD7EDpWQXHpr4RJljlp6wL5F8AG/uRLpeuSHRNo67k5BxdZ9dKTeenV4lk08Z9UYr+jty51Z
ygNn/bW0/HrkKIRGf0hrOr/EJbsb4MBbrKr6q0Otni5Ttx/W6SdZ4WKwqqTFFoc4cm/gtw58AZA6
czVO9ARO4IdFDDZUvM7rrOI99sFDVYXBBtbKZ1s2SWFDRjODAO4BznhcDb94zO66SaISXP3hjq7B
domTN7+skN4+WFge9cETGp8bXzRnm0z8iAjBn1VlObKHvWc4NrfZWKk+i/r1Z+9AQeOzeMfqpb2F
lYHdGPiGZW4MW+C2Os3oJW7raPDPltVwr+7CLGzno7/ENsc6zltujnXCRYop2ma11RZ4jbg4LeG5
dP5fLukL2HY525JDnZ9FEJcchXX/qun4k6+dU+DMelh5edP7yzOUMplx3SEPSkejR7du5ppqWxOx
p7Y+6rU7Qj86ZsSJ3BveJvvOAfLQkKpKgeugJpsThCZNISC+Ya6LSTEfZ2J9qGcNXohHctHCamak
0V3Jepz+JH5nzXxf9nSLrfGaeY7NncB+wJZcp2Bt+bsx1K8D7ieaWwud51D4zfSOY/iq00lVJAK1
4cyTK9+LcxE4dxH3TC767hbWpDoTKtj4I/J1JvZCL4k/BgsSlSUCY8J5703sI3JUvQMfHs6sZb9b
OeRGmDOAe+zAb7Zd9XupKg6liQKmMBfwX3gsq/auGshFofyIOudMVfTL1DLIsO/0xeBENDVu55y6
Gf7mAeyxNWvptpbwE4pxH0xNJp3isisqyGTP87gmKLfqc+P6h5ADrmnmt0THz3Ca9zdsZOwY4bek
xKkz0OZreIc4sGeI4yvVouHFHEnnlE5jylu7ps2iYRxCmoe6DG4n5t0SJsdUBoykwsPyBcJTDPCE
BUrD7mDyl7VdWO3LOtbbeMTuE7Ro+7hGu0t3jpEYtnKxRwD7j8Tpj84Q7Kh2Ts1A9iFjedPGKH3L
cAuQDUFNbYyjoc8JYsJ28Rr9XCb+nCzjFsYG+CTL/QIr/RQu6RMgqhWJImguB53cx1Fd5rZjPB8G
1BvuvKt6QrI6cY4cpUDW+wCYYCW21UN4slGYYzaz5G5Zv/W9h9hKp953QzukmN27ey27bWPmOcMR
U59j4bwHkSlTx4wPnFCVWkRNMic6AmFOJ+UDCu+BeI1+IeYTPoECzlDFEP1ipbwlWuaJtm/CV0cn
1hkA3KuRtHcTxIGJnraSrM9VwovZp4Xt1hXs7uW+M07uC+xqAABfQsLKjM4VaJkmT9rA3aKhvkWw
1JZbulV9XQwJyyThhdMQOMSsxYxhSYXAQhVRmP9ja/Wrg1jekwuuhu4ItZFnH/rYPl90r8iWC+91
aLajG2eigofi+mTG5QwS9hWkaVAGJlh2qi0ItR8Qs1xAP1je8Hr90dXL0xKT+1CCrRKO4RHOhs52
7ru7BasoM5Wz61210QHn2RSF11FFb52yPY8I5IVtTLnrdfASd/RXqMNn+EADBwmwWFSoiySIdsg4
Aw43KlUs2m13umr3Q8vhuj0MGyKjj8Vr8UmPh3bGDhW4u26l0FtOP2LR7eo5OGJGca4A6ZRDe1Ul
HZgS0XZExiMcZ6KDKhVLPc/ZlQwRzshevPFM0BUQhc4gzM7XycKO2uv2NQtPvurBtmTLklbR8BKy
OWuT6dDxGHkpFkRbNqarVJuuc3aONn7alf1d1w2P0p9uLkUNloc6IE9BFmiTER/QtlupVwASCjBb
+CPUvJDkijjzrkXBbHtR4LDmaeWofeRjtm+XPaKsjnjl53Kgt76u8ypxCruya2lwBMRlfFtKs3WI
zHjMAacliUjRBGBc14WPDghiGbgJeEeo+aZhugL7eQO3xW2Nrh8bbsMzQeogx8Z/3XBn33Zem9Vz
/0ahdMHmnRJSZ8lotwhAT2mDbmfF9K+Z/pKN+xIt/OQH7aPjTnfhapEqZBf8X7La18t474dmM16s
UoL22WlUzhenWHyLGh0J3anvoaOGDmzX6ikbJC+maCqWKMgZQBwMTtmNrzSKHVntmja6mtj8uibz
Q5ws6IjboyTtIbTuYdBIO13iDxddXApzmCAdB5aaZbrSEaVZ11IEerkFPL+wbfIXhwQfdtL3kwHH
RdXBUzw1YbZWyTtzlJPOECMcKrKIvC9RxcwQjyxrc5LCbVIyJAcfRqNF6wd7ZclG0mazrOHTIpus
Z3j/0rtqI/WTh2xf6epQYpNpFWDDkF6BmlrE3d+RY/bVlf6BWJYxaG4qZ/3w2jFHp3/yUFEMDcnn
yr/mBP3DHE2bYJ0PWncfSw+8qBXVOQFkUflQwvJfPUpG7ZbjxmfDnrXz3ULuEXT4hLkNyuo4j0q9
w/GRTnK5GT0TZk5Zvkrlpn4/HzmSVMMxQEiibx4QC3EbOQISVz4clNcVTQN7pvmCTzIu42weJM0G
YM2ZZBNmI7MZczjF7wF//apZUwwD4lHbJL6zEc+kM84bytYbmGE/wioDvk6r3HHr/OXVnUUb1t0l
LjvFriC5VvxH2KADbBexga9lHq1A4IMpOsfL+rpE4U3SACQBQLFpsQYyuaC7sDPwRcfzAEZ0wYF6
075B4xyabks6DW4nQ5sCh3yXApqAAvzqoorsZ5WjNLxblxpUkyWdMPxAusW5XMmr5N4v3sO3M9Eb
bnXu8X5bRQLxlAN4AsYNtg3zD2PsFbFNMGUZN7BQuxZRNADUoSeKYUYh+JjrenorZYvEofCqlqhf
zaz2lrC8xnBytONjT9r9WpoBHyg86SOjkK2t7c4a9WvoA0Dayt8NBinbtcsLS8Yr12B6paqTr++m
UQMFXMkeujB4FIS3Tlu9zEtUqGTcgIF+HWJW1A65ZvLY6rjwLzcaBRtoKY9jG+x6Fecede7DShwc
aXfexM/WzmUagQEjp+COUDcvAzjDLLGzRzmMTPE50VkwtvhQW7fZjH690euj9if8OzvGXPrF3IqP
qokfIlCv8y5oL2ShetmQmPUZ2oIuwzhuX2MgAwdYLFZJylx1qN+iFbkZXgj32RroIWEL3ArRo4i6
KaoOyVdw8PdTxZr3WMZXa2LfgpXeBhp7jGi825klCLCT74bWmKA1B4y+8Q3i8/JjrHb15GLcuKjp
RpnzhO94kfzHXJGftRnNBkVmmQowmuAsRsDZH7dMkqJEr5igHVjw7J313vFGfDF97jgEpGrDPty5
BFyvEBqkYJMJGCcOf+DDL9rySXJ3K0i8qwKsphjdVDVvgUhmiiaFWIWXMoidqwqNbFv/QlLNzkiS
j36ccyeaMZ6AP7LQbpfzGfMuv5vLq3EFMVJZ4LOm86Jd2KBh8wJMUSaP2eupJCNgJI06rKP9WfFK
b0CWWY5qgbVBHI3jRvVdfQvGE0+9cnqbeCRzGEzzzFMACIXrdq8YXpWwJtdeLgZS525Ym7NLBrgP
uUCfWO8/DyXvMq/lhRu0H8LpDyj0dticCzr/snKG8Vy0nbr1fai9jALN4O1WU74fkhzEWJDFGZBX
aCI09m+PSpQa0D/X5LD0yONUycEDkgfM/Fxq2PP23GSjJbtJ0r1EPlPToADqxIhKehi3oYApiqcx
r5xSO6FL9vptOPVFSBcsWPemwxSK4XtnrTybHl25TzFPmpGcY27cv9vP6axhIDcGcC9rurxx5LED
V4F68wgluthjLpjWMBTnRr3OzNlOF+U+Uo1WSNNaEoHuXD24sKNNkS57aq159uv1TC8jZ/QmzDwT
Ck7eoFKoQg8y4pgtqCxGw+W8TTOiJ+YAJgbeGQ/rVLVkJ4M4QyOF3VnsnJoe6OQ9lSR6i5L+3NWq
APaxdToKjBim3uwKUE7zVvVUZ1GCEIvBjkVDkk09kR20nHhpXo756wbdbSaG9qBIdbIYxJCguRUc
2MawAT8FcwvBPmBds6ctZoTanAMXuyfHr3PYo+Ikq4D50BGkXMgJQrttBEAkIEAJeAS1E9104kc/
P/RoLOquzijAwlHcNECHMBtC4Kl9bqIpM937WNEHrqKd6em1Z/UPjw0bPa7vXE8bfwLdYqqKlZVB
Wsv2xbLqnk0TkKV3NmGTa6s7Ovdbq8TO1zDoAMRQd16Dyg4reeQ/E3nu3GprcLyM1rxFvT7DPSsH
lxuFKW2zbkD8TheRLZ3dMwwZ0zVGV5HQA4Yle9OY7RT/wH3nfbPcTT7GSiUwH/Nq6FLoy2omyWGg
5goUqmPPg0eHqHsPIv4VU0Q9+8c69E4N+pR5UtuwOSR+iZoRmDfgTN0sR5iin1re57U/+wdP82uX
V4WN49yVQJlb/hAMLogP9UEmODid6boMlmMDdMJoxOeKgYJsC8zbWY9sjX8JHqUX9kjiVDsnQdK6
dR/G0jsy78NdxZ6s0dGgwJZAA5sFfARFLeATib2QTi/4Gt4T8F66EmNg0l6LZW+iG4w270vSnpka
zzWcm2W33Cz+cFzrQwIEJV7LdLlMGhnZVhgWLAnguFn6+54724GON/7g/4DLLjyogZjGM/3V6epN
ChYC8Y86wALdvr08ItP+ErF8wA6VW2E2PXhVC85MmIZmApj4WLmvCTUnw8TRq8t75NaDFoWZSTSL
56gXTwSZjpmpq7NgFfYH5z6pQnx786HH7FcaHGWg4G4uA5YytGMKOQwSM/mxsmsertFVFfVoQvqt
h5lJ0/THnrF9KJs8Hg1QOwyUSjzNrjrh9dxgCZ2EXT5EJFA5Itx4VO5jB9cI6g0flgzAoZahmKP+
JSESOOB8P+HJNEhr1VwhS4GuDyzEAVYSuaQRe1IXXC8cHzzOMO8zRaPGXUXYkAWG/B9pZ5YcubGl
6a2U6blxC3DMbXXvQwCIgRGcyWSSLzBOCcAxO2bsptdSG6svVLerJUqm7Oo2k5mUYpJgAA73c/7z
D7uJ8njTAHbwrcGEGnnotFuznW+YA0fSMm5d/4U088hkdF4MyzdjRtYzumlUAYOtHtgvgG9KuKXO
nfVp/8eJeXdjIM3p0m/NWh8MMW5T8y4e8leMGQK3uZ10M8Tu8SKfCajOY07+NdRiFTWLEZZLTRp8
FTrxtHWa9Gia8GO9i0Ea9DFtfMV7eGSWsnfN6jGX5sXiEkCecbr4wxYGShCvzbXmrBuTwbCyH9t4
ulau1gQAiB45Qjqpi7vW0D4qtgbwEZI9ss/Zsm5mOZ309mkcOVrpP+ohu9G7AtkcgwK5Xmn6ul/H
8mpcmmd/MQ+MCjYttJS4KwLC3aDzA0gWWHwkVMESRHjswJ/z4n3EmhR8HMUEw4TB7N6p9y5YXA2O
ovnRzawn0xh3SvQXudJudbEeyNv85vTzxsxXOuZrS6uiWQGOtu6tq+Z9Wk2bIjsM8Y3Nbpmwp8Ak
UeuPtSiDcV23CvZtUzm7FC27Xhzr+RsnxgWnxY94SiLRaBtPf8w8f5+N5UktY1Srbgsy/LgO3a4s
Zir9tI+UvX7T7GmX4jojzf7gDPkWLwOs+TguGGx7lCHG+DBp9iXCjTAfvVsLHAQnr02pXp12CcEW
AwyJLpfaPthdvEniMZqt/LVggmJ1GMBgBG31/qZYrVD0AkcaDUOiPLIbY5ticaYXMjR+7dxmUvt0
/7HX9M9U03ZFSaXsNLybSHaPGO1t0wQMvZ1uxi479aRtkcVBU63RgZtWxMYXqgzl7jwqYE3tVFv+
U1/7l0Nafwdq+Zjr5GSRZQpOfZDama4oWQAM5aPVvshzBo5Kj1L/Rpus72Ymj0Ux7c5Njt5kO1eo
YClVgExoy9AjrA0NuPgT0nDg+bztnfljHOKjAvvUtEfshOAVNNONVS4XFjwJjM3uKmFnG0PKq8kd
T73T3CppRWmfn2QNhbo2P84zEVIJbibLeJqNak+UyU7UJlK0gak9JJ68jdABHQpYQHlZRdIV4Won
F0ZWXnTxazznVxxyzPsyeDsV1aN9i5xqezaO52M/mVZ2B3r5jN+5gj8EojbH7EeVFRXgAO1cbt2k
C+LpcSk5nGxzZD+DijHJt5lBdr00R0GEbkdl0MUjImkoBxEZgQHBWpCpcJHl+S7NgKvSi8dItGQu
k0nzm5WPhLTrdBIM0Ivh2tbJEk174rd4d50HkRJEzcQY4oId+UAFOgnqLWyNRoUidcBN68sUjNBW
V258KtO3tksgeqGg5N+mCwuTLcmM61dBDEE0kfi+GvLCXCc2Mx9AwWQGJqfrsjO/15pDWQergUhl
ctSWUy29wHWOpSboRW8GQbuhfxSLe9UVVoTpxg+sf69wTNlmBCQ3+coR358m682SMPfzOZJrvlni
eGOmP4ZmiTSjZx76gz5u47XqPZPpdondkzPngdb1Ydm1gGDpZUFB7vmXhGUGKYm0oV7YG+KHTgMV
bgWFcSPY7fq8u4hpsTwXCZg8xHqKyVS+yVreKVscl+57rzAyUkW2KcTwwGjP4mCYr8bCfHMUJ/I6
1FeUws9VXkZjwoHgUQhsPIsq1mmH18JWN5aG/0uDSsnjvTbiN6eCxWanLVWRUwcDRiC+XWwAtQJT
T8sgGWQ0GcPt3OePJYELgzoj1vnW0qC8GFlysXTpU8ul0SlfL2VzSrihEwQ+fZBnUksRJuxjyvVC
1d0l8VuTPTe2HljnIZ7tMfe3YDuxrQyEePPrLzu7TM83dXmaM+MlBX3f4Lnxabe6z08Zmc84Yp8m
FFN981rpy5MnxE1rt8+Z4b3YwzewBz0SS7yLpb4t7fQJ4O0l9a7nKv/RL8tjVe66Zd3m6sE3s2cr
mbeCZqjJ7rNheNan6uQbsP5q47XP/A/0oZvGOOJPEqgi/iQ3aV852ZvtKrHT+4R9KoGU4ic+4M2Y
c6iVn3Gdn5KYQqzSlqu4S7M7b17iF3VeknnZP2aZ6e2N5Jxkiu0EELHIIo8Y7tu+0cowY4wfVhU1
olqFHjWy84524+H41fR5aEnIGn1OVahnqRm0s6+CGGvwfTWn9IBW39BD098vuihC3czbTe72K61E
mxwX3W43ftW3wWyYLZxpQjeT1HudZud1XXBoZfL24goeXmmcUW1R35VtnW9jd3mdbENCBmMYqM0o
MavZtTbZkjwOLd5nlTZQMYj2cp2dYddaoKCd7EuoT/MxHbThYCP7C0AZ6q3mcnLDHD7n08qbyWD0
jS8RVMuKGQXqBVYCVnJuzI8pGWa5s309Lt6dN2YuSGppUoS1EeRQA6mYkUFQrMTOS9eT0yCwMiQO
EUM97sbOec057ag1SZJzE1LO4RYzvUmAB6s3OM3hkFO+ZxYZAk2zL5k5kWpm3Ijcvx1t8Gvb2eeY
ZQWkYqREozJZ94Z7rxr2jc4lMNNrMrF1PBWS+HeYnOTVAytxgURkF99oGtPTRbV3zmCefDWcZ1fa
Q5Flx7V1Q0bgVI9u/yZ5AWaBurMQIDvTxrWqK340lmnc0yQ2sw2MSXWA//uGcEAP1JrO0VrS3k7G
aAWpVzLwm1VgxzpGX96Bx/NhitrZwTo/VE5xO8lmN7rLLVBZFSlo6qFpo9aG6AHAmjdbWxQnl+r2
PNl8mBZED/n8lOEus5dwEEnoKWDKecOhRDDHMLaxA8w03sjAdG7Ksgb6ilW9HUcIq73Mw5XtKPPy
A4myR0+HWNKl3QexRaj6aKPJDywejD7/zNb5UhbdNrH7u0Ho97pXf1jrcj6AgMbIwxxwGGneHVOb
cedLD5Veh42yXmLPodywtQsLp8zNkLXIZcfy08gcA6rg5G66mpqgrhjsVjkrN/ZeY6uUtK/rQaQL
HIKinw8Y81w3Tnop6+ZjRbUPyDm8cV/fibXRg7Vwd/zPG6hyL2d8qz4XJEQLA0GpIG27DDwEf93F
xc9iYNwxKS/eIBQYgymd0iCV04vRr09dCc9xXV9zaxWgScO2RZAW+nF8Vdf5pcjY5uhfss1YZsV2
GNYcYmWy7eK2h4fg010ZdNxCdkuIn0MbWLxaG9nXr30s7lde7ooXm6e4ZhDgeRlTPGQPgwkePKkk
YxwI/62y4mEzO/on2MEcLV0FnzKuv/lNd06RZ34Uyxq3176IenybNjmposbiEwPjj59ZBdOmnVxI
2n12bbhtEY4lHAsyX/ddOX/S/0971QmN5LXxNvecPcNuGqP8oEFQDNJmCrszzGkVGvg81JCy1S6Y
fb0Wlhc1/MdGTrBXppnC00IrANHnEl9EfUPIIVyRUafoPo/1J2Gc7CY1w7UaJzYFAcOYvtmVbLhm
rm0Z8GzTUed0Lmy65KTfxUvzUM/FK5UZsEhj7AryQXAoobQckyuzpXcjQmQzwZIOGua9DZYyWyeO
H9fFue4r570afA6pOiyK6mZUzUvbQ3+sNSaRpCCFmaS7EeK+gVUW+iy1cOpsAjrSWNtYc31sy/jK
8oeTmsVRKmNvWoMLuvxMorS+LRbnnlTqx9E7+9UTrFwtw3s+pNfL0B8q6V5KKU922TL3kdPeSo0b
lYGECFHs8D6+7g3rpSuTp3Uav6Fnfkr1uQtc3TwyLN3qvQbM7H+IZTQP6dTN4SJAejNpDPvVGwGN
1p2Z6p9MtTbSXnd+ZR+UU/DKkNy01EkbYicNVbFLbtwKaz3URUFsDYeuWWC6C/VM/2WGmu12oFzt
a5Mzf9Il+ySDMTQw5Z2U58LwLBJF/w1vXLE4pK2uq9yDic4QMhOVHuYuJw62q8xZ5BU0Zeo5BAaB
6LOOVt3yz6fA9xQm9cZc1LNIvDQkuusumcHmXLdP2MBHd5uotgyW2mwjhZ8n69RictTft8K76Gfi
4s9pLlE+sgDreGFKucI666vnZElupmK4iGv1PjLjmvPMCjuIvGBU/hjFbRVv0wbus05GCS4nRzRU
14bX/Fh18PnFRYw8ahRRhsjTQ1NPlx1fHztGH515iBtn2Tsd72YbQ9rJUA31cZVAk5bgSBJoXav6
41L4TZjZ3fXk9BdmMh9W3nj4ODsS187agPFYmk4ZzUbdhnDkyPllMm5r3p2sxYdhdmnoDD6nt9Qo
Q2PGcIChkJUczuh6ZJ9d8p7NqbLzAOw1i+D436VYB2zaNdlLnzXZMfWJIf1Am4qWbB6jtPOfO81+
co2CmUJ86XLCupl+65fZBeGDtFNawUS3hpUL1H5Hotpx6iAiYDXLHkaRXvT1LZghYE4LDjQziZ+s
7KWFgrHSa2tJ8oYIKgtmwY4Fwg0XUxyowhnGzkN233tY4+Dy9d2oxAxfx4kGPnp55ukuwwhMQ5rf
uTGUzqJt0mWUWxSoJjBm1+87P0VMKWp1SvSR5ruBnDO6jkRaFbs3gzm4exU3ZwvvWyEsY2tUzqMv
Pf2AlGgJ197BHVXUNHSZwftYtXrYl5aEAE5br2BE3OhwLwKYtvlWGsC/xQrZrm4XRP6wQdq5aNn+
tf3UOQnbZ/woGHk20nlpZoB+z0y/IXEg+7UoL6si/wZ56k5XxSGFKzYYNEMmvIB0gX7n3fau9rB6
4mZ0rW8+BEObGX83ScbSk6DQEO5lv64PY+8el5K4S0ee+ennyHYzl6HQ2L4bZTBvTfWXvpkOA5RF
s3W/t9Py7PpCB2/slm2ZZ3QQUhj7jMAmiCYJ9Vm5MO0wzDHyJjEFym9OoykenMRtN0rVz4wRrkYQ
XxQgUxyNo36fp9R9jWM/rnV333HYW1V30FzGg926P3eTss4etFS7GqvkMU2dy9jXaNj7I3qsk1DX
PgyzQCi4+019xD8KZluhsQ2XWdBZ2VbvgI3VfOlUFXm25fyKUMqX6pG0iT2z2Qs0Q3dVzfvlN8fR
0U5SqEfdpVoaQDf0nKJVOHUMWBXfrPbyvYefFCirYoCm3JmpQh/yhOjLrYBVmRyhKLYh6v/HvqBa
z+NjypSvs+uTB7OSljah9DfTW5v8Jd20n6rUeIeDse/N9DjW7RUDYCDPegxGr3+rgVZDTWjXs1/A
ZJVPMDKCoiL5K4+KdH5MDfm9bnuQXrGfcfIHXJAXuIGe6k5/s2XnbGM9eRhq5wQ7IOJhM5ihNpRw
TNQIvgJWG/v2VrhdWK9wwebCPWrdcz/C/UvG4khQVUqUihno2eRseqEbVHXlN8zVn0zNuSgguaAL
erIWEZJDcz1RMoClerwtDOTLcvDYUjMJrGAxOOtMZ1f2NGMoGVOzouOTT/GZZmDVF2PuP+CovFN+
GnWGfVfpBQxe+0Wu8O4gpx8kXber2Xtfmx8seHWTXYZGA28XTkxnrGtEnhe6AheernWclmSPnOVa
WxNQh+p7XNp7y7Ipd97rliEWvtWQxdfsaeytV7APd1PO/Run8n2ps337sFgd+65zvah23RscAz86
GNgMFrVPasJowLu5NLw7JYCGypSRYseEOOp7fJmnGdpQgigor+VmyV70oige6KUeW9oQjkJm4JYM
Ule7KQrvSuYjXEf9HknfHQBq2NaCUCny5baSHn7Tokb73jP8xrOTyYIRQ1tgJ2S+jNG0ZFn5mtiN
RUuFamICvlKorN300rfOztJWKilt/e4anDyNn96ebWiTmRLGsJcUXQCdwMIgZpHqKZmhVeklJfn4
w+SUDJyZwXrblvu0iS/nrriv/fqofH1lLtXTnRI+BIg/yLDPB+CaEgNYV7h7m7wvzyQdy/d1htp6
eaHN1rhhJnAx5RmDtEZoUTJWx9nVmOos/fekVk+uMs0dUcM7reBscFCzIkA7tJSnTT2ErWMGGRkK
G9iHKQK7IY9Ga/02xbrLJH1O92W+CF4GIY60bA+2XjPYRcuJYCgL/BXWeD2+IMK+mfAI10a+vcrM
YS9RRO5GGT9kjnsRN9S7fnrZDPh4WcO4ZzN77AogfXe56Bgnt6aIzgC6SBPALjiFkzYdLahQtJ9h
3ViMFvhgfhp62cJA1gdtslvG+HW1XEnpRZqtjpWiZbXzjaW0CA2JAArJDprwkCdYiG9y3xt3mokR
mr6om6VZmOdSTPrzsodRvXN8Dgq/rO8GbdYg98pjlS5QB7mPTar7LPup2BjtNEBkTR8pqgKjN6PR
WJ4NajJYgrz2po/KZGy15QBNDu0bs3KCAlB12BNMvZJJbCPLO2MxJ15bcUsY5l5LnffFyA6jYhaE
Z3nANHaiVuCzpZNT7DxPocAbeP1pmZvZ2BHrCBmAcWs48FISJR42eX7RzO4VU7MIjVyIHhbPeuP7
3FYRBgZ5ZEmOP72hsF7bpdv4ECbCOJ1rJvxTE6R5XER+49MOOho1gowvbEadA8TRsDe8bRYz0LMc
jHnT+5LUIo6tjlrR9ICNxWy9OTMHiNWDbRojK2pl2QhLoXPN6juMjeEE4yoPPGx6U9SbvCoDwpm5
3ziqdYIlt64agt52WuzdIYjkKCpgPOgDzB/ZrB9Ji/opi9WD0nIvgJQKNpekdCFjdhvb9hX8751M
M043KEiAOt3Oyjlsh552IcOgqepH+vFyeayF/9lAiwmG0ris03JvJja/Th3h7LxJbbYNV5ECZ986
IIVBndOuu9bAtD99QJ70bo3ufd9Y96J0H31q2o2gVDAttXdG69o9jwfpaO4mWTz7mvGwuOabn9sL
Wpv4uKJiogNvn4cJUYDTzDfuTASbFC1w2zjddIiDwabTBf3YXFJusbOTvSzDxk2BMWP53Zn5tc6s
IqR94VzX78LnWrrxZNrl96QHIl/jOo2SGPa6Z231yRk2lojfqMvXjXDjblcTnr4hCo2vqWf4A3gQ
pc+GFQde5+0Zklk7P3bAJlZjCkHWqETb6SnTzMepXS6KuATpFXeuVfOwdcpjRbuzdGxDs+NcdxZY
aAspx49X8Heg4GH+VDB/q1VCwTF0DgH9CUenFrUnB6boNdLujWQbFwCrormj8aUI9t3jhEpCwh+N
0/HSy8yTNfl7Y6ZZEO5NbGmA7w4/I08jyqCjhG6G9jPM6BEpMo29ViUHf2qvE7xHgMNihJTr8A5O
Ik9Iiuqj3/kfmZ43iDpz+PLzFdSrXZoDCuQgq0Gcp+iAYQGWWvx9tCDHoUJYgz5TT83QvbTZconP
MhlISlZbVzSAYnr2IZK62+YmVRRTzknXjwSB95Hu1F5gtWxpJXRkCOM0RNXKidJS5/byjhBl7vOU
RSWefDhgZWFTKYYEVjpuslFpQZcY8a6N5+0KmRkxCDNmDbo9+ztinFhjhtkPdFhL+65nZn+GX2i+
kKkTfws+ZFanxOveEgFZyPdqfppLOnmWcmyMsMJbRz/RiO11A5KC1o5RU5YvyeD0VMwUA7mcGb5p
+s6KnQzTyDwFMsx4HVqaLs2oksu09B9MnGSZp9l0sagyEf9p+haUIQtIGoPMk7tdoClGbnqbMmZL
oFsxVFlctDX6Etg2/IMus3ifcuW+T0uRh8B27PouyOoiZqSY9mTDzvJKb1vVpYyMPHsz8eYJtBif
d6eW7a6qSaOal/mtpe/bAiA+eLp1chyLdj7OTfzgeB4txp6vhocb26yvkHUt8weQmcUECEFepU2n
0snnMIN+z8afTUFfeC38Wihd4D37RuOAzOLYfxcy9RgVdskjawsCh68tweBW0WpyhmgtlBRXNdAj
c2a8cmRwp2nXpMJ/WotjHvOB5s5uZ46vFtqcZWXDvi4z6AcKHIQJZ7MlByAPOODKW46yKTTy5raV
xhJIZROXKDM8DMApv3W5dWejwbpyhVV9J6HHCzSfAlqfmuSqKpYC+pIxbN2WhHiWpkKXYj0wSgYF
mTlXpsLWwt5StzBtmm1s1nOoO2PJL0gN1HSskDmRE9uRncgL2Hkwt7HfHDdk9EAAKcg/6NbsEt9K
98GJ7eTTYF53h1Mr63ruZn+rVlPs42pIQ3NSYLMVSoS2RldlZ2IIZ5xKt1UPeWqo8Unw0qHZN4U5
3pINS+vCOopAvT85brvI9lbEKV36xlKZDjUo/E3S28s2jvt6Hy81TFqjNLersl6tHu6kSkH4UOO8
F+c+sbJgCQwTo3ThlKwZB15XM6T9bbnmSwD7AV414TPERM5T8qNwC+1j6MYZTr2lvKNjSxVS6qrn
GiBvX9bWGHoJsZKMKQfzG8BvT5WRQTox+rg9ogY3btKh6K56N/dercV0udNrC1dC0+QDZiHl05xa
5SlDN02dUWpwbrSki9IStvamM9PzrsPpvcNQbd7XrP9LlgS9FVsNRY9LGKbJ5KOseShLZ2iEYCqX
GVWzXK6pxYsAuZHaTMHnWpz0wq5EfDmsUMsL88w6aZMzs7vP9wapUVFh59MOYgb0mnT0RISNnP1Z
zxAKshoO8KjbE26KY0NcypCFVaKco9uBBax5vjxPhmLC7VCmWD7q/WVesJNQcoJeXiW0Bq1hPCtY
l0BRPnpSU+8OpVLwFTIHbaxHxanrwrvpJFB8nHpibxZQDObKON+7dLnjT9pR79YGMieBOCW0Pdyk
IYBZJm/1RPe/n8rG2eWK21kUTvU+GL395o3ltM0JqNz1azI+VGA4147H6cwti+85v6tL5h9s4Eoh
cO06WiCmINGArfdVe55ly5nE3lZoZ4mcn568SvePbZpgx9l1GS4BSbEdM987JJmvR7hO0mdBPAz9
duxPuRzQ8K9jfxFPZX7Zt+38I+6BdEoNFTusl+La7dFBxF3VHZ1Ss8LGyTzSYoz5moemXZiapcHy
aNwrM4G74yNOiMwsN6hbShTPoL3HZZE90r7VuMc/wb6QbbY+9tKgxAUfCdNWrtdQk5mnU8AeRK0T
XzN6bAOVOR0x/gZqH9le4lU3dkYianh39LSDGT9BtIM6iXFLc6zlpG31CgsOVTP6tUdLD3KFwF0v
Gp3z0va+mTyp+2FObWbfBnfNihmfIXQPEJgPl4TOx7scNdUWhVNKNngTXxjs4AhPZbfV48WIpIhp
UtCBXyaNP9xY6LCjzp2MvWEWBIBmbXbAq6pANTZnW+r7ZTfkSfWtij2mAZBCt5VKzYPVdvJ6kjFr
+0zlLBCKYNpj8sabMd1CN9fRsAp3h/tDTAAIc7pumj/a81xvyvvm1CWJu0GH6IQkpftHv+B9LWPc
hI0OxJo8UXk5Md7EO3GWNKNmb51Ua1s76MftXrMBEot+GcJ8ciAnZLZ+RT+ywhO2yX+VbomOoci2
FkwV5PCyvoZafutllrofDDkfmIczfYBpH4f4fkGbRWAcUiWpIhiNFjZ/wfwmQjHH4TbAhx628+qi
D3TzknH/NPhwY/QCUXzErLa9scukQv04yOKy8iBjskqL0Ehj+drGVXsns8TbocecdLKDHFGCL5Rj
p3oZGEtafO8MJLN92ecXte7q9+Uwt0MOeaKdOaVid/rMcw+bNW1MnyS3VW5UhRII4R7+cfAEDbx8
TFsfGAEsw2U+Z6r5Vs0YNQaaVRV3q1o7CUd0FGB8pK0jrrIc9b3z4twPq9hFYiyTUSfvKu/EVVLF
aOdb6jnAfMMdI6MbvAVkdqSY95w0dmiy8qyH3KQoDRJ23Lu19itv79ZS8zdeM7T3uLnkz2iKjekQ
m1WZblmePqRS4RbuCfpBrn0b4YNZV6aG98Ut6YQlEsJVeOI6swuzLCAH8IQu8JNRFJ7WKgfIZGqy
FfwMapmoaphDvQ/kkSXQW3zFWZbKecTzYLLnsxhpch9reyjtKF1KmVxkZgH64XpnJ8muMSdnm6Ai
YJ9Bc/WYG2nyGjelGiJ7yv07PLGgmy2NDT+s788yRAiwqx+UJgGSdEx0kM5Gsrbbjamae3dU1JFl
5S0yyIYcZh4NzYz8Xm/XZaP6pFJMeZd+0j7HMpkc6ACdlV65Qw4InZPlVN8n6znnCu/k3Lv0EiMH
WE088YxOugrrvvKiVc+5tzpUgyYaS9U2gEFjNhwSq+MxowvBRmoSCAkjeNcYc3hzzQOlkCnMrZIZ
34tv5CCObClNE6xxk3wkpct/mh6HQugN7Ka7vG3P30RMJuiomCt1IkBrqMOpOFdFmuxa7x7fjunB
pE99mOeq9ELp9ITn1s2ympsxtRrm+mXK4FzyLzYBe4Ys1SXYHm0naCmkVpUdy3WFAygjC5slWth5
OFOxEot1rXno1Q51OenJQYv9urhwqRTgEc0OMobRQ3p7nbJKzn4gplXskn6y8TQzxfSuu/OaRf8D
r182t0ZHreXEoVcgQ8jfWvfeoghL0aR3pHInvRdaKPc0DANidW7F7bXcpAUGSZhb8Ha1LoR0wCZk
j35VHsY1h25rBxnTL5uwyTJmToc69leftn99n/9n8lnf1Nhj1VX3j3/jz+/cD5Ulaf/lj/+4bj6r
+159fvaXr82/nb/1v/7qP37/R77znz85fO1ff/eHiMOsX26HT7XcfXZD0f96TX6H89/8v/3iv3z+
+lMelubz77+8fnCOhlnXq+y9/+WfXzp8/P0XUiaIBsCR+19/e41//oWr15LvvXlVr9W//68//a7P
167/+y+a5f2NcuNs7o2xPENwj5CB6fPXL9nW32CnEHzpegTEY8rNlyoCo1K+TYi/2XyH75EchpG2
buLc3tUknJy/5vzNFfrZBJWjAwtE75f//Qv+7kH8nwfzLxWeB3VW9d3ff/liPWiBTPJL4UKq+2ym
nnt2V/uNb6OR+2xTBiqIpZEHJNUopGC8/Cyj/o9X8c8JVp7h2ALCgffFeHDRckQ94FQh72uFVmC1
N4P07V252D/xVv2zKzFxw7SbLZa0rrM53W8+z+LAeYNTnKFZ7JhlwM6MnzL1E9tB4w9XMbCfpOWl
f9U9sku/+LbPkF9zZmdZOG+NrTOeavL7wumGthwwGw3cDhi/CThk5E+89f7swsIWGLl7OGbDKfj9
x0t66c0eAHto5eVu6HeUCKsb/mYN/3OJ/HZJfLG8tBw+HA6BhmeYlmGQH/P7a+TdOlmdQwYYIhsm
YZ/C+dntO/+E/9wjzi+W859X8B3aH+FgRWl9Cd7wHJLcXY0rQFRyxIO5RUy1K45a/YGBUUiL9pNP
9MWR8A/X+2ITqdoO/sr5cXXYXSQj4wo5cd4jShPr/q9v3h8v5Rq6bZKBzl0k+OnLRxtiiM2JJbOw
kKcEvFBfU/DW25S0vb++0BfrSz4TF4KsiR2yZ7Div64EU29dMyv4TP4SrX15tnOg8VeKkfLqlDSo
1X/P0/PXKxoeMYJsZERoOl/WhV9kNlBKlYXxpGPN59gnHOMO+Jr5P7mQ8Wc30cQ9FG2oRaKa/eUm
Ggg1rMmI01DcQqJgdcTP2WNznIPk5rnY5+E+viu+//Xt/OOLBYfEIwjGOP/juOev/2bfmAyNnFSD
Hcpg2rcIcTe01dGop/u/vsyfPbXfXubLU+s4vIccy7NwiscLkfYwLYE3/eyGtK6Dldj/7YXvGjgK
nD+acIhj/HK50rLSPhtYJDD3Q9f5dHIcPJiD5unPLGz/uGlwJYtTyWTzYO755ZHNuI/O5llNt/Rb
3figHfjJev/JBYwvUSbkja2+cniH1xHmyQC/rv1JHrLxZw8H8TIH4bnCAmT7/RqAnggSsrDsnBft
fg7bu/Y2u/Cv1mQDBeEB/Wl/hVQx7I763V+viq/5D7++WvANeLuYurmO/uUUxg1orJOJD2dusmOz
3kPRwk4GPiRWtof5MgkZBP71Jf9kvQtdCFKIXc4xksh+/1mJLR1NbOqy0Bf+Q5/gzKam68GHRf3/
cB1T2KScGIJi58vWKxujc6uZ6yD33buWCnNn3fo4q/z1Zf5kx6BI+q/LOF8O5KwcMAmqNV7fsj7Z
Tndbic9Wv0rmn0RG/fl1eEA6uYvU4l+WeYVpVR+7vFCt0A+5Br/HoFXzEeuMZvuzJW/8yZoXLEXe
XbZC2EVfbh7n7zlylE8Vv0zmtAlQJQsOR33XXvefcmftyutu/9c38su6IFLlvOmez2bbNm33a+Ro
J/xOzrAU8Lg86tne8+EOQAD764t8uYt/uMiXbUnSZKZFy0Xy5p1wLjjsHQwdN1KZF/7/Xen8yv9m
WzdG3XTLs8OsUPA2qiJgsuIkNQ2+/5Mb9+VZkY0CrsheC8OYMbn41ab4N1eSEAoAp/6DtOtarhtX
tl/EKkaQfGXcQVmyLfuFZck2c878+rugOWfEDfEQdzRvrlKVe3ez0Wh0WAulvLT5CcZHKwKIwb4u
2xJAtIRBU1H5QOkgoVw5igsqpiXgSIugtoz+n9GK/qUDWAJAgqXo4CdgLkFs8ZSAFxMRhoCHBZif
WuRcfx8+PDXSSgDz4YHZNiUYloV3dYGnFMtXzOFiLylwOtnknNRNa+HVgTcSknTzLcdYf49sANVa
D10G4SRNaE1i+Gr/e3w4KlBG0TQ0JlSaN+jypW8tCQAk1WmKHVGaJC/PxPtWAmCuEBsc0oMtq4He
WMIaBy6ID2cy78Q0rcmAFl403CtYxwxesyrDxqzKCdbMBfj2/WmWoCg06nxgiuiA7zzOATK8Uil7
eyL6QewoIF802fVAbg0pedg3IXvl/iVRQgEPw5OSpsqMx4VCAIiWbIwdzRockMcBdO2UAxwZ85+W
9KBiHMYiXu5hEj25TjjasrfuB+GMNxJ0h8y4gPDRVl4BFuJgYQWQYJbuUxwIK/H3ld3yFxUnVyc4
u3geUI9deST4OSYBa1BAFc4eU0E/9VPgT5ru7UvZcpa1FMaiih4TsRahVCJhwgpDg5Wg20u7uG1V
ufuito7YWhRjP7gLNoYriIqk4lucN9d5PfEevOxT+6+PRK9bvBZF7F8w+mRNguPXYOpOfzTuFS93
+9oaDpird4CN6NdPIE63P/WldNx/Mo43EVXm3sUES2dWtR476IekoIMZD3MXuSAg/Gc8gH/pBrVw
3SLkgqvx0iMIQJCwU4aDjWloS0dhXo05n2jbfCsRTJAKDdLlA/Xx9Gt8Mzm6N2Mc+w6ldSv7iRnO
m9wTvuff9v2CfpLV8/5NLdgNHT6ks5LCEqjUHXhZ9QBLJRiUx1MDGF1ouS+l6OyLYdOjD3IY3SSt
0/qM4EDJsy2pbnXEhPRBegB4wviaEUu8amyEspd9qVvnCzEf2SzqWKbOctyVRF0GEsGgPR2Gi7GS
Nzu6CDjGiUMzsXW6VoIUJqUtY+x8VcC+A4AKFjWCEEDUpBp7Trh487EPH0tCsQxZJiD0TSZDavUp
E5ca92T6tTrWN7PdeD2mrqwBi1tH6UCOjZvedTclUmsMAvhotXm8Vyr3NzBZdT8Ec40RJcyVNZjN
susa+/tWjFEYgMHofYthTwPbq4GAPQY5zK/UqO1vlkEZvCYjwAaU4soGFLD0c1wMYBrGanuHOWED
wxNR7atDjjIWtl4yTGbSZckgkLgFLWXL41dGZAKGooFhAnNLmPlx+j/Vcf6xnCOnOEyY8rbQBhAc
3t0l06//vz+bJDLegZaeFmYAn3CkR3ItoHfszQCUtACx4KQ/BHuwZ2BTAj/Bw4BN7iSnwpc4Wcmm
f/6ts8RyMauCMPZ1g19QKRPaCq8dL4OjRttTkTneS5/MZI4gQDwFfn4aDo1b3cgHXrB/qxzsyaEf
d3UviwUoWucWcgZv/Nr7gI2xOlc/YTrQ/cevK6SMiIj/OWySSG26EpViqGDCrgU908BuDUzkvZg+
R6t4P0ZtZjYapUZCViWC9oVRCZ3dWs+x6eF0TnM1ftXP0xm9PQuDSbe4SDlxeDPcr4QxSolFudTF
rCINALqTgAlYgFAocsV5X9EY8OErAWZPQ2Fa/Uj9Hedak00JVAJhyE8MvtmTiX1Q7DGWAJIvBfnY
jMXjp8z4LpPxwCAW+w7z26ixulhCtTMnH4/y997DpDqmCLHKbXME0u/yUUkk3kiG0TFi+YyWpRmM
0uyoK6Ls6UjnBZNFNliM/NLDvlD8yGuXbB5i+W+BtN21dsgCI2joDUPD0XwE5iUmZjlPyv/hiu8S
mBxHxWx9YqaQUP4R7fDQ+t1BfuwdTO3gJiGcdIenDvPBhBwUxSDDQXkG5LNf477qPYBZlpyn5WZS
pa2sxhyvPMFzLG+p1ezBwYgdYPWs8LdygzOGVetj7mV+Cbjlmece22fg3ZbMSQMxtThn9J4E3o4N
fLsUi/RO8qgBR9VvndkBqg5mILFB8oLRf12xBE6ysJ1xrRSnoWAdv2KMuwhlnTjJVXeVH8A04aDl
fDQswLrZqQOkUE4k431Q5olBYgzCYREXKR5mwWTjeqxu94/cdvB6NymT/gwBdvxmQKw7SQ/03Ah2
rAO/jHmBf/MuWxmOyXC0eqiavoHhwI1yUA7dQfMxRc29yzbNpeCFCTo0jVLbX34f7H2kWg2ceCer
2p9zljzFJvdu2UyAVzKYTyKGIwpHIwpd2O8AGOxTdlwcSNS+ASINc5eaD9BXEGM5uce7qbe1Q+9b
FNFJJ2yvWiWlBOAcqh1WBAjEjQIvWtHP/SEAo/b1XxHMCdNVdFjVGgFYwCk6oarjAmIDQMmHOnRA
Buo1p+ZePAAPGoO6HFffPNwr0cy3E/oRuxkhrtEUvFu3GE8DtlIAjBnMx4tnUEaZfwAKE14Jep+8
7J+BrS+K3g3qyzLK9PpbuFudagBR6FPVoCqXgRBQtxVAzmPSLhWu5B5MG1U8AIF5X+LWl1xLZHxo
bAoTK8zQVZs7dwxLkI8JnLc1TynmYGOXMUcpFXuQAuCZS+klMl9jGbB6y899VbY8BiYDBZSOSqMh
MTeoGFbJEDUa+lJLgRXbn0V2BSanOBVtqZw4F8BWsEJbCgThBIVNTWV0IjOmVbGlht1OchbTG0Aw
4n3EK87zhDChahAqPZhEDPNhAcbu0XYYwKxFJI7PbXnAWhXmxTSBZ9mIQJTiLGVoT/r3sH3a/y4c
AeyIBrB0dfApAkgqxrb10N4FvEcfx04ak9hgPEvMgH+ROLqq/9Bn5VocQHcYY9t5XxGeHPkypmtz
QIxAhYPl+e9Fbpy8OioR5y3Hk8EkNOOStkJjQpchzU6RoAFhDmskQHf7jComwdzKWzGbMRnG24nQ
RVClB1adAuwwAwg/BvKoT4hRFQXEVOCl/tDbBGMzqpYt1pvKFPt2xus4AOtu+L0vZDMJ1FdSqE1X
URMpoBnEDQIMLV0PRxlcmqWd/q6+Na7sSdfSb6xPRqUN7DqO4E3PRr0cM04alDMZK5K8BA9ljI10
rLBkWMGOrssbQEke0iuAp4iA1PMzN/S4uR/1AfZqBNH332IZPxSKTOnBMYTg46tAYLdBp/fS4Vm5
nDTscViNz7vuN7PNtUTGK406wi4NgcTGkTyjBtIaOLOs4AgAOR/vcxQFnMInHHZ2iacnNf/qu3Za
CfgXQA8iuY+eMN3d+4kTHEPfvAZwM0AxDpG//0G3csO1mowjTYHZyjUgyhxQS52XBrvQzeB0aO7o
ImpYQXHAxgIAsYL5sC9324NXX5S5hQGtMDTxAE0Bc+LN7nCsbs2bWLNbB+Q+APV2MhQDsey9L5an
LnOJAbW6jmuMSCEVpqM9w2H0AOf5772HucewC52RMcYF0Dl/Pd4j8ylNXue7/Cg69a2BUfHsWos5
kZTrtMzF1i6yiqY91Bu89qt0RZ9Ir4NdHtsj2DtRCew55tzMP/7+iNg3u3RXIEItQj1Sc6aj7Avq
0j72BmA0dOC2YLeuCrE+P2CGe/8jcnxH+1D9A7zyMGY5PSXIdIBi6CjAyLUEWz72Tve1/A54iczO
Ofn5duhTkP1gvFPB6OylsrhAJsyPIGvI0gL7p2AzqDhV9816BVo/f4tg3MYA4SgpR2CVt67igZ8S
MO/uYC+24la+9h0gSfuG3EpT1+IYd4nymIBJERqVAOWNAmDIqfG90YjfNXP8ui9q85J/14ydkemb
dsLIMy55JcqcKiPnsW5uKgNJ8b6cbY/824Js+yet5hmUObgYZxEMBs2XGDSiIdZQiPpViabjvjCe
UvKlRwilMRtYTMCt1ACTEbuJkmYJY+7tS+H4HWFuIgmwiUUaIpaoJlDi+z8yIJL2JfD8ju0Oa7q8
5GGDWwAz/3a+WBVGYoEB9Kz8ydz4kXvL8ezGXDq6HNWgW4Y4bb7RQMuLcpIKUDtHsNUnzVeU78Cs
sbErbe+ryTMke+WkAgDNaNqfSljVqKAkKPv+nQgmRgDWtgLlGdy81yWQ1lzn6CL9OwlMiMC2jaor
NZQYRhMQm0At00r/MyIw4YtZRA1jeuznmcCKGlARWOH2BgHLlliS/IQIglllA7MlImEfrkmyYBGx
hIge7PVJezMGMudjv/0XH1LGlQgmUxVKMuoThoSRMgY+dWisz/u0Yc8rr2261UoQEwXEMB81gGcg
hSLds9TmTpAXn4meKxFMCGgaBe8iuuOWAWyZVD9NrPQMAP/b/yjbYWAlhmq6yj4XwP91KEr+Jzty
lrNS+1jTdaJD44M6jNe74RmO8TMJC32SpiAMmKBtTYzYMozlM+dxpRFz5AeAkpVwczhBAXhzrF2D
KXbfaJuxbCWBOfGVAeBtJEbAzcVq1KJfl0gM+vn3vhCepZhDj4VXEFNivdJRYsBBNoqV8WIyTw0m
FVALucbEKU1YwRpg1pIzIveuzMTZV2RLDHpLaEOaGG3BTs6lh5VLBQrXHLW3bkwOamic5Lj7oxbL
w76YLXthWUAjGGjWMb/D5KUlCHq1Huh1KCmAFL586AAvvi+BOg4bXQwVmaAOJAJMTzEnsgtCNVTB
0+eU6lPY9m41HxrAOEtwhH1Bm6po2F/SsLqiAmjt0mKgfyajUsNiSnhXLaCrWEz3ExLA+YTFCkx3
Yv7uUkK4GDV2NlAICdrECrCNrwt//p0EquMqruTgyh7aCjr0dEXcDMCnzCtMbH4PADNgbooYKKAz
jjUXRbXMCpSYY0DZaZpuxSiGkjq/lXJQOXxGn3dhTMQfgUAnNjE+fl+/IjUD4AWnMbSVxWIdzsQI
GBqxusIElb4KBWxzwmBAsUUv7aFusYMcFp5SX4ETkBPBtkxH17lQVxDhBuyZ7EAuXswpHBezbha4
rN1FeurNFgglLUeSRKMIe2pMGYMBmCfFyqHBRJlFQItZGQokfp0/PZNTj8010y6vABJXXumYfvCx
FH5FDvNBsXjZ3+btZsKmIpTF640dngJIoSoVOToNWDt+yzmXMzYPMKXy9rriPA0236graewEld6T
NhprSGtdUBs86N7oLs7o13bzQrulDfaPH6Mv+365+SXfNaR7m+tz1o8EJEgFTROa3LTCBHifQN3/
IYCbvhcyTo+D3jkfvuVKGHMIND3LGm3Et8RhtqvsdgbCaJWNnqH+6upzJnn7um3FQewGaHSzTQSu
FhOlEmDHpVjYws3R9HcyqH5jNf2+L2LrcsKdAb8EK7P+YQCiNWtQLQglSlJ588NQi5csMCcLyAGc
2+ktgf5gundB7OCDDkSISS3oMbCUV/LFuMaqZveXg2AOjlY3S384A51etdTX6CuFj2ocANV6psMb
f9s+FTqNmlRjVWSOZIGndK7R6nvrSpj6iN3hIIIpwZ49yRWBRMO5zrYiGyAc/iuOTfzFYuriRKfp
ErC7gFzZAUtOAX/7WZMrTpTe/JwrUcxpwJ7vGKoGRE0kPRqA/xK6l0LnlNx4QphTICdC81fzwhAA
65aEji4/GVXEKQxtW00XRbztRKQ0zH0AQFpVamUk5kFNjpjbvSn75R4zoMDzSd0yUjlxZLMMDT4t
Fbto4lu75DKQhHofmW+FIcz1oYgIEhXMzgArE6CI5+jQXWdove+fPXbt8m2edi2SxrZVjlAlTRi9
tUxVf7hqxWsRiAaAkbSlg+5GNyDkaMQDSJyF0/9jCG/TvCt1GfPWUgBEJAnpNbjQs8ybnjvoeoBl
ayv26eInSpgAqAGDpcOfYNscAVxrziT3RShVSpdDenDdYOhVeCgF7PxpJ8WdD2nJOX+b/mooBjab
dAMI30wYLYE/ufQiSO664Esv/CLGS/CpJq65kkFD+epTdhNIGUkNGTpYsZrbERF1Mr/u+8uGHqqm
Kpj20HQ6D8KcO/ANYKFBx8OuSoDE3R4CgIAj6/D3pdBfygRqtLlQocAzFLsvKhNCokQHCBfteUsd
YPXgisLCyRO2JACj2tQw040tLrbWUpC0lPCETJywbV8VCdsmevnPgweQFrBaqtCKDj795eeIh0QT
BwGfQ0XFIMl/ySAlAlOD1So/Kp03Jrb1XYgIkAXsS9AhfMZiXQDclEpMwZeOyYdYv6krw07FmRPa
N61mgKoPqzvYztAYL1Y18KfkmpA4gIr+TqoW3ChG+C9lMF5cmRPelQVkCMpvcQbN6/zwz50Lt66B
hx1ed/Jbsrw6JqkZgT+lgoBC+9MW4HzUBmdfwubHeJfwNse9klCgFd1JJklRNgB4/yxVPwojLfwo
aDiZ00biqa5UYXdJTCkCwYUIVaruWyWCtnl4ykBQBjQHTha4EakvBDHHPgiGatBrI3USAWxjgG2T
qxjwM/JZ7J6biaPVVm50IY1xswAAFYDR08EDaY+uirQM+DvA47Lqo3rAuCFH3KYRTSwqg9rCoPMD
l+d07IpwCmfoBiRMXDf3y7jYqgAmHiCj7vvF5vFZSaK/ZOUXoZxJJchLwQKYPjZR45LkE9eMimxS
B/oMdlJNdsMbUJjBEIFi3AEan+z0gJPvqwVcgbn4+hlV3gUxRsPSfyPOCzwvTDrxSgXM6mEwwTu7
L2XL7XSM74qIawC9YKs9st6LRFOhTgWKjQzM6OGCFgVtmKHoV2kRx8s3nlbYWH8Xx4SedsiWqTex
ogyQyAhAiLTYjzE400CfXEKGEEjnUUo518RWsFgLZSw5zSpQwRN059ryTgXKZzC52cCtAGw5+VoK
43pjMYPzK0FdcbQXr7kzrhePMn6g1QnoqNtWc0Ob4Gxxh9u3XH4tl7kE8y4ZtaiDSRFoR8Dn2ap4
kN3EQ8vJKnIHmUNWYFPlM2Mk+JSIwZhdQRrBFh2A2AyCUUDROcaX6dVAH2I6LI3dBViSQVsXTfnq
mvDcZ/tL/i2TLT2YUYumDt1wVyU9d40EFGeplnUnHZsSnD7O1g7tWj+25KDlRhgKVD8aIsGfjOHf
E5C3++85Rg4aW3AMO/aa4WBqNq+gs7W5RYEysM0qI3nCPtxlGBslse21KEoxZCF56Tk8G/cmKAic
8KBh9KG0gTgMRiHQbVrlEUDF6rlTwY3KiaUbxsYAgiqjWodNR4l9mumomrfjnOJHCN1No2JIp1cA
2lEO9e/9GLT1TriQxLwTZEDsgB4ry5ylbr04vpmNGwlEgHEGhnezsJr+V9hNHhFNe6o6TkSSN87P
hXDz0tZgNRWAWAfh1NY1WhxflhflW3UX4eQSZ8JYeYllESBRuLIzXMudpeHflScceU0jjr0Nph5u
Dtg8X0L8kCLSPQL+nxR48QFcfN/aPDFsHitrobpoyGNjwLo3Q/inaIDiKRQ/98VsVURhVx14lsA0
wlQtEw/LUQfPoxbQeEi3OVqrvQZ2PPpu2KtoVYcaNLDAvfWjS93xWwVyCV5FZusIayptZGCImCJv
MX7Vz1OQDhOeIKqP6QxnKG/pa19w61cdzowp3+dQtbW3DQteWN6y8lo041VmhDlWzC9jAGU6hJEC
Dpcbc/xEHWitn8l4TB4ZY54NECKnyOK7FoUFcBjxbjaOKuxgZCjNTTPRyb1GdUmuHgIUncDjw3GX
jevzQhcm/+3VATvbGp6981/uYoNZFziuLyjXS772tjYYglHSznmjQpvRBy9uEYUaIM+hS3cZAIw+
B0jkDP2Ab0776ZGHKFe58S/FbnxeS30j38JREE1AM7xdY9TYqwQ1iwEBL1O/0CYTBDNIEAA/H/Yg
ETddkPhxQvimUVfSmDMYE8AGkkhKnXz6oYTnMSTHJcCubhfZ+59vy0fw2kP7A+kAsgHG3Ru16psA
RS4w12R2VwWHBDCaKRZZ/pUYtvvZq5WSdQNy4qbVYjAKzGN/ivOs8qUZOOH7srZst1KJfe/38RgV
mY58Tl0mu6hBfB69KuBFEEZerNjyibUkxvULOVr0fMDzKKXFi0qZT1pm2GYjyRYwaF+NDFFqXzfO
52IHr/Rl7kBXi8/VAgpdWF6SqLEm5du+kK2Lda0W/fvK1TVMGwL+Fh8LG8eWWf2Op1/7AnhaMGcp
0aIwaQs8YimX4dgL1tI3XlUvn9hLRC0OM+m0I44+MvN9lGHJRhAVothwOziiW3jCTXgNDuVrNLss
+QAwsbN0/IRqtCmEfgIksxur6I0DM03CazlUdLfM0gdBVq2w4OFubdWmNVTQZCwOIM1EDf7yGxmZ
WBRmjXCUHMMDpGE4M7KlbwQ55SPB+iHduYwrJ3/ZV2/LNYiCjRsT21HYqmPyWyPFhkGSAnW7DkBU
jOfDwpuW3Cr0ow/1LoK5+4csxO50D81o9ycE26cdedhtAx+RUz0kmhWdePkbEGI/1FQvRDJBMMhT
WRljXCSjLZ/CA9jXgd9eHbQHzZ3sEUjBmP3rO6vy27MmWNrTvk23TgMAzeiLASk7xosuP2XRSnFZ
5rApATFVBFJOKRi/grbzE6FjLYY51dlcZZ2ZUbs2YEfuR1cRRLvuy8M/1wZYWdi2RxVcVlhtRvhk
DTjFzJkG5QSSHIuMlStFHClbvWycbAI0FXqusQR/abQmxwK8rIQgBHhMbxYHrevr+BrkQU51MB7B
0bh8aV86LvgO/RRM8f1CKhNQQlDdShgdQUHiP8PQ6W/zBo8bAIE0PrjLyMMnjIlgAvw0jNlgHfFS
y4gkST4v0HIavmG0x6oS05aiT4QsHOj/CmHf5phYauRQw3t5Uq4E+UtTZUAK0Tnet3VVAv8GWKL0
SYF07VKTpJC6qCwhBOPd94Z0qPo/UzD4cgjmSDDbfsJsK2HMZ6rlfNHyBJ+pl1NPI5Fvtt2rKQWc
g7sVDPHEVyTA9moiptYvdarySZqlNkFltMV6u1y0IKbHztu+LlslBW0thTm3UqoLoVbgORb8EG77
n5WHClhiWMMZlJ+LD54XGzgFwct4gLsD4OTqbQnI3f8Rm2/C9Y9gbuw+6aq2alFSAMbMVVJZfWuF
mmW+1D/wOkNsBmsTCJKArv51Bjvu7/iRF6M3/AfXHdAKAA2O+Tm2SbiketiUOnKSuiGdGxWiX3Zg
PiZgzaGDJBPI4TtOjHmDDGZOO2QCTpji2mHumPHZzkgjtRNheSh9BBOgp78Ed+nJwERC6uKVc5zs
2Un/Ov33WMAonRQ0OJgS6jyF09Pfqvtf/BbWpdE2nUWC36L6kxPZXWSFbmrnx/IOBDWf2Zu/kMZ4
dtQitkY1PrdKui9JIn4TC/AE7PvUxum5kMH4NR5TabjQMkMrHTMCyoeRcCRwjcZ4bTSDTHlZIKK4
okZTvkX4XMQyLOGUP/IeiDx9mCfb0At9noKTzAF9pD0GS2/hfVBzVFKp5fd8kknAlBLg14ECKfj/
O2fxJIe6Ymo3tNKJsym8Fa71h/Z6cYhd/1Td2BWA1RK7gPF1AAF/Y3iZ2x6NQ34rO6phzVbmJ4fG
bq4Lbjl04yVGRAK8SR0zTCbGBi8D5FL1GNob8GOj4noSwK+AfREvQoFw35O2dswu5DBGqQCCgAU6
yEmO8UEyrAC7p9NTlNopyn8TUM2x5n6Kl9eaU2re/OQr/WheuXooNYC8lEf60sS+2S9wmd2Bu4lX
5eDJYFKAYgBPQALeTkdvDyI4z+aC8G4YWif54FPvarCPcxKGIE4MoIZw6F36TFpEKwa2g2h1ylHD
trg9AMi/8WvRavDMRWMLcK6/Qce3/xm3NJWou2C+C51ANkXAFTcCjQG8dCB8sbQiPAi6zLvHto7P
WoZ8+cXyspX0zqC1Ab87xu7yAtogMOq4io39ztuMYDCA45xbZ2AtkQmlOujNpCFC56MJkoe0elDl
P2SRXXUeOLrRYMZ+xbUgat6VM84COLiaHqqV4eSUAaVAycHq2XD02cq8sRzz/pmYoJrmSiGpoDB2
6j8kQj/dkq7oWqBgdxYyVKNxsgf1wI8lPPXYWNIn1JQ441qmWarY/sra5SpuC17NYCvRWKvHxJLR
0LKqoXcGrRloXurqxbEjJyN/Sa8Vf3YyVxuPTepns59r17ztVd4ZYCOK3CDZ7PAR8ehv70W16B4y
Oe85J55nSyam6KOeYQAEOjbR4AX16Ip17Yzgtv1XB5oFB1/Ajmo09JMFOsYipFB8LOVPrFUQ4Bkr
FKJbprfMpddPZV8b8wRvHKP8LM61Z/AGSTY/ybsEdjI2Q5VF1xIc4Fmv3R6A8EMSczLNjzGCNvAx
BA6eDA1vWcbnWqk0yiEoKfefYVEmThObR6EheB23Y7ctCuOa6PtuPM8rArZyTYKo+Gv5dXLam8JD
3L8BLWmMRWVAj/jDj+q65ii4kYlRDd/FMsFJwBIXsj2IzZpj8SQ5LQbr5ad59rQT2jhcZKSPDn4p
jv59FQtzZYqE3IQ4Qf2dZc+xfGcmHFyEN/Dvy3h7KYMJSFUHOE4TkwMYvpCi2sXC3TDa4GOtpMNA
WhCVd+aEp4AoZng+zHHvkjQR7Z7IlYfaWnQwslxyiJEmdmUIw6NQ1FUP7tAIvNELltZLsgw/AOgR
uoC3ULFlV3V2XbXTc9KAI1dOZwdYYE4Yjk4/STdGAObELpKIXai6cMaLPjqGeae7mqDFIB7r9dtJ
JdWpaFAhTIY08cMcfK1FXDQnTZFrH61cUNliamYGONA8HIRaEu9izZh/7MeEjVobfcKhPoQeuQFs
eMbXCSmbVMw6oCP2dvmH0pn0vvpTOQgouOlfMKv/LF6Bd6vzR4tXrt/IEy9lM9GVqMBGXEDdiPk5
RbgSAvCMmSqoxVtR0A6KkGsTdqVV7TeG/adHtQYVZNFo83k29Dh0a6An+GB3CX0VKyv+vlk2HPbC
KkwYS8I2m8UQUF6YfUqtRI1vsaxyNpvwn78jL0zA9qrRRIuDbnpDKwtOtFXvGngVjA6IgBo/5KIx
cPRiF3mAp6gPSYWvnReYb5nA16481TzoGZ4QJqmb2nzoE5kClqoRiN8fSfKlLe73P9Ab2Qlz3Ndf
yGDyuDCaTBAOQBMAzPrxoQ8xXEJc+rCkU3gYXj4Dtiu122fRA4d4gwcVpkxiXl/wf/wMg3Kd0VHT
t6i0imzCIuk1uk00fncluEh9s7elV/3VDH0QwNMfEvvBY57bTXqcFTsK71VcJXZ3PZ55wy70pH60
yPtPYQIgKL8mVUxNrAGCebysBSttDnPwveyek7niZCwbvV7qt+/CmLCRjUYP+Eos0xmZcj3N4UOu
JCdlMZ1qzkAsD5bySZLvxWWEzm0cAVzB/LbvATx1meBRiJlSIuADSxNPb1CLasaLARCeYcgtYiy8
LJsnjQkIQhyYg7DgOw+e+Qqm0+fpCQ95G93twCoyK3/KgS4p/YpOhruv5v8Ikn9bmgUKyyogTMoU
ATLOAOTUFygsJF6O7J4Ut6MjO/NBeAo5tv2YY118XbbSVg8yYNwaaCv3+dHsQOPS8vZVNvpKlzKY
KLHorTFMLRZwk6vypwYSaAwqGI50H9zSagj2iniG3A5L74ZkIoaYi3mtU+YBsJ8QPDf1w/w7u408
MJVbJtBK78ghctEA3f9+G0jYl3oyqRaZkjlJKDvGaFdXYXAzyI7sjl+wQ3I27fRKwk5QadU93eU4
Ey+xYo97z3KcV6OWWQWpKGozEStBcKHcyZ5UW7KkFxNL+6NDPPNed3Vfs+VD5vPgbrfSzHWUYAtO
fTVlRBEguAOphBUflgNxlPv4CZN+bmDzslreB6ZmWKlpgsd+VDpIM4pfc3gL3lvb5B1Hngwm6oTK
XPYAiQOcYjQ/Sur4XGipC2bY477XbDwLLgzHhJsaeJN1D4BDp2laJJWxJTenInuU51/7cjgHnS01
1XodjdWoQx0y2mn0VTGe9wXwwhfbGFSnbikDlWriAP5mwHoa8IjxnqZwpb3d/VRcPhArx3rsnEE5
pUWp08tpjCMfMwcAXXhUJNkBGiLndHPcgZ3/mLN6atoZMSXvX9IosgbUeGSDk+tslHguQgiLvdOD
fYgiodHLRyzPy2CZsQWCX9+046PY2wWxtD8CwQQFr4bOO8CEiRxmqwKrpsXloz/KJ83DYLkdePKz
YtPrjpfAyDQC72QwLB2gSoSpLUToKd9joRClMhXLdrKlZhb5ia3T89xbygngXSBe9MQr089qG5CW
GDvMfF7hhxMyCRNLwiA2QAANxQdzvguixZprxVW77q7ohudxaTjvAJ4fMWElbxI0Euhl2JWDBUY1
a5GfhpFHdsc77UxU6aYiSc0S9tXaQnIjbPq5UxJW3v6R5+jCFmgCtRxM8ImCF2GuHD14ro3Wqmt/
X8hGB/TiTOhMM7AVM3EcB+ginsznarC0yFGeNS8+pXaBycc/gaXZI/BiYqt+rOzggYdMz9OSSV8E
JRVjpYf8ctENq1r0J7OrQX02/dxXlPPN2MEiSej1ocdqh2NiUn0puhul1TlrHRvDS5e2pL9hdXFG
GEwV6gFfTPXJSf6Zu0VhdchOaGtu+gk6SxcdhuzUH/ZV45mQ/n0ldpITKUtyMMjM5nNYG76CwWV0
rf5diNaZZ9EQ12ZZigROH1xXAP3Qhx+yJrn7qnDCBVtFwW4hdhAneMPSlldRbtqVqbijKbkkOGkj
L1DyDMdEizlPCAEMYIzGD4br0emv6/u2582IbnqeiUkXsCxj4uHtZl99nqQ3o3CsodM0PYpDbQcY
Htq3Gk8C4wC62ZG5DyCBdMapTHqnrnjpNw1pH66UlRLM1y+KMCtNmkipfnNs/dRXgP/O3w/nacJc
F3GYGG06NWgDL/0NKCpPmjhzwDR4IpiPLoj/fQfKGHSuyqPel7xHPc9YzP1QomAc1TKMNZ5aDFTX
dt5aWY+nUuYBJXSZbcMar/LIlf40xCKY1+TdutuR6P1zseuofYpeo0gJRgBui6iDJYMcOzrj5GWo
TKLbM/mVXdjRdSZw7pOtI6VgvQHI/RS6n11PrTH8JOD5gHKSvjhy+ULmAmf3nzd6KJrduxTm0jDN
RDbBLop0ijwI8RNAUNLiuH+mNhNuBVy9qmICfgiMx5dR1WjNrp10aBIdUZEq33AZQuuhs1o0q50O
VTDu+3LbeLoG22FVA+vwlyJVsa/GRFHow0s+KeWI/aOJoDgyjKOtyRS+Twj7M6oY+p0p6OOV2oyY
nes0xTUEI3D1smoAVSFhaMmoeHyDm78NI0OSRtHvDXZ7PlvqaJlmtIuIeadXxxRoKvH3fZPzRDAx
RkgMqSgo1tNSfRexQJ8XuS2Pvz8jBDx8Eth3gAbAVC+yqhJqksx4aaCoZpmBEHhmEsiupg6figMK
duf/K4uGolXkV5Pa0NsQLpTEwJRyw9kSJMt8DfHOwPgvHW+JRmeWHC131dBJ7wrgefPQPqjR2MC9
/g3U6KvfUNWAgVlotUafiR0KolfI2qGeyKPYFJyzT93zoyjw1GNxBTvV7BO1nKOxBH0qTDsOvWVm
aCWDFGjyy2Em11OkvcpAv3b3P+fmywr7gBTWATBehH1ZxdWoBmWG8mXrinb7UHgp4FQXG5eTI595
mdaWMTHjSVlgCSXnZZwHqWqzNIGKR7jcuVl0VxDJDyvDqsc/+2ptXVJrQYznJCFormcDNeiiCwEw
HbeaY6qFxsE+2zpwaymMb/R5UOXZAnVGc7qVMIBbTD0S1CbgNMfkLc/AoKFIMOKoiRB56YQlgO+C
4Q1RygHk+bH4PolOPDi1H3npffSIbUZnsSdXvipuOvoMtae7/i750fZWf5v9kHjVhm3rosmIOwTe
yjbXxS7GkHcAgCsMoXp6kdNo+rj/ATevDxUNwf/IYF9vAqoZIHSBDB0U88B4pGymih9YMuDXVK+x
C3/ivH03K8FrkYyVEyxuFOYCkZSpgEJbKd9ofVsHBRHeHieV0ynePHprecwtHAANqRUHOGlY2/Gh
RooBJoQMG8Cik7igxuId9W0vejcpc/qqXhYybBrAXQOXQtopDhjTHanya8zHy08K9FQBvWHr/BYr
TzRzHoMkVaRKhmmTzi1UX00f+xzkwQSL1x3nUNL8k42ia6syh1LQNEBqyiOGC6sgsUATN5zjucMY
7hKM6X1eSP2xr1O5tkZQbPDG2TdLZGvpzB0cxpEcJhIUHW3Dp+OV3eJk3dsktGJnLrZF4scMoyKc
F8zGNDguqdVxoR9gfU0tCekSHXIpBZ/mNY8KAPXAyVBeC5gBFfwRExUhiIDzu8QFEPMXXol9OxS+
+xbzKjD0LKzGQsdxLQdbQ8RRtcbVx8N+VKA54963ZXLKLmzAQEmgpXiKD8q5O+TH/ph6LWd+k6MM
2wzPxaBZIgMHZQluEzGxpu5LrHTOvi48IUy0KU1JjOqSoOqApCLogMVbVPODTDpeWKNhZMdoBhNm
8i77P9K+a0lyHVnyi2hGElR4pUydWVq8wFpUgwoAAWp+/fWcvWZ7rPfY1MO+zZmubhYJIBDh4eHe
+/oe1u4WBFvaJ/JpOYZJWOi7V+J3MhL/+lqYzHZwy9tQcPoryDA2h6bVOH4VLighf0ak3jniGzDq
u4f8FU4o+H1jqXDxwoMrG501o/OvwXde/vsK/es1949Xuf8W/zhTINwRCNvcsxWotNitm1T+d93H
7x7xV7hgyh9qfRcZXitoFdj9a8n6b97iu2/1V2Rww7UKAzmBCWemNh/Gxt7zepRwaAGpiH2zqb97
n7/CgOoWZ9nuV8zCnBQ06Be62d8NyX/3jL+CABmHGkI6eIbcrIRLfhO8/yZ9/PfsAwEVIp6EQO3s
r6WXTESNugsNO9f+1YOjafkUZk6xYaALpAkQYr4zt/nXVfrHA//aCIGs1jHEDHQKMlKhxXaJpuY6
Qevgm4viX/Fq7x8P+ms7yMgZyPR/Lgqz36KYvFmZyKwttbLq7p+aauhzvLTFkAA159/W6P/6nqjO
bZguehgV/WvxotnY7nxPBMz6FEmOzLlJK3f7Dkm+R5n/J+b938f8nT1WLWZwh3uG+h9LpB/zuStj
9p+ZnPVOaWqX5LuG7H2B/tsT/wrnkxhAQ1l6zBqo6AQJtRNv/U86zJ+KfT8L+69H4B+v91dI1y5Z
eC0sXFBX9dr/CHdVxtIpcdbY/uVkdUbT7+737574V1iHx9T/7k+irmqqE2FZ3+zMf09h/vFS91/h
H+FWwKemmfn/3lMASWMfeZOPDDU6eahosrshAqr8ZzcFtHGFiF70+S2P6t8P/j9+ib8OPoRjKmfR
+CXcImxzN3N2NHMe1l9TZqBtIg/y/B1q9d2X/evkC3ehDWi50DRforQctufe1m///SL75tD93RVY
rarRA1ugcsn9ZJ1XDk37lsd6EI//fw/6K/wPyjgbXfEuzfrQNPB0l+dx/G4S/K7P+Pdhuztw3iFS
CBn5QBj/2iqDqyu7GcopbewAUhEh3fncWnJAf35mHN858Hnsb8OgXJkOdo8JGQysFfO6mAfjjn0S
hhGAXe5vccMUSwbVLvuAe+WhktG8EyPMTCeu1d4fbXWjUDPaS5jr5rPs2SFYSpZPG5+O3O7Y6+a4
7AV/v0xHJ5h3aNZiw3LpHFUJXRzXG7pM+ZO8bo528s4rg2sU8fls6BTl3uJEmQXHUizHGDvC26Bq
w8o/GpyM47gwTeKID5Di6mtPxINrCOwsmffZ6WDCRAUjiV46cSKawV3Y4vyttUq8ji3G5lfYzgwe
pfWif62l7k8OAJEzjFTMvmyJuIYYeWljWKeI1HXG8XMLqvHVLx03L3svuIl67mEHKqNIJPA3VG9S
wio9qVtevygMhD6Oa9k/NlE4hLEkFhgHGkWWTuZN4f4YtXY+mslAznFmrf8zRJHrYmhoqwrtcxrT
xvJuLiRGc79jZm9PrinjBhO1bWKvUuvYh28VVBIWnTGfb+Dvw+WtLG2dbKW6g4BOkIGvjmFXM25F
05Auhy9H92QNkfNUl5gsmDyoBcfDJOVpsC3v3E5WGC/eupSxhxOXoHNlklGDju1PjpsAD4fVk+69
xJ5GfGoLDI0xof0IFdJy8D+gGTkeoUff7atW1vu57dRn4G1TUUI1bYvnvt3mZPQ2ktqN/WHVDNVl
2ZdFZflrURmxPUmXjl9hOXkvozbT27S2W6rR7Mwr7K4qsYLNXLVnoowNzZx7fA2uPYYb5hhjr95P
bZnmbVDdesXb6C9Yj3aJX8p+jaNlGA+8q5oXLFBb+BsK7KkOg2Sxo+AKmZ/yTDrJM8cOrZNZWX8V
ljPeRr0Gp86KRMb1OOVWZ3+2gsvdMGzOY2vNywHmptFuJLTddU297pythzI8aWgxRRPSLkKXZOzK
9j7aLPpdyZRzM2roz3NrOUccW/ayrrWB0VSwwPxn6utrzRpWjBNbYieYhhxiTmEGgyieedtI0A61
l7gGdl6EwwRZBTT8CqeZAL0E/bCvlwgqlngUzFcAA4NCH+4W313OEI6vi9Zrt9z1O5AQWwsk8dqT
LPcE2JeSem5BuhIOeqMjdms3q7jy275g8+Aj8WhM2vVteMY/OO6abXKTjfnlyVBF0r4l2JYwA4OQ
M5SHEzmsBEIumKpuaCcT1ylpEpkxygIqnZ3d+P6uMbw6+ZDOuU32tHxEmx4fA26Rw9hVChsELa2h
Mt0J4h3zbeqtEDms9pOlLv1iga70k2aYuIDYKj3JIlyXYhVluvTLoXLdq3GCPJqGVzYMWERIPoMT
2bP+CFmubGRwsvOrB+L+Wli0l97vyUFl5I57R5evDZsv/cBOtGV5W66wzojoDtqQu4FAT7Absnpb
3mYLJESIB7trc7C7Nr77EQ3elsloT/wprxeDOm7JhnDeu4wc+r6/LGIoJtORmLAw76d1Byps1mJ0
ALZmJ5eQ14q6RYNZrHELypjYatf36qdp4UNBfP3F/AXSlK59taIwH5qQpoNwWbxs0LKuphcW+Ldh
7Y82nFBjzCLk8FS/zQN4plP4sNDu6G1BilaEA/O05hctZ4xNKPrRy+1BKXJwKnvJG+Pmg1HHOpof
ed3tzRRAaY9fm7F7s027g6d5FNNVnCGh9qSaBT5v7M210WEIZIkA30KSDxQgSJHpuPSmk20/rhrV
2khFvIJSTpbRzu3RvVo2/XCH8hLMnpd23nTb3AYTuGTcV4P5sko7pX2wk5ucEt67a2GXUyRTe/Fp
EwvD1upc8aZ+Br+1id3QHuIF1hSJ9v0HGvZObELy6bkb7gPbfRWDQiEfBEMcDSu6kOsK4+HF8mJn
c97KaFTYQb2OOa4jr4Z0pV3ni4kuVusjpHVXt6W/Jn/5EXb6PHR49w5qTwgxDVCpCHMnaTN8oe1y
pIJeF4ddYS36vlErSBXY53HJyaMZ6C4KNxOj0D/Ppbn1ULxJdG9UMSxdkASOX9jrFI818ETmZa7d
XDklh85nKWN9RpETjKWAAM4c3I1oOi8OKrhAV3L+VYJGnWx9U1hr/Vzz+mMMlsN2FysM/OYUrlFR
t3TI+LidzLa8ENOfO7d7aNdVpZWNf661DK5FK0oC0R7blRx136aTD7+QMSqzxeJXDGoVDWdfi4aZ
B/HQk+sFPFNhBJDRCb6XZghTiDhWibKafBYV6HSuMMkU2PABmNxMKusMQOVdzOKz3arEw01qlH5Q
nYJUFlQ7rYZgDh/6je2wvlOjdrL24ra10dRF2tWVy4tasM4t13Usgu2Ld4GC5DXNps7+mmwobkaD
gnmWlzCIh/BxPfmTcM+wBX5yqvYdI0BzqgI2xQutHnvRmBj2HXlZQ6LGNLtwxsUOZRW/6w/WSrC/
qKYpNo6IHS/8EcrqtFrETgboNsSbXf6yS3R7QphvWsvPbbNJoRZrzJqxudDOuydw9Rj7a+9g1/oQ
RE2D0QKyGgyku9o9Vb9aOKP95gEVRxilurCEd98MRiUT7BATS/xEAmXy09BH2TRZh61rtqSHzc5n
660ma3BRgh215pXfHDYMUBpskJpHjwMShN24dSbl1tznZgzg32GZMVZRj2a8w4+aguWoIn5x8EON
owqUfFeML4mDXJckUGVR0ybrahfbWGGLuaYg3rpTjYBpcxM4cVe1l3lwc9pNZzMjgkrzuHpT1pXO
pbXFLZSYH1ALRGt8uzcJhZVSMvakxw8QUOCdSad2XRaIR01Me4oj7t4c5WZlW9WXklNIUPTVoffb
fISiFNW7XlUHJlXWVByHp1aJq+6qHVMNsl3VHjbKT14TeTEKAlBt2+rNFn2CLKGLK8vLyw1paWve
+zHIMV6e06C14WPi/+KyT6puTcONvMmq39Ftw86xPxx7zdu5fCFWDwmOus7qOyg7bTnccpNoXj+H
GjLRXFsPaxDkog+eqXJfVMhVHFbQwXJ50SuWrd5/hIFyz/IuEvln3DL922HlT+67rz4Mv2LjGPT5
OyeOZlnG4RLd2Bi+OWS7DLUPTlzl5WTon5rZeRRIiyyrwlXBX0K1fgj3Ekzw8LX6W9TS0waVZuDH
3b6OuhMazU28+vSzb6aH2SsBn3spR5nUIBIutbuL7m3Erj6u1rzGZhVrXNn8abHbD7uq/FgzF5nW
5IHxyz74Km+bs+0t1EDMnR8EJbeSL/A1mRf0kd3Puo4ufqs+aR9BJ4jICfpc1c037IspWMR6q/sZ
OfWS6JKmlbFuMjK400y1j+wpRnb/A39YyFXHcvnwMX+nGa6CyBcnn2wvW2n2VgfG/6CWCyax9/CE
uVrQQZ0nbF/n3IVtaltlWrvI/lZEiZFZWVPjEXRtu6QZncME+Wvuws9VeTepVU6Fv6Me+wMNmqLc
zJxGLh7eWc2XsKufmuJUh3R8gSLYG2frGgfCvW6q/fLdfoO4voFjQ5RSNaaRwef0xX1Sp6+x6pgW
NJvbxtJyrLh14CsxgzWv5zLtLWgAex4Qcd87uLVb541nwxJmPbq1F+2MRS9rI4rSksca08n4zE8Y
VinIBOtrt09hDJL5AcRpdETjdZuOW2S+7N5nCKtl7lXqyVf2reVG7Ghb/e4sWSawQFYZhjaf5lAf
Nr99XPvwC/zcB8iSJ5zRTFvdcRYcxFgr1uvPZYiyJQye1Gx9wq4CltuyYLLb4eDsTYmru78PaYE0
3IypqaA5bHDtjSp8FDZPCS6vFmnXFDoMhUKQw5NoP8xBRvSYeaH+FNDKjMOgeVxBGlla54iMPvMZ
vcig2y1bmXauRPZenRfXg8jEhhAu68HEjMz5NIKkaa1vESb6UvhbuSiPsVlYkAhlMr3NKDfruFkC
mBIxjBXWu7aGuBh9obi3htZ+MIw+rmJw0802aEouzRuFwib+9vg2BDgM/XZQnLdxrXXSrNsTnN+b
ZDbDQ6dQh2+YEFJzuaDiCSCbRuY0dAjCBgZ5MIXdqmcUfo+ahLHNZNxz894Q3Pbg0JQrja2SQ2HC
FI5vP5tFY7qqQhb8JxhoOjY85dRcVEX2nqwyHvUXsoQwKLmjwGPciS8cgGwiJN6CJS5dfaot1L4V
ie2qLqIKykXl+KCm5mYp/Hl5XvztUIrmyRdtpuQGYyg7Lml3VqGJO/McYKDOnpfnufqs7U/tPLVk
LZTVvQ5DlCv028YqihV99btPu//Z1w0+np9UM9i3rvdSjRBYDuFKOMbaeXdhCD/IOJLiUgl2GC0w
hTXET1odO+qi5oulnmkZYdes/7EZ5JOEDMUvxLuCkG0vUWLY1os18V1Zzwd/AG8D9dUJyQ6iAGYL
jJ1O/ZeHAd+wqWKpOnQsbrCIj43dXjwFgYTgVNo/Ru1m9ugkwxI8Tma79A7LGo0N2leJ7TY4Hqj3
9Xvbsoxw96BFA12jL45yaA76jHePpe2fUFQBFXt1thuaCDGV/FpxlUUSPPUV0dJkPtJatDPyxYdc
gQdBBstNLPg5cQxEtOqD9M05sDTWGhI1zoOHe7mBM3ElUGbw/TpgLteyjoJOOR9/bbhDmw303HbD
qYMDlI3LjjL0F2RB8G3hF5cslOcltDMi9Lfre0Fv7ENNHrwht4iICZ9S4sBBZu/UL2P10cJ+I6Iq
q3WZr83N0Qj9Qe5Mfmrx3wJgtL+hUPX2qrs47dlrDjTCXzAYgSZSxFSrlBIrWaLP+7Rnb7N4hQbF
DHOvjr9w72q50aMc3gZR+ISAuJBHwztma+O+RMFovGi/IhmPR2/RsQh/RfXD0k5wSWp3MzB4FIoX
09q5z8ssqPShni52NR80gVqeCI/GC0/9wHGqpjUd1fAcriAtY3eBQG8ggL18TH53EcH82kc/CZlj
E1RZVTMSr+V4kAj9ZBVZI16oXvcsqB586T2tHG3BWr45LlIeqrOy2rIZaYPFGgwWjhAetA5eAL+t
VcXSH5NS4uZom52LiqKJzrPeb9aQKbHm27zufYgOxas7ZQsI/b2Thfw5mr9WIjPhPXX++2Z7KWlu
Krjx8bBFG2jeVtaz4GxVReBVx97G6GiHMKpmrAdOjGJxCF4ipOpzAndxpeeCtKBp2tEh9M3RxSKw
UvC08jAROb2ME35rMe/LETyu9qcEAjWCx8mqE8FmbjR5sGagCAA8dPcVuHVSkzr3kYNXrYHp6oZh
1fkI5dvnvhsPsxa5nvqTasMEsnuxT0E/i34j63fiwFtuuqM/pgDwW0j0rXK6H62tHo1ePjanvL9F
F7uW1SZ0rR+ryP+BeLADbCEShw0PnhnQmyBI9yuILvQKSWlT/SlXhSDuwuKgaqdn5eCHbaanFD6O
Z5cFuyhqT/jfyJta61xKC3ox50jLXT8PyIBxeQp1M7YF6Vk3HoMQgzMXvWSzE2I9qj+knVO0GhMD
CMEZlwtbea6VnzEsXm0qXDYI95WNi2fKBlknqq0PVdWdjIawMeumVAbQJOk+GnljvHoe5fRzYRAd
iModBaoC15kMNy1GE/6QBfPc9vvEIO/E6gxAoptCeeA4MiS72Jezh9zZ7L1OnFvqnobVB8g357LF
5u4CGtt6GRPRVvEQfPQOHLa2Cgk2msktBurY3fC7TkrrC3DWo0XbrMVl76xLxmZUGDPJ+EQgkIJn
e/WpU7hWcUCIfnaa3zXiCMrK3MHfWBnItaP/OJjlYFluXEa/tOvEgA/PdL4FUwg5hBQqe3E3Y4LQ
eggF8l9vxOK70ZiyusuMKvMR4xC1xJXhE2ijDcvTxMODdKPnJTQHJOJPPnltHEhdNvwAgDJd7DLz
6NMWYaoHUymB3BEs7NZNGTzgEkvNZwjlv7ahyltJ9lS9QAWhhNuSvnlkPILOgnkPmgrm/eCB+wxT
KUxhIx/F8LNVh/dw1xzDip6RZuyI27379l2ht0zhgnR1+TPEDxJKy72YSEwNReMjW0ogGxTTmiFD
KB0zBoPNqAIduNF5iSJfyl9u5xdWhE8ObitiSjKET8ZWWe+c3MHdS6V+OzIjbNfY8DlgPyF9GOIz
Djs6O3snIlm7uSlKuri3zI7NSyyFxsqyNLTGVPinXkhwVeiMtFHuFE5AUL9544itA8d1hB1v+7QY
SdksTrIbTk1QZnJAFhYASPD3BmumK4VLZIgt8kqroqp5wnFV4v9sYYazQSpwMzLp3d8cOYaNkEVQ
/KP8PjBXvjuQu2FsfXdpWPDopetxaSjrA5Nuhxn+QxW+GLHfB+2hqLdx1217e+2LoBK5wjEHkh+D
DDzunCVCXHdR/VYyeB+4vNTaOjV6WlA+D79ZX+4X1pvMUDBJ+9F91Gv/B2IQLF3t5gInQiRUKJLh
ePu7tr1X4nWPYTA/cYY3XcP5CsrxM6RbHgm02qOO/rQ65xFDrtDsWF7GMheAOml44fb4NAaPaEOk
XF7d8L3FVWL6D98ZUKzDiNtp95zjdiMUNTnkS70jRR5AI0j6WWd7WTEr5RVQFsm5aHer+TMymurA
ilVYJT4DclAlAdxewvaXmrZMzCoL8Z+eP8cz7oTIAnz1s2Ruzv2PcZp3QXQJUFDDHTavEEGt8M/A
Xm1YEEdKxwHu3qDU8NzRiS1ZITg5AEkDrr9bpqAInPFAA6tQ2gBUu/pT+QPDVnFj1fDjxa7p6h1c
jDEqOopdEKzrxeU90KM72N590OWGTbzvti31qZU3824erHTZPir0i2p7RGvljdaAsHxRoNDfB5ru
Av4eUnZY2/FYl3Vcjzq2lUygv1HUzc8JWqFh7QKpD3cCFbgFT4l485cnUW7PG8xnpgDHrz6UMNb2
1IYw+Hy3pQmCW4XuhZm+wPKhC64z4I6wxE74mnM97OoaQcWGMKkBjXwed1HtxDZ5cJFGNy6GAeW5
X55CDsnA+gfDHEJIp1hMr6UGp216qlCzK3zYqjqQGnBF84DtHFdouN+TDrEhVuk34Q6JQbd4IOk4
onIJU6/ctVBbA7ooFRAADIaTZw9oD6uWI/CLeHDxD5gvCVJFsP2RaiksA9bnJn4MPjjuIkxrz0rH
gWetgNVpQwbkDma/2P5uIjfZ3kT4PLeqkNMbw8S3HjnEXS7Sf/EVoA1VJhMrQot+zmGHSWkn2zj8
ou+W5xr1LHAm4R+j6dUV+rJOgLiiNhUCZEKAr3GodmjtFyBuZj0S58qbi6oaDtY0JayuxxicPOgW
RY9s7s9a4BqBuFHB2jKHsdzej+yndvB3bi13TWA9skAVwsV4admjVybk4ywEsP+5tGMXAIKxe8Q6
B00hH6jh5mSWLZxEdt4RQGXmyPHg08UFIjAGyQift5wwREVCclMCch423yStFs/MR5Tmg/cHZK9y
32gvlWJ4ITXsTkW0nqJlHTCr21hFH/pZNaM2jJrfLl2fzDifytBOJtsBmKkPviOOCu0pjeaGJX6P
lYDtUpt3TjH741PX4hdoP7kyCMKg5K/PUdtnqzNddFO/CrE8ImKmOFnAhcw7F/Vx4/NjKcaDUg6K
2a9Nm507ts/BwLBm9Vz4gPynrc77wE51ibYbFHqQ+VTHQUQFHdCflx1HJm8a9Eoi5x2ki+u8tAXK
v6t26AngbE5Q69jGijsGC1wPCSVGJWA/AyFokJpzSPIm08KPUFB/Wqq2LPjan+HKhxZy8DPoFfoK
5M/sssTB6e2Qqw3Dn7XuAWEFgA/FvnaBeDXjaeTB2d68FCJHp2rGXKQSRbcgek/W67L0d1C3jcuw
vvksLNy1OwQ9z6FzE2+TOjBvzUSkMgYYzrGxMATSUEPiV+bZbQCkTw5+PELWMietHDIUtqkJP0Rv
9msJ4V0nSsPSQFCJZb0BJdHuuhsgkqyNAsTcL2W1By7811k1ucarW3qJ+aKv6xrGZR2919PrXE15
WG+7cZmK+w0/S1HoZc6UA5kXASqCG+bah02drLON0ifbwcFbp2uA4racqrxtVMLgcWFDFoYjkxn5
1gEYdnekx0Hqg9z2mt8DBQ0G585db7iLYTA7n0aKzpDTX5q1jyt+FCZMO9ontkZi4EJUxa2KstwO
kV3dFq8tkAdm8BOLWwBgdK3y3qKJqfmJhWPuOYCBNrTkyIEPaCiVrKiUvAQUyZurss1lj5tcLuuC
071gwbwOCV6z7vyFZcr76jTcXga9oxjxGAEveUZc7K78SZoBhVd3lEQ96IpmIoA8pPYS3ngZfATf
GcF6jM5+bqqDWVjqcYEx2P4Zcn0AQ93UhkSKFA9ORXaOjSRZVOHzuOLj8PZgjbAJur95yNAqrLIw
lGkoaTIMr5Bngjt41mFmwHU6DIWUKVSLLvQ+gW02pAs0N2ouZrjblrbBnoe+6bA9tNurDGF0gljk
aXgTjwLtc/eZCTcOCE+0+ePoKlnaEC3HLu/XMCe4qMOpPIh2KNyeP47Gz8kkjlFtv1MyHzohr6GZ
raSyw0IBSw4HWG+K+Yjx+JNg4w7cMjRYgYYzp7BGrIG3FnTxdu4Cuw7Df+nRgwEU+j5ctgcVAksw
LTAI5DYVioGgi0nYZLU7HRXgY2376bR0jzAaOTmbydGNT1zRnGk4Z/W6vjiNBsGA5XIhly4A1wk9
/R0C5RF0lh9e15wkR5/It4pBlMmyfZboSzmej7T9zTdOPlTw/W6wP2mgssFDOh9G+eYEp0G0b6ED
i/OpPkCE59BQ8crLAFo60j3bUEDs5qDYRvByliizJ3meavoQkAEpRL8+sRJVxYhSSdZVHtTyoY4I
2bchElLAOxhY2NTBlJD3soDVKukfahRP87bM8eoFF6aA7dHgXNUSsl/YMujPpM7k7Gq7epd0/TQz
vAYgYZbMNoRw7CgjKoS4x39S44Ek/kZe19pG73G9NXP9E8rwz+5IxsTuzLuz1QucqjWo6HR4qxlD
IrDwLrFaGh7btopSANhO0txrx0C/boKgB2A5lzuREv06wD66Ynu5uodgiQ4g8r5ju90AaR6CcngI
LAgNWf4V2nbI6rX1LpvxT+fzD87aczAOfezVIGSb0I9n6I7FRkY/Fnd+q4T+wkqZWG34pIF8DGHP
XAsMoy6t10GfzbV2Fnc+ZDe9dAMK+p4GoADI9aWZ1IW3BkQCbFTAAe2PyvOwhpXdFXartqIq57Mk
nrnABhABt1veNmHt+Ny8+oI/6mZAu4j3cYkEe9mqAOZjNRQk5vELU5BdvE5oIc42sEEZvFpNvS/X
5Q/AUhoTRzyaCt0K0/gpICuNDyM74IeOjIXt7DYPdA7PRg9NW0gCnCmaY6xQEC/CFSmhm8QAwsDz
blNnRQAoeeX2AEzlffQo4BsZ8VRiHDS2JvvnABOBnLXBG9Z4H3T2Xm4EBIOQ8qSq0Clwxv7ggf2/
C1FmLh2s5KeOXeza2q/+uhVD1+wrNF3NEt64Q0Wy6dqNm4b+RhcLwHnIMFti6r0erGi3oGkWh34H
37sVgI2PWx5Vp/W06mg5OzU01u0ZA28RyK4ZOEp/GoJelBc2Y7yBABHrcEDd7aDr3YfyaXOjGoWq
M19oKd8R1t5mArkDVQUvuKCcHam3n9Q2ImabijLYF/1qTf2APuTVNdUaz2K2d55bHgfWAX5kksdN
vT2EHO9EASvqRgyZ0yExxTdddqxbiqXHOfFQR2tioxsYkDWehqHG4Jr3SEX/0fCgRZe0CrOtNugq
R2AhlB7aSRyDo6m2+RWNToE+dwdpBvTz4DdwA+EQ6Sr2eNxO5sqFbBLMJVnwqGJvJQE8CHAgBEui
fl+4/azX6EfHaZNskwWAp2n4KWSzB1wSiSPrySPzCdrWFk+nqekS1wY1h3vBD3urXpywbhKoR1cJ
LwXM8UiIXgi+DVgAEfQ4mvbdkx4cvm3k2hDqUPgmoZu4G//qhr5PjDXuJ6kN/kz+tvrw4mD0Pe5c
dM1l7VBgkWSMZ9ciWKb/oe7MliRFsjT9KiV1TzY7ykhXXdi++Ga+RsQN4hHuwY4CqqDAO81TzIvN
Z1HZ05kpMtLTl3OXke7mZgao6jn/doIKnphGdVrGd7sVj7VLSncbsspV1ycQDOS3uQJZSMdKY5I0
faB69BKHt6mZwTDCHlnVvkZfcJRB5tOq0O1GyvZWbk1e1WJXnIfJGBx9w8OwwLEdhYPaNs8d++KN
7nzUOor2thXxMBVWhOojJU954lp/FdW1VCukPtoEpYIuqtB8lrYyjD9xqj0T2Nu1E/XLvLFkrL6V
in/zfOIACZR1FFFndqXDrMjQzazXIUvarULTfowHv9gHbvYqStd+CALpgtxy/MH65uXWHegElqbK
z8ZKAe2YXpTva4qaPftf/6obM5ydpWtu5igTT3qKvJ3TtemrckqxXpwUf6/i+xV9Wa39gn24MNV4
KfomuRdZ0azz2g02XY6cJ1VURnPg5CunSgL2l4aew5odSF8xHosiZmQuM/QOmc7ypz6pnV1Cy4o8
KIAByeWydbyBxqmP6b1sLz2S9B2eRtR/LzidoCumrj719hSz+kMoIjvqblUwsbZaAeilamtHc9rs
B1GVJzZl92bIFrlLhK/IsvacfT708970rr9XacB0efCe46SC5rbr+2zP+FZrq7OkPlQTlJdJpuDA
pfPOWaWmS98O3RomoTsawpdX4ezY29nTFqV6DO4mhpbJmjKZ7nU01JsJbduXIuqd2wE+maWOQrPJ
LLGFVAhfQzbUYye1tZ2RrnC1dNPfmWXs7xYnHm4Kplvvpb1U+5LSdMelnXnMZ3lf+M532wpb1qU0
VJo8HSKcURZNHuYyYYvbfu6iG7by+IaSp4V9gGjpI7Y1d1KC58RMryIz4bnz445dwdLtPgn75Tj6
s+OjTLOgGbje0LB9t3Esy3yOrZX96H1/vptt178UkR4ejR9R0nBZwg/KveI8Llm6EV6SfnpF6j4G
xsu/IhbS2JJk4F2EtupLjz2bxs70ahUNYvZX0g9ieCLLhwe+Tv4TS36w3ECdk7JiToitK0iMCVDk
aXQriCujev2Y1PXirwYibwseByvdQ0I1b11paTbhoNgC2ehnV5QRifAZSrmlihkoCw61AyljhmLV
lacytwtoEyqHt8ZNp5t8yusbg+9kv9gUv7xnVrExaTSUlFLlN9vJMj4jmvatyorsYtfXO0A09gv+
zox2O0mAgYeZ9e6nk/kUkiTYDQsngtJmnX0t/RLWp2SQ58sQkEK0SnDPEdHfdNNySHtEhmgLE/Nc
LlPxblpuo3ASDp90SAB3GVtMMYeUdfqeepb7tZ1KddahciARQsn20Y7dk/AWXmCmGarAdsPFWRtS
EhP0rXwD5KOxuPMbY51VSVOzlfBVjyLGvgekBbe+cf0+VMcgqou7eJpGulonbg7dYE1A1CZw23U+
MH5+NdYlXv8FKdyrsKd6x1mZcQDUcfGdlJAITbdbAn9xcAX21qoSsSA3cEA9VRmbdFM0s/OCVCiF
bm7LhBhSx2vd/aLnEAInzpH7pbPko5UZSnFiksLwMXXK6lFR25MF3grBPEiM8EBTKHfl0Xfy8V03
rf2zsXNKENcp0NDUjo6CB8nm2a6ljmxONRv5zUZNg4pPzFNDYNaMsUfXdVWPiSVdonOaGCN3xvFL
GrsqpcnncmSPrVvqV3vUfBLRtVwqlaR8FPTA6YdhiXHOBW75yVwEloBnC3WLZGN478HE6b9bn8JL
MowvWrVq6erXDpVKtwtdF93AQBI/wmVSoIGPeisYtrU1pM2mtS08voIbtwpst604/uuGSYRFVZEd
XOf+pvZp4o9DFOnlFqWciJhIYsWmOi58Z1gQd6kuQaSlvy4D9JEXCC8ZXLqsVO669CvxsDBqaJfb
cnjua69PDnXZTCy2roALHjL72AuLsJmwHz/GWGpnheoWLCzwqwKcTjtY5iPt3Qmpg3hNxHH5UJTg
JYuvo3XvyeloUlnvbLuNf9o6VS0iNcwF/mTYArx47s6FV3a3URajwa+YfUivmHlPYwzn0SEjwq6i
nXgf5aN9yDg3H8uyaOqD7obqJjZRqbd+MdVy5RgghJLY4w2tMvKwKssATYQz2OvKd4aLz5D7XWSW
mnliQ23v40RFa3J9u7diiWlY+6w4F6Qt7zSc9DlORqg4U0+bwAcdjcvS7BFrEY1UpKSDMbX8VaNY
WOXzXJ19lS1HNRfm4vm5OBpLeiBSbvboVFZySFNptknZc8LWqnx1kAbvp5rTJY8aj1HxMAxEL6fH
EgL07EwxCKbrgSlEUHJehXRSJkP8c2pGfbJBlfe09tYaVcUE3WIWdLA6OyCrAarpvO7Czsngstn0
+7ibyn1ZkYYdSgAG1VTWNtKh/l4q32d0UD0Gl8S1nN1SEjuQDe4ESyzabarJFXIduoUxbePzvAzl
KTFFsgV4ap7qia1ltP107fegjhnw2q7ImD1eJOabW3UIkKRrb7w5mPb5GDoQ1KpGxw/rZ3lM3ivA
IYRBjVtpPzgXkXHvdemmH0vUVcXKDGP/YrPU7ltkpGIt65QNUrnDqY1s+Zz0mi42afOeEyKzvzbs
kUd3ySPMJCWcriE65HtUt9VX4scgWxK+LWzLtJNj5aK5DIP4a1grL9xKN2l+jE48bxJpl/tOaHL/
g9ZeMwMH6jMXffHZpXF2n3RS3aV+FNy7pc2yIDWjJl8wo6oe6wJpiw6zobkugU6BH879y1KKFslb
GeoSXiQFfVK5p9/92i7eiPxWXL4UbzLym5zCeOy7cGs3vAlAgD6XVhbRFhbJd1eHyFl7qmK6F3UM
wQKflG7IR6qC8YMo/+nZ6mwbYb0/ml3fIP9PFwiJGGPCIZWuuE1HN05Xrhctt2KZO0h0MZdfnGJU
j1h5o369RCnljQw54ObeRPfIFOWXkaSsvZ92hjEgs7rksbFRMZjyid0xvauo1V/DOoOyUUHxzZvi
4pIPWfcYwCHexNKMetVbtv+Qydj6JpvRRXGRFRbToabQwZmlGyB6BxDse5L7KKwnigmiUiL3g+Fx
425qFMAigpZdEwt9p/qme3JUps9oBJfTmDOeEjXyXJzNWObrri7+5UD+tx/T/0g/5cO/HF3qn//O
v3+gp+/zNNN/+ec/79vP5gnV7qe+fW///frS//Or//zzP3nl7395867f//QPmLBcz5fhs58fP9VQ
6V/vyWe4/ub/6w//9vnrrzzP7ec//v7+UefNJle6z3/ov//+o+PHP/7OmWLjxPm3P77D7z++e695
5cN7//6//ud3TLj/+nt/eNHnu9L/+Lvl+b9FsSuYNschgvnm6tszn//6kfgtCoMgFvBwjhMDv/39
b43sdcbLwt9sN4gZGG3bYRjweoxqSg6/fiZ+8/hTAV4r1/FEGOFU/I8P+Kfb8J+35W/NUD/IvNHq
H3//a2ITgyd93ptBhoFtR/y9v9ioph59hitmCqwt4sGP9Jxld/O3jknfSGh2VPw+cZXI9A//1QSy
v0ZQh64dh4JDObx+Vc+x/2IZq6Z55orxzsF9f3RW8E2H6+Az+fBfx3s59p+NT9f3ivyQgcNxEIYx
ISr8/A8euaVoi7JdGGo+X+dR7sYD4OKe+W7b/8rGffVh/sHOyNBJGzAuZE48YTRM0viL34/p7aac
m+DndR5OfdIHs8sO7iE6/uEx+/0u/vGuhX/12/E+vzxcDP9DFE7u//UL/+EL0dVHeVN11Srtx+iT
aDHndYy79p5BlGBycaktfcS7krxKrwy+OZLaPDOWBTlUADp57bU/byf5M8LkgrRYZ2o3ySy/G3x7
+mJZzRisrEH3lJ2zELskSWgIwjQPESZ37rDtcQ2g/TDNHS5y/dgO6fRYVzGI29DJdKcZxnDoBx3f
9WJIMS9F4+ewZM0xGxPnFEyZFiCdXg7p66H7UG1/CIB/bL7NUNUETybd17J3hudAmPbsWImaVjrN
/GOKqP8Q8ESjmYbn3wTZ3D1hngMmKqtyOzRogwsGcd6P1SRusSGIK8zK2RtOzakc6mYz6oJaXeZd
UW/6crheQW/oUIr2I00HtMieoGngg4juzvb4f8KW/ovjVaXhYOqDFjm/a19KBX+00rmabzAo4HbQ
Rbhnb1fvnsrsA5azEXKYb4QTIDvNWtTHuc3dredXjdqLItHfrcYG5rHmIdtEU+5+ixNKGQr7ZWf/
EuHExPDvhUdUWi/7/JBPitCYUrb7NpDRWz07A9ItIywsNZMDXRPN3oNL40FKyBi+GlsnX6Ngbrd1
P7xgdUMKTkvd3AmjuycUdSOsfWHbH54c2hcdO/PRbXDT2SNd47KAZi31ND8PqYcSe+o6jpEYGY/0
UnUXJmly7y6Re3bGmXREvFBQsbKrxYkGxMCI8tj6awbOg+bVLcwbGEzqHs1SDpdYe+45aqb5ScKi
v0eVL1/ruYRR9Yw3X1Qlu3s/UrDGacDgkdXi2/jDqlqYcV2Gw7SdC9mdw8YZT5W2ql1pNTky8qAj
foWocxwBYNRpdIyXbvza6y6/77wsGkDomtpfF3Fb32XZYI+b3pHTJlEiOJjIs97tMjeo9qpB0dUb
dO+JR8uFCiCuljVeOInSYliqGtEHSE8RNZArzE08M2t0vK994rnXagJkgRm/GpcIxwQsCwi7QhnQ
JKs2TMf7LvNJxQ1kHbtrrtMgXpnrEV6YtYg4cPGKr74sgZywqb1R0s9Qrk2DiKVrw8PEJI1y3dZG
f/OdQA9HNzX1Vw1Ec8PUZ+diiqXezU4InshYx+klzfEbrtD/DIQAYcFyVoEzNjEEjS+Zb6zi5Nsy
FqW9TRrwt1WfJ71cV/Rub61XFh/OxChBmsM4+d7OzYwqqHOp+5C5B9PCDLOMK4urSso9cvwJfrjK
08NAR3dudbN8VywaFCRkO62qvAR4nSNXPIl5me6qSDjP2JE4UdxyuUf82J77LIv0vkg9z96WjHy2
t6SIdD8debW4OJj6rPMsBXhFSysa4IgscvyY3tgF+6AX6Gqrph4PXQJp2vqmsVfhKOpvxE7EHpNY
BMJzVVcEbPopgc9romepdpjShh6rjeL5xlG+frSyikEToQ4ITx2V0rdFkCdfIliCn21mxUSe93Ud
beMk8RDC11V5ibq+/XRcJg2tRoyxJ0KrB/TamEnXfXUV7pVyGsizyer+dlmk90UJofFpFAhMalOm
Z3La4g8L441Grc9GTL+NXhA0241f0dGjf2OKsgMQJIjd6UVc3bj+aB1HUj0h4vJKrq1WWofODxRl
LwiTt2YUUXzoHbEcliYfT+ibvXOjXKRM4SyQs9b4wYjs9I7aicBL3aDLv7dOHD0UUgGJR4GL92SI
bXRSfutbj1mWLPd2BsNYyrh5yzq/2xGtLE+2ypu9lP6Vg5TRTPxSFqV4SsMS5CgZkwMEVr6sTabh
DaXtfPSBh1i0TcVp8BwJFOSnj1NeiKfKBVhEF+LE90g+hn2+pP6HS9dJLBibTxMrjYdo6R7zQKkf
Q+YWX9IrS9omy7qL8w5nYjZYe3tazJsbd/eVdOTByNlihlWYnL2ua5+oCSy8Ru1wm+bzcmHoqbwR
A+2pGYv+MKe++xBltt65TLhMNkW2mH1BcN3zOOfBKcjK6QPRb3fE6aiRh/fWvoPdaNGUuvFdFlsK
iRdPzumaCndM+IRyRQC19RPaBDdcM1YtiiIEz93kpM9+2bfbeHHmjybkFNVz197Y4bgwFjBK01Mi
JTdGskWdgiVtHkodLUhGA/0ZU69vvcZOd7hKu3vdts5FzWH6IChvMPMhSkiDzhy6wgMMhcKCNEhm
DFyBI4DwSa/Enh9V3j53I+YlEH00bb3INI8NgAjgtd9NG3tQ+QVXV7Cv6YSwIrHEV7Jeqo/KNdNL
sURxu4aTdLYeyNapyzHhNkAjEjindT6r9krXByldHGosjQqzSFZA+w7zbRM//REKVR0ZLxJdWr8Y
95Y9dTnIVjLugq7Am6Gi0gI1iriLS+zcZbNhuELSYoFcD2k63dpZPG9da6p2S5oHzyUH+LCydJ3s
qxIEnHAg2JPCGiVbb4UbhNCj9Fi5i9gNxuqfVSDan3XXjc95sth4YJwxvIsGu0MlVsw7O0zdF9OP
89YfOuTCubVQnrZOtTAhViQC29cy+HdDz5RvX9eICWIveAjt0UK3O5cfaWyaj9ivMAy0Jj7nLXeu
nBxgqVYG3Uk7Qp2rMQAnLkOA+6JPb7NwbA95XY0vIoMqtxnwBH9Yz0jn43EqUdN68TGaW0yLoI7W
mz+r+HFMYv9ubhPrzoqv1mc3dh4ntvE3j2IMqNkfviS6sJ/mZiwvhev1u8odAav8TqdrooeZL2NF
XXLOJn+5aSoRvM11rJ8E2wgqc8tbq7mCPBFJ+F02TcuRBgal4SwzFLuyLL9Y0sJL1aaajr4AhDKp
b53SMa7v/To1L3UPlrJqsIMBKHcLfHgAVZkKSR586oRgJmJo3i07mZ/Txh8vcDfRe9CNzcXkqT75
qTOgk+rRbVX93P6o6GJfaGoxSNZ+NxxyqYbHKavhtUXfAQKXcvhQlVMzTtmLuiu/tbBtRPkXF3VX
hP64mc+tUi5zZJk4lK+SSLlnbJvtBi9S8zxWAbp2Du/hBzBmfQKAW46Vo5yGUcg+0dlTNwXnQdHr
rwSXZmemenoq2qY6NG6SblqjryhxiwulMJ346iBBeElL2yM9XSfJPaD82B9Fgjpp5Uyls8OAHTd7
TIsFCrECc+tqbD13TeKUwNTdWwdgsG3ORLGTSfL6XLMqfopcyVvcD9auWJL0PpbCvZhFt4/BNE01
Ayp9B0wizJAs5+wiXkwwUp918descPRXN0X2MrnS52p0fj1sNfqLzcCmf6ylk5wn1ORnaOH0yXEj
vevifsTF0Lvd9yCSyasTTv6rsof8vQ+ktw9V1j1YWsWvveV7NzPex0cC45yCQIDMf5rz0jrWzAq/
KRBf3nZNmQHdiqsXCpj79xDq/xaycJv/6KWSP/WfYYQ/wxH/3+EPXhTGJHT83/GHR9m/59cMsP+E
H35/ze/wQyB+EyKIYwYFui4LKyYQ5Hf4IfR/Ew5j6iMXHTfA+RWZ+B1+CH5z6ZMjfCARwAXjY3nV
f6APzm8BM8P5kw7dO0MiA/HfQh9gtf7cMDPzL/TtkBOIVeGTyfCXSJ50KloV1tSeIOaQ0UOf+TFy
srx+6mykniq2i/ciUtFPZWJ9GjJ0tNP4GXbTLmTkAvMW4KT7ASnrmBYu7oN4aI6E+Sbz2s7C9iIq
Se0iJ7e/dbVTeTQl1vhDTX5ymcgVsFYMsNPnOUi7C9loFZJQnPTouPxPB1fDm1ja5BNdZIRNq7du
aG7qJ1/VjsPEdiXfgY0LXHB92N4mZdF9TbK4vMuDoHnKy6xr1l0zLmc3CTA2jI49Mu5piuIvVhuN
J4+i6sQ+0n31aru8dTOvQPcS6GcylAE4/XyixmF3IxkioqMekbU81Ilbnv2oHh8z2VkHwL4Yb0eS
3bJc06ecFhTtpZeSJb9MP7LUJD9S48nnWvfQpoEIhy9TMSKTdXJ5nvuwoCpJkvEk53G4DayMJhvI
crhYU4730JoJM/Dmq5XJisR43fowS+MhR+wAd7eF1q0PbtMgWq98mK5iUR6u4lHuwgB+2SmGat9Y
bfktrvH3jYtv0fz2nDLYmXZhnffbGlrqJkoj/bxkWbmL5nI5tK6/7PLSjR7LZEasKe14H7vzuIYU
MbvaTcV3xKPqiRAb/a7iWG6glfrnKbN9PCxWaT0VYHEtrq+uepolxy7saNw7KzkE6bltSvO4DJWE
Nsntl76tPXRjebtdmFZPpMhS4nC2E38zIi16K1A9bWoZRKcoLbJnL2dubUNuyU7WJS1QiRCRWVSB
+LpEdLu2m9g3nRDDgU07P6WsrO20DPFjamF3gs5ZXnwgqnrVhTmNtCVcFHtJHB7r1sHSyMTSB6VD
uvdqzl9mcqKOyxA6DwZO+azqRCNwzvA7F5Os8OfAUlRFmN5L17JvRtJA1lXcI3jD1n0zcxRBZQtk
ua22D3HYD1tniFEQYZDJD41vytuug7eaqkBBtTnVKlhcy9uMIcrzOiY6PVeMTUyJ3eaAmnhh02Mz
HAKQ+D4M7+rapF87M4Q3OA/7TTiBUXTVWL94WasetY9gyQabIkhmIrEGR5813xpgkeRYWKaV7uMC
+ONexghhffsY+t74YCyTQGDUwDn0FNmbaILuyR/iKzU7ePkZAygkrHDys90g5LC19l8oDtL7pc3k
XuUd4I2tIIu9iF+hMjnaFnQsYDpKpEZe7dpMnNvbpQvNm+m4OI2k52ztnpwhMbj9F5toC3wsU/am
fFfcXSGBc9rb5nPCTnuhJG33hpaHatCbzoES9h4ScPyoWDFb8pvGA6yo/Twomd156L92fGC2FKcS
R9lbxUMad9Wjnc98TFSoZ8kSTCG6+SqwsBConW5OqpR4Qn99U0nI7Zs/Ds2pH/V0xwBTaKNhUgrd
hrFfjRDwqomb3C/NtUQtVBM/+nHPTZulD9VXLPC0RdfPdxYV431d4GjMR4UbFb6vRH5WDoTl6jzE
O1oHmIX7Mlr5QGwLfAIW0qZdwodu1kjGB0tASo7l+Gx7g78LMtN+hb9TGJ6X+GnwNMGonls/JJ3x
7ogFEeNWBFl3lpWL4NGFzd0L5lvjW7II13AjNp24eZqHxb6FgIIbUwRGecy2Iak494DNCqCP45xn
yBfTphjupmUp0MsbJTBuuYR6OKNXXjTarO8Y4Zv8SO1ub4JoGp/83i/fScpQh6wtgkeVB9Z28K35
HOTL1U2s825rddCIq7GY1esQWP07UiyZrQrK3tt5QBebJH19bn3E8TbU7M7PSra1pgjWnKJIVvN+
gEzqUaFlffpop16NZBkX+7G3RpRKokAp1pZjBeFQ57tibqFwxoHPv5TjveNLINXECeoHBiUE6Csj
LLi5M/PCQJI/o0ZzCkl2eDb+oPciTcr6CqD0CLEHcc9gLPdLUrflNs/66ftszfa6rrv0xxwUmJyw
0+qjsEy/nd2+pcErp/tABTwfnQgbdlCLWYd6Mk9yTuw3Yveut3whKCGy9U2L+gi8wSnqz7JE7NX6
qO/zqJtPlXGHQzzK+FDoyN1UVPHfndEuD16sI4xeefFQdWl76+gQ33FSpM9mEeAVsuq3SIEUzgMP
LzzI8nGpM4G6LGaDiTDREgTmgP2Ia0BWY90kVk5G1Gi7JBYlzlFgBX8K/TLCgVKInTdAvZNK0G+9
vuh2djz7X0guaA7NNXKrNS3eNtePTkxcmwjSIaMsmTPv1u/m5shk2q9ixtSRtdrZMOjF2duylyed
t+GuMVW2iSscffMwx3eBDoet5UySiiIZ79NO1duidhZvF8V9+xHU5CDhMgk1UrVqts5eLax9i53q
XC9tvE+Sujfr+arjVqBzhO90GOm5aM9LHJALkZPTQHTQSDgOso47r0Ew3crF3FuwNAzumUha8trO
WosuHu6FjIq9ia35Pc9DlNw2Bx5QhtpIr6+AthiRh2Q/v3NnU55d8KdVJZrlDVEtlM3SFPveja07
4fT11u1k8eCWUl/SimXQI7i5wuLOIY8mH9tXNZ3oa64sqgrDJ1XQJiBYHJZj2i9jjBFaqrdFZjgp
yfrZRSkhBi0s5TorXIgjJJv7ZFLFsYUf2ElRS1IaJHJTNqgNcilyAcLUcR4smOy9F0AKWDgi7jLP
JJfc7peDyAIezCRUxWppBYk4XpyNzwvKp+cBCyouhCxvCYfzu7VME7w7fjivE9NPu9EoR65iwwyQ
PdKBDOeWlzUnXCikg+jaJ75AJLc5vt970abt0zhLGk3JeeJDeG7iRUqF2VQ6t3XTGLlpqwXA2TK6
AtRi4vpN4zqAbooN29Jp/GMyCD4JDlLyEF0nIK1G33GPXnHNX5o0KlFgPB3eI4eavrFVuasJ7dMG
aHXZNUXsXhbVZ+tAxf7eycQ3HPLmsGi5XBb0nNuE2uFuQh1458UDYrGFI+Jk9+6ExsOKfyIIQOxT
We2BadzWOQ5QPob0pdwK5TzVQa03sW7I9XUinHR9YeIbrDvd06hj9E8CdmjnuVmMfCNM4lUTF/aB
2wT98es/l8JDQsVm7X41gP1vwglQXnne5D3Iuk0OzHL2eC6l2JOxhivHqESw4xXphyWwUxhCxFZS
G48kpBIxV+cg3MHEggua6RrnsnWvWt+qgn8RTRffiDq4yqmSFjkVf6XZeLnDf5ZuIO76TqCkVJO3
UWmpj6U1cURfD31Rm/6LT6bbsHf8RiFhmxKSzULijo6N4ekQDlL41S/tHm/bf0HcLrbK2Lyeom6f
gs/s06YRWzHxz1IwuErgAT2bUqHc0j1ZKrInLanjFf0CVNcwZ/xAhYtiCvDlxm75eNHAr9hhLdG7
GglqAnn2xugWBGBZl9z7GV55GgKxN2xdWzVKNKRy4MMsnnlOJ2U+e4QxF0HY2p4zrjlFdo881VV8
f1Nm4aodwTM2/oQeTTgO2TWhzQ2TFjpnRc/0Xlq8UkYgT2b2zTOQIQSMQ81ip1z6sna4cRRnyb3M
tbidYlKeQLlzjuK6RTFllhP5TQKfmjboqfkzv35POC0vBobYE+Ob32ZO6D3Z2owPzSDxDefu3Dib
ElBjI2VtH0wHVL/5pZAsHe5wSqV3FlXfPRXEp11gVIjquqrilJNxMuEjQonk+y+pqBsyScS1mmhn
JLZh8i6LoNr7Q0MZ1Jji3favCBQk652Ih/iGL86VQZtTvKuFj6wWPqNhLP1b6WfNJu3b6hEGvDkZ
RFBnE9bYKkRrdlan4P2uDxRaGH1MG8s8o3AQW6wVMS51238BNqVOvAr/+vx6U/3rx+9aHo2JB90D
OyTk7PrT62IqwXrZEB2Q7V/PtJ1onghglpty5hlSaUfVmpBMitGyjWFmeH5KMMOXgsb24mFXui/Z
7acVkrHi3eeCfS90k3Hv2j57632PAtCUoXm2Ut9s7WgUt0VWWdz5tr3q8bqr6BDFFzXutbzlATCf
5Drxfr4OWG0l4tsvQrCWmHWMAxc/VkZrjenwjVOOODrqbgpg5Q/cHoP9hdChOW6IgZzye9/vUF/K
zvBOIl+gjKj/k3BHTBIobFrG9ka7Y3gJMDbha6NKB25uTj6iz0ecInwLpdL0Q7kOy/rXhoIQyFuP
EM9nQ6IY+QDcVGTOTrDCOf77kpN9N6N5rNr6kGunfTbq+owPPqpb8SuoambT8aXNN0BHlK0w21I0
X5ctMZs8MhBDW+hm1NZ+TyomqBXPy6+Hu58R5yoRpQBx16Xp5ZV9WLBKkoPELREFC9cww4UBOe2E
eovf/rVw5cTTZHtXdWSakoK3QtLII2iHaBxVVF3XPKKkfE3/d93f2DGU6riUv7bHXxLXEmHIS4pq
nDTPukUNTRwUc4Kv5b+PZ4mdGHDTbCF7ZoPea+A97IAnGr00K9Hm6S0RNF+INBtfArYZctcgAstd
GQpxZyeKblzqDuWubzAWrDI91NN2Ep3zrMNyJnxIk4B0ls01fMtCqrCKnAIMDlXBVnNVOGJZJ9nN
FIgu4xEP1R4RaHRfOVnO4Z1aCg+qisZoa0vPfo3ydAg3cPLRK9tuDb4/JXb53rWMmF7VHevuVinv
alTzeSVm5YnKvFQ2EZj/m73zSJIc2a72Vmicow1aTANAqNSqKisnsJLQWmM3/1r+jfFDdr9Xkchg
gt2cckCz5qvuuuEO9+tXnHuO5mcXaBNOR0lV+0udlk3FGSo74jdDT3gtgNgDAq8r/2myUt9zyDtz
/iLw2s7Qj8I3kXTxEJvEq2JUt+OmyMWIdDguP8WMK9DlZoa+BYZP0VhNb6JxYtzMr8LIrgPF/zXR
sHFUEC7XpjY013Er5M8W/ftvlZQNnzxkpw6lwmQdvGnDESrD+koTpYYhykHKbkdeoxsAuDFlGDnd
gWNklogY1frZKVl/0whTK20aL+nvdZ7uGOJHrbqcexXMFwrmQYol466XJPNLzmjqwHAImFSLJGkv
q8yFmoMYb6u4TI4APczrEmTzNtOE5CplYOMoqEF/TMCzfSK3UR+aMqUmxDgM3iEBJruRw77/VXvM
4teZkn2SzYo7YvTGI6eLMbapbWUbkArMkIjtvAAGycDlxkxRV02VOaT9dA2jovkRqwWatEKc78QC
Hh1zxn0ovj85ptDkF1UMQVwymUALO1BkW0DU6PUY06hs0qCBL9BDNe8n1A4qCxdRiye32kt92dwJ
DUjriOYNRy2sgfJGksf5jSoIkTaCNQOo+1Sa/YwMYRz6YpWQMOcyRl+z3lBhzYyYvbQz/O6jH3T8
274xwsaayY2p7H29wo02pFEz6hftDFOuo69dwTOK6rJpHATmSL9ENc5GiSsoJKvX/neZtTJAhLza
910rQLTVz/BnSD4A3Uta334WUCAB0V6H3OUsiJQvggn47s9fYcL6B4l23nJhX59uY34q4Q/h+tHf
jiEKlCv+zIT6Ex5cv8u7fU0LVnGrvsIzVkWcOfk4zP6+p05p9L513dVcd1WteE1eXyH+TdxEZg5s
TNa2wzfgLPwAocX5vcI2lKDk/2+GYDL3siKFnEcSlZZWbSbZesgIjjRGgGGI8MV9NU0g36v5jRMl
imeikuPSI4vAyteoZPgmT87rOjO5J1Bo++zYebrUbWKieZ8x/Ea4gA5V3L/WU7qeEKO26O3s8rQH
XDMXWeBFY1mQNx4bYQA4W7XdrRpCoFx1IlsyACgBq6Dc+oHhHTnKrww4vMalYllPva51F1mrRFcR
AJ9jDSz0uyrEKZKYogjKJVMv1Cygi9AoFLXYlaNZFwx796r8y6Dd59teLfrfKqPoGRA39U8iqAvS
gdF7AD2r7wQ5at2piaoNDJsWuBGrdo1Eji51qW/pQfmMTkWekW7TEoLXGQlla3HBsTMkw/GVkrE+
Bq4u+xSPOjDUcJN1pXWXiSKkLNVU2lZv+Tci4KTtSK9mV1UwDpkVly4E5n4soo5x2bmZPVNQVEcj
4XSD0CfWRiWZNHWKvkpaNTynkhJ+muCEPWQC73ROdu4xa03JGjo5DzalQQfVsxm6QO5JowfvkJuj
/MwcewpLkg/JIF0n7xMwlarel03hPQBlGG51Q2+vW6a8JEAtPtj4yuLRsUPdqz4TUov6DSTFRP5c
cm45T4U2XL42I/6vM/OflqIr8izR8t/3ZuyfX6v///9OWzP//o/+hQ01/gBhquq8MpbE0IL2Gxuq
Sn+osgIw1DSBoM5h7r+bM4L8h4G0nyKKsiHyZ+AZf3dnjD/MuW8z/3eipqlgBP9Wd2ahzQA2FDOG
Am6SeqIEoPktyLBT4b0bDViHk0tmBuJD86g4tDaeGD0ObKrG0A2Mj92T4Egr2jvae8CmrOiSrGqs
1FJNgJtvTQcWuMPRB0cRBVBObWIqxQ9pKtRPAMilXavWX9qprH/4YV//0jo/dGu9pH6rp8NjbETW
tV/gt/phYKolAcadNSR8tTKXeGU9/pqqXnBhljIlP0oL+CimqJ8LZvFvYy1FIa1S5WdauwCOSqn0
LodUKh4g4RmeA9+UDuBtQIHM/f9WAGrSRZp6XdCLIQQYaSfZ0StswJcMIATDjCaoYRV6orIxbs0Z
a9CGcI80vmGKLgekeyyaXKI3YEw2UWx5nc5wBa0c251XVjKTUlUnbw1lgGJSmILPRRaiVTeKqauP
ZQspQNpRn59a7VGZcRFiFEEaOGMl2qaTcjt8hVBAHSRf5zOuopkRFiNE3TUk4mV4VWVhxSjsjMZQ
Z1wGqkrJIZixGv5APkoXH/BallXNtmZ0we3DirZGm8uPmDXvjcCHdldR5cnWspRWtRwmDEOkgBLT
GS9SzMiRbAyKnC4Z0CtvyrSdNGNMhLAnDxFl3k8KHRmfJDEGBvc5WW3aKDvD0uLQCckTRFpX06Rv
lBnR4gWj58DJlsItU9VuMuiU4VQ5s4u2Z3y4Hz5bDYwBaGyWd5EVjcciL5lu9KrIrdQyvCwbwzvU
quQ9y4ln3Q6JUr/IJYO74GeoNVd1rV7QyZEva0q+O8GDUpFOX32rEZE5HfmjugHvJdo9TTraY5pu
fWbaS4FQFBp4W2Q86KvBkLqr9gYDxDQiwaxEquJYkOlcKIPUAByp9CtJaqEpZL6pluyaZ39wBK2H
STeU227fyUWtODSLytROrWLQNmlamSluXoSlMosK9Qs/RDvAp+WPdqFpIhShqjQeUzmi3p2p5V0g
aeIl6e3woJT++K2t9exRN4qw3NDoHz4PetPXzA7rUg3zh5w89H5Y9dSgTS9mcCGFX1nTivLFpCp6
qTRgReA/UuHTCmW/elRIjS71kfLLxgATAGWfFU71Vop1ptBcgF3hrtFandl2ZldQq4tyBa6ETucK
t5PA/IPMvwL7nFJ7X5iOh/kzMAup/AkFqmE4ShqW953Aea36n31oKM4YJ9YVHQKIZLIBQfUXQ4db
bjNJfSJvs0KvqXf2TX1oeFIJfjltKSz3k1FM4Mba+JX3LRtv8Zm5dgkDfOWCqkOPmIr8VlYQQVDh
MLgsvIBwGhBu3tsCANfOiTpombb8c0YOPBiDtlO1wvjSTAkYsUYpYTGVSsGCwG1IrK1G9YlKtZHV
+KzO/6llneBvx4mQXqIC/mLxpOS3yqBBZFEyZflU56WSbWLFB3ZaNnJzLYW9AVWKH8DN085jL1xA
4wdJWe3vErHV1A1V3ihyaNq2vyZPHL6rsRUAdZOkZ95vi7KIHMj7IQlAoQEMMi8YqqqP8OcIpMWS
BqOEV49Tf6tbIwgpz8vMa3h9kussFbX7IS/lZysMk+cenh/Phjs4+NQNVbPT/TLZJmar5W5fj1Dj
SHUJAV2CZ45ss82ZEIi7kJ4ZVV+GajwwsaJE7QRIVEhOFqfFt6g2lecqj5kwZbDc+FlIZku6I5Z3
WqTG9wrlppcgTgqocNFeoLXaxYorgHNi/MCo9zUhn3c9VtAobAmP0vkjV0poR4xUfmVUkxmcPPek
L0mFjc1kDvRxDbnWbH3swh7kJtBNW41TE04GsYGczWjxBSFTd89BhyIWGW4GPmkAxlhrffNNruvo
UVa97EZWc+G2Nsvkbn6k4FWKBuk2NvLqESb6eAsITnGgYJe/+DyfuKeuq+nJUH+PbYXDCgATTbyN
6NdgfJJsAuVlhY/wMELaE5TtUaGjSf0/krOrlAlUupTA3nvXCr3ke18Y+ZeBDYcMYYAQpwW2eokm
Wf5AhQ2xUspANfXizL9LmQKGhwewBv+rIT6JQtjsNG8e+I1ptI0oGk80Z8MkidxmmpKrquyncc8o
aGxREFAhGTNC80iVMoCeFrjx5IYt+Y0LPES4aF8hykSvl0zjtrs+TlSnzUyh2DWBqIh35JE1hZEx
n34aUPn9FIdCgopsLK/i0uBt8XTZImQleN6UFiOjEHtoW8vTu2tDKafSobTrHwSekx04xOTgiWmw
FTKr+O7Lg/lDHym4gjDohp9Gy0B7x4++rjVAkHHcMAuQpR79zy4Ceyp608EoLfHRb2ESzqC2RUTC
j7+FQld+7imPWJvCMpRjzcj1ccr84bFrjaZxqH1koCR1M7rwaSQfOqlGgEUxqDsNURlRrtTD5zxD
/TMl8b+mw6O9gMBVqPr61rFSIpoVniT/GAc/+AGjJeodEmIpzwzMSZS+fSgz+kpqPlFGCRq4oJVm
H6eq+CmS/MjYUKkVKP+khvgt7dvipkgLOi91SfF9x/PXP8WB1Xzp5LJ6yiaR0QOoVsxHrWyg8IoF
EYnnloMru6QvGXl3U+uwo09CCkGVWD8JRgUEIq4l+T6luJU4rQKiwJmMVFKvlRrZ7WPaDdFLD7Hf
deX56YEZbHChtWgm3ACjeAyQdxjgLS2n3JZkSnneqFFlN/z8mcMq2Bkyy9cMzsNX11RavBdoaqYu
5WRdIjMU0x/VOLQPBbwYyVXb6gIE/bUIw0ndQ1ex6Y2sOEaERuOBT1X5uNEMEHmVWgaiakhjUswo
Wv1zlgQhx3QUKJ516txCyFSK0g6CNMI3f5CH7/SujNou+c2SMwjWBOeGRuegkkf1SWhrSpR1R00B
kiQyXC+s/e+FWU73dd9TFOsJhDdjUeeaDQ3e8O21Lk7FK/iu0x4kDAQUcdl3A3bn2kplm9CaQyZc
pM1kq3xYcv5hANzhV74AvVDeOCfJw5mJn1mZ6c1cEWQt4LV4jlSDjEGe545O5n16b0yl0CIUr+In
Q71JmqeP//6lqK4uqwyhWZLKlNo8kmXMP+DEACR1fjM2DQacwYHIXdk3e+gAbZqdzc46tCuqZdJC
W2u2JyMQ+GeKgbb7IrcI6pGCHqy2m25Lu6p5Hcqax7+aa1HedLvqqr2hfW6vrHKBNntndSG0VYx0
oUedVUaH9F67QGHBVjcMLt+vz5zJM3LtzSdbrHDxySgSeiDrsYWX3qFOiLZFwt5Czmcxm7U3ndpB
Fsa/iVzvOxq3eyp8MLdQJNutLPrd8NvbHyIvZsXCSOtQ9+WHqLvqAKEhetCS7dvrS34/lTZbglbG
Ui1Nk3V9Mf1GpmtEjcdHrV1pixPYWXBgO/Vlcx87IFvc6TlSVy7G+zFCbKKLbqo6IEfML1Y3jIKH
kFA3ry69Lo++y5j2Bmn0x2a3NnZ39tAqswcxGbsEubhYX867PoxB72/0O7ozrupCk7YF23dEzMZJ
nfQGDsmVi7LIwbmJTKHKsmwwwqiR8y9MigO4uqj2mNmbBCdJOkdy020Q/7mL/1eq+U8Zt/nhEO99
mP/Hj5//cfya/Qyr/LRg89d/+le5RhX/YHjUUg36IbrOw8iX+gtLq4KlNU2KJAB2NQol+Lq/oLSC
LDLlS/4rSqJqmSIDqL+rNbLyB5Oi+EB+omqppGh/p1qzeCE0EZQvZLoaIm4cFl1dOHAoQ8Iy9U3K
kvq3knphNzQrR3FZlNE0/l7KQbLOQLJp6eLChB4zLwD+rURDzTzESX+M5Fl+cdxqaKQAvfhBO+bo
a/GuCP27FSe2uAd/2baQn2P8GSDz7G1P3ic1ZlK5in2yVgTsIeRH26q/Z/rvJ4H2C8WBX/MVeQLG
v//Y8HJbWbPB1oqqpnGQKNe9tTulU2MwT1/Z4P7gav1RdSu664uHcF7YqYG5Cni6MKCl4VzWhojR
zA5inbkFQ5LAmlflHxfPwNKQvnCU0QRqz8ph54ULZtscZJcEc59dwJ5vD3bxFaHBXbEzUH7t3fWJ
5eWc+at1SRRVwlaNmuWraz35fsCwE94h1APNNnT7oABxo27pBG2SuXWWQ0lhgQz0P8MmuPGBPgAH
ghC13FZR4zTUgCzoNz7+sq8hxskD/edPIuKRNW4NtdRFCNLEHRVzCHJs+Q46s5ygdjc5EDcgnQol
5Ag8gEqFbRzhY39Srz82fu5YwcTGRqgyssLa4ir5bSdBUkogDfZddzuv9bZmGa8+jitmZiT/6eEa
GjWXqWjCyHzXf5Vd/2jZ+aXB9ybysGOn/bwWYclrFhcRFiNBYjwEuKHelp69X+2uzG0kgdRPpf3o
5VtUETaSXf5AdOk4/4JestmEfOs/WD8+3uHzn5fJeFI6y9TN1/js5MQx/6N1RYDHGL5nj0VL85Dx
FFt34D7/Ouzyxg5ezC3T1Mf1OPM16Hh3tH7bVhavNnjjkrvALFKP4IBtPZhHxfGP1c239Cq0vYfu
aEeTzdK/RnfJVfh5ZeXnXIp0Yn3+85OVR+NQTJCEQ0J+tJ71r+NV6FIZ2LQODLmP3ZW+F5w1Nd7Z
S71bMJpvBGPWLFI9B94nJitZKsn1cJPgCNxgolJXWddIzTpVCb4iMEF1Wdu+a9yPl3p2pSdmF69C
o9cFUFR8WqV+MqPrOn5S29uPTZx5eAyINmSiS33mdFj4504i1YvToLZb5WgMsOuGnwSkN0L81MeG
zq/l34aMxRYivFTKfc9dRdbywrNgo/Pyu0SIVrZsvvLvvhRYZYlAVjJEZfGgRUHVWcLAlxJG9Kra
h6H9BdvTRtV/5vLTxys6eyhOTC18QQgcQPLgO7DVnb+vd3+yYYj7NQnx82/LHCYT+yiwoiy8XFyo
FWTUOHL9qnaBIqBSuIkvAAocxUMT2GhZGLwv22xnKc7HK5xX8G4zNd4PttOA42V5OGBiCHVVLu1U
GF2hv7bqXwWcTR2MB573lFnVyhn5b5YK8kmRYBoxlw4dMAUqBEMOR6c7usYWKomDv/MOc+YMT8QO
WSm7/7xG1XL2CjApjqK0qRq8V28vd9N1YRtbhCgerMGdwsR3MqPGb/Po8ePtXFYh/nySTywt9rNn
vHBqpHw+Mc2Ber8K1+hz5wIi28EP6tkA3j+2uLx0FikjE2iURvk/BuUWDgT2Q7EQVRxIDjlEXsOY
kDxF4/PHRpZv4tLI4jXIOh1IVAbSXixuBeE5NV7+d3//bP/E+eoj8yC6qOMFcbyS+sI8/Mq5W56A
1xVAR0QETADO4N9bC02ilhFTsa0d59dldV2kRN8WnYfjxws5+zV+m9EWIeqYF5JqtDJaJpnys1ak
T8jDHQs1//qxmaULZDVz/5yoi7oBbmNhpguCFBLiEj4RvzvkyKUEOCh4C2CO2PXa1cfGlkUD7dWa
pEukf4YCN83iiMXQBxQqbG+2eNc5ss3o1zeEtjehDernur+UN4W9VqiQ57fi1C+92iS5lBRL0sla
Fx7Ra5mKgikU2nZKPu2v7FG6JBKzEbBw4n2xDV3Pof8y0aNw822j2/7frVv8ueqTX7DwGYyWDQwh
6I2dEf0Z2lH3rrXxJW0/f7y7Zw6mMp9IWpP4Wf7h7cFMoYMDdhbyKa3hZkj0yrWQ4KAsXtgKVHUr
1+Cd+33d1xNzi30NSjFQzXlfUaulyWsHz4Oj2mQMhzmuTOBP2CKn6+Qrq1wW1v7czRO7i900RYit
RxO7QOlgrruan1N6kJtA2+obdZtuLUc6/IOd1cBhKegOGJq6uCSRWlXQiEewUjT9wejRmVTiXWIp
B7NZibDeef3XXTVIh2aoyWzv7UesANJWiBfCXPMwbbWttIfo6dA6lNS29OZWnuwzzhgaGVMmn2d+
mYrNW2NKY2nS1IvI1NPOYzwYgqIVL/Yu85jXozDqTMxI8qEtmc30IDMGY17PHPc0N4XohMfmwuDC
D655QetuFzoi5AP2WvY1//bltVckyJXoFoAsXRYL5TqJm96X/jRc78CkucE+Xa2JSPOD9ZGdxYMD
f2GlFPAB2NklyIVN+zNwvsMh9EnfxqzKePz4JJ55FfCbkoWjJsYyrMXzmQMOFeF7Z/g0z7dBxabm
EOho4UoocO5gnJpZLEqqUEOtkFyCN138BK8l2imq/uXjpZy3oSkKpUBV5VF4e/g6fxo7Q2tqG07R
O3hkjgxzuR+bkGcftPw4RKT/trF4b0y/0LUQjCqnL7o1Dt0zkrN26ibMGH4izrEhqNiFOw0k+ib9
kbiBizjmIXAZKHbXb9vZo3L6axYfzyoofHaQV9iNo++8XbsTrr8zGndobOiOnbULcHZ/NZoAlmWB
nFu+e/UogxeX2d8SSZMDxGP1IYBuaeWknD2QVLHgziZolPX5z0/irV5qCZIblUwtkB9EHxgcQwVw
fUrVSqDyrpoye5K5XvYvS4vnLYvH0WwYcLeDg7DtnsP78r53C6e41Out+hTeNYfEyW3DzS+ZtR3r
/Szfzq/ZW7fmyprP7+zvX7J4+awW4pdJ7Gq7l00GxVUUo8O11/Vc1HK62sU7YMAZokntWKOmJW2N
Ur2pO+8YjwPytR08Qp4vPnoSgCumqfrO2sZQuX18d85+WB0jBohMXVw67ryVcz/oyQasBN2wIPxS
TuHOk8o/gbFvuFBP6RvP7qUOjwZ1KR4JdXF+qrirwS22XMY+ZJzZh1ug6v7B862B2lTAKegz/+Xb
Mzrqg2L2xZx7+1d+MEJs3R4CwDKSt/LanVsMW4UlNg7Y6cLdDEUDpMyaIJgoZMZ/aQ50ycrZe9d4
mK+BLonMp4Ay42VdOJHJjyOovk0SqLErnEY1u2OlzYPlhQoCEpTq17GroVmHnotCRuLCUSfefXw0
3geaNDxYnQG7Hq+rtbiJqmJUpTAEna0xahGOQBkA9UMoavjt2mrf7yim2EvmM2aG1GWbxapDpEyG
HP23K0rxbkywjmKAAmPpnOArh/Xq3fsn463FxYHsaPd04YjFujCLjVYwmKf6rhcal+FoviSIFK9d
9fkqLx8p3eSDzuy3eMvF8WSIb9IHxkds8yVjoAiacafcqf0mUvfIZhwUd/g0XcGdBqn9Z+9+7UDJ
K+aXiWbZoHkRWmQn1dbcDZf616t2X7oiTRgHKQ83PJqO+uDv8oP3wMzMhhaBiNrGBiVje/4Ga8+W
PB/gd9tBXEFIykicZS4+QC6V/Oshp0u/Mw4MYj0GduzqR/MpO0yO/EQNHcn5l95p7Dq1h5HmyYb6
9dFYcUxn8wxThcIWD6gSpCw+SxIrNYL2VBKCA2wioxteSHvBNS8HpBS/y06xA8OzchTO+dwTk693
/+QxFWo90OC/rG3UvbZt8MPIVGQV/BUr51cG2sSQVJEtXgJoUgb8ATWjfseMzi7ca5+HvWWnB8md
kQndbj0BPrcuku8Zx08kzmd964DN2CI1NTjhvq9vheCLFSAhr7bOx25pCX94zQxPzCxrGZMiFUgB
YgZNLBe1Ujt/8nfRdeaO+7We1cqKXosOJ18K4p4msmJIYArth6eza5OwiVph7Uu9vwszezKFHvSf
JCq6i42TpUpLMpnkIjokt1ePmZPuxJvkHsmprWevOts5jX178165msnSeI0NuIHefqYoBrM4alhT
d8ltbYfuXKXOH5E9XakDvd89MDFzkx/8Fq3k10D5ZPfQM5h79xUlmbHINl4Suonfv4RZu//4RKzZ
mV+XEztVA4QMqEyLcsu08ZEaq5OnKfr0sZEzDuvtahbb1vToeCgaVmakjz5v2zb9OrqMhWyiGybF
7XFrJRt5Q0Zha0f4jTYIk6w8lGsrXTzJgwWxVlo3PMlB9tkUGfiKKhPdzuDi48Wet2POkAf2ztQW
a2XwGzXtQGhtLUIaG7V4dPoma8X1zqf67TmcN/S3kcVi0E4LoLXFSHJghBXwHXMSbnRcBYO9j7Hf
2lnE8fAjSXLeUjATj+l9sU13zUbfMA1BFXINOiHPv3m5Jt0CMkPLgFGimeH+9CjGWVtMRmJxFI/e
TrwbnntXcuaEJd69/tOWopKj7Pzb8DK414C+zXd8zkLXupNnfwkFQqpZgJVVqghvf0mOpmOdyaxa
vpOelW2xrQ7+PYW7bXdRPMRP0ufuIrSVXXnoD/D2Rvv20ufnePfRS/0PDhOTYHxrLiGVy9n7nVzP
QPM86AkCVJpadS+EYE/byc4gFv77Z3bGixFKABqlb/PWjFoojd+lAt4mpdEcjbY2QITaJCvPz5lQ
VTs1s/DVeasmYF+B2FvQqVFXQ+ZHf/h4JWfq56gd/F7KMkBg7JSRyJFrHhwYhnLEq1mcACF1R+fU
hs56NHbmTX1rcXFuLfg2B1XkG6nEhgVqAfFleQCS4iarFbszGf5bW/LbD6X4jSK1Era6bYOQ6LY7
ZFzKYp/utKvkwXLDn+irABUI9sBwHevRyrf5trBX/cI5/wPpIx1hGqmi/u6uIhYktGHUEx95d/4e
7YJvcFjd97tpo0Nbyqipa+26e0D89QM9aW3lIJ3zsafmF9tQ9LrqCyh222kLdTAyrjl8Qsb246N0
1ghgK8gGSCTBO7/da0scUVvyMRJpKMcX9339ZTDVlfjl7NMIYOxfVpYRGfrTfW6o89jJJXyBCNJt
AMnvkSYP7dYxItvbdy5phN1+I9fZ6vdMCeYXM/LqHyx27moSzIuGtkwpijzqfXPyWltBL9LLBZSh
v6IIuLLas1t6YmXxbBW8uNaYYEWFWBfpBbnapxBHXOu6utr7ns/A4jkhLyZ219heStyLMxI0Uk2J
IOsoJYq2bKOAehE4c6ShuMnd6uN15qEE4aiIOkUaVFqWKWIfoq8pKzWtHmsz2pS5n9ud78Z2v4X2
0O53/h1sAhB6OUyCKz81YVNfVKtp8tnEXOdJlgAwmeqsA3P6WkQJuuJCT9ZiPOSbF5TGjnM9wPwC
FRg1VO0pOj74ztpdPOPUyUwYIDZoHc6Yl7dG0byL0g5KaluIX2RoKNWVitGZM/Pm71+EIJGkjWiI
sbNd3fxKB1mFDT+7osiwgqw804ehrAEqlg4/XxK5wrcLGXMjKEuBlyM6dJe8uGBjmW86Wq66SUiQ
gESN2xHc9npB5ewWIgXJOz/jj5fVoiEZaYCaWJb0GBLVB9ha/v711hn//reFxSb2pLJt2VExKMTb
tL+LjAtDWglVzvTl2LgTG4sgoqmqIWoQUWH/mOZzh71/OdnwuVO4R4lyJZo/8wBhjAsHQJSevLZY
UN2l4zh0hGhCFz03MSEwiuxGWMKvkZOr65aDUNi2koOVfOn8p/ptd7HIug4HqLpZpC+2BwZsj0ZY
f/nYFZ81MaO/GWc3FENZmIhpGNeWNEcw00UwRkjorCXNZ/3EiYXlSS9yFE2CFmelwgKOtl+jvkxF
Dg9h6Chry3mHbpyFrECs86aIM55h+akYYFYhcNc4FxAA3DdgZL9b30UXHi7XsrWd/lAmdv0sP6c/
5gBtPWg650BO7S/20/fFCrU4ROnnkc+esRr/mWm2j7/Zmo3FjvZRNUaMg3U2NCsbOCWdRPGfxG7N
zDyL8O5Rk3hf2FNYghkYf+ujYh+tvKLkbGRlJDQbaayUC1Qtx70UQU83ZWLsmIVYubmOuPpE2wla
mTz70ZeVtaWQhz4Oui6XbST3EKMkHqMvozXkG02u+wPqw3G28uCfgUBYzD8QP2mMQNC+WATHcF5J
fq7NccWD9X1uLCrfMvAP0k797pHwl3T2xIvy29//GqdGF+8gNJV+xzQ5wKBIeS7j7AtciU+K0f39
JPzN2hbJGYqhfkj0Mfe1lS38C4d2C0Bn/w9KNG/MzP7iJAesOnloG1ZkN0bnzrry0E66A02ajzft
rP8+3bX5jJ/YGboG/q5qDs52xnN/5R2SDVp/bgXSP7tay7HPXZhTY4uDDA2fKlUQH9lZ0NOvQKw8
wQ2t5SlrVhavhFeGcAhBq243UE3BrvutG0WUy8a/X6zjCzGxQ52OTr2xAL+UDbJ5ML12Nm/DXtau
s7rYKqmx8oFe78oyoj01s7hLctV7tQTPKamtPG4aZx6aq59UwOLZjXmArORZdGAa+zW4VEYcC0Gm
lUf33MtEhIcIwPziWq9YgpMTokO3po6Nyg/Ign1Rx18jJVmJ9s696wSvkj735HWKaG8PYSY2VYfU
MAgt6c7yvuTFYzscgowx8Nuhv1DC1U1dMWgtvl0n0qYjk50r/XNF3NoKNyGcYZtXYBEQBNWmcX8R
HwNHBDdLFzvfSq70lN4G18V9fdPv127GGUQGLvP3FliLz8zIaWDk2hzaPEjbwC5upK3oJjfqF/OH
8RQ+qTdzZii5/nN2VV0ZhxkhPR41p9tClLVf8QnzNXx35E5+y8KTJnDe6ujZzMjA9BoiExL9C8gw
9BvECZziLnCNg3QQDv+g+v1mCxaeFaoNTzGQLbUT3frU58IFvhYOuMFbuVJrH3/hWgO9GSN56Cn0
Bdm2GI27zmydpg9do/opx5IjCtNOlJ5WNvVcriiRKuExANWL7yCeejZ0A2rtdkVmmt9LF+HVXL6t
b/5R0VufkV2ASckLmYV7e52qKaw8Idd62x9SaFGFAzJNd0wnOh8v6ZyfPTWz+F4irBsN8TbNMuS5
JxEm47r4mfnj9mMz5/wPwC7ohg11lgNdmGkiGdHJXCE3g+e29mzmtHYfWzgDQKJsjw4TSFjAeLTu
325Y0RiBHqL5bRtcO4hWd4Y7vQ4h0UDlsK81Jc7GR5wBBoRftVtfk9ITl6qIiZYFs73mOTn4k5v9
gBHK0Q/hQTma6Cv/Uuy5lLjmyc+VSanaGYzSizSZrOVEmYWORVL12GXUixZ26kr7YKs7tCu21e5/
luWeOySnJuc/P1lqDId/lNT4NavyIGiXYeFkEtuOTTSTVr7iObd1aupddOGNjSgorW1eqUdD3qT7
kvDMQp/6CgbsbX2T3GVP7UWwcnrOnc9Ts4vDI4xGzwPJplrMeEBBuTGa1YD6XAZwamORzQzoP0G4
BBqdGjBqJhuN2V3YkYDBNheoUXyXjjLf0Nxan/IbbQV6O//+5WtwanvxOHfqYFZjSSkGRm14fjJb
tX5EemrDf2/PZDAff8Vz54XuiylKMomDrixeZsNs/DJUCRHTLnaTVkf1UHfbv2gH/wa6itf2xMri
tQXcRVEy44XT63ijR5HddI//u3UsfHCkalEwoDhp1/Azbsoi+6Xl46cUwqmVDTt7qU/XsvCPkkjx
VtP4PjW0kQfVLa8aceP96I4ylBG5Exw9279ZixHWPtN8KU6udYgaILz/bGCTfQl7lR7/fZF+/3gL
z+a91KZn7sPXkbfFHjZQqUpaNOMxKqgNrlW7tKkeuPULpBFu46a3arIFcSMj0rtZr8+dXeKJ9cW+
xlY01N1IjAiTXL9pxp4arpp/S6JsdD5e6NmA5CRdXpz5Omsmq5LIwZLDcDlDsoejsJP35kq54txF
Pg0xF664K0ylaQLMxGG1C4RdUA4kYJEztN9Hb63adM4ZnxpbOuMK0ULwU5TMcmkXCz9GAQ64+tAJ
vz7euzOgnTlwRiSdCRZQC8vwIBiKMptQUwEJlzyax/Fn/hTbxlXvoNn6NWbQIv62YvHswTixuDj7
ehhlA7yPXDhwDU3ozlrharatXHkbXaTFJt3+Sq4gblwxO5+3pR8+Xeji8/lyDMC94A2o3TwDnpTA
KlI6dWujs7wFKn211h06Wxs/tbj4hglaJaQBXPLapVwktBv/vq43xQNHBvYpxe4dBWnsL75d3kDF
vdrYOPfozSrpALEoiTI5+dbHSIMOj3SldPZYbaLH0m1d5IMZackuBKrzyPqOG8SDnJja/FqkdP6q
/Da9eB88NUJ1IMGnGsY39KkYZpThQ093w5i6KS7n4097/kD9trbwc1nemhB+Aa3U4WRT5i2OU9dr
VftjM+e6jlyV33YWHi3sfXRnSjY0uST821k3svkKZvQc5Xq6lu7CQ9pt/AO8pm52Zdrd849it5bk
zZfj3SkmA+J3MIqrLiFOKFLDPNeys1lbokb0IqzV6l87tB9ZWFxPb7L63p9f3p4mYJLaM5SDVz5y
4HFyWkexxccCd76BxX4bwh2x8jHXFri4pkgrhaUBr6qd59H3qc53xaiuJejzgfhoiYuL6ZtGNJhz
ptwf5aOxLXfVfrpLDzM8xjgUzsfH5tyCDPhUwKRBfEu96+01hHq3R5ma5kfhHXyU/Mzi4R8YIE1l
bpjsBNqctwYyOe/zSSKAjltIzzsZ6PRKzfbcdZ4T4X9ZWFywQbH8cu6G2UYkuv9F2nU1180jy1/E
KpJgfAXDyYpHwXphSZbMCCYwgPz1t/nt3vURxRLX3jeX02iA4WAw6OkG5SvVIohECEjpSCAXif7m
SMLdDlRA04QV7pOfHQKXaYNEjbyZ7JqdsbFp9mMiDOlCAFJA0/tRP6y1PBdPwYn5DZMmGO0y5ZlJ
W9Ra1yTTJJ7fucMrp9m/YVvRVt+LU7gKl1rKWZcGZ1HR9yXoYwfkElkhW/QbwHlrNHhmYWuNk8Xw
u/Bsdv2AfAxkMlV4FunvA+SW1HHt4rhUfpnAduLxDTxMXwaXS1su2gRi7E6OYtTpQLLgslSKvKFR
swMGdmo3AvHmrRQSfgdaYun2+/BfXEldI8ABo8OK4bXP0dLpMY7ZwUIBw2Nq1MxRx8eBr80jLUfI
hZnZhlV6OUJaBom3fgal7S8EpjM+1dsOiRBqYk7igWVu5cBZ3LoLk7OtU0bbCOLRAPiyMaHt3KO3
prTN36Sn30bmlEUjHvo6I8HuJW3lp2PtWbb/P23QfCCv71Ow9MXYoDqVr4eW/yyaEHoBGPVYOToW
IwFEA5hRBshKmY/JqD3An2OJN0tjrK7ToT50wnChF3v+3p/lULiwM6sDBDgcQKyJjj5OSFA5PkMP
cUO2E05Glfz0zP8LWrw116ZQubgvpk1JGFdgsgJp0iT417Bf6xfG6dybn4s4pqCyQ8DFhdfnz1a4
6LJUC2zkChB9/ax3UGB0hEwxtp864ha04dIEM34ye0jVrezdYrF8aXt2JqtWGldpisfgxrXAu/7L
BElUhJ5ed5jQs+pz/Trc83vAFVbif3FlLYgEgNoEZTKZ+ZxaLMlqmQAVZwh0YqFHp+WOBIXA74Nm
zczMvdFqy04aYIbUuOHUD8VwH+ivf2wDUY837mlOzAYA7/P2tcpQQQQMNuJkKxU74N5pmikrjizU
AuBmBIYZbIm4NH6ZKkrx7B0pMALWbT8YzSfIujQUZEh+agQcjN/x21949dvg/Bpjhzlgdh268aZ+
J+KzzHfJ2kzOwuZc+qTPFi7kVcCDSMPCpdsivDdamYIMfCXQFj6uT0bUz7uThMqYIv56R+/t7jqW
lcxjbVg5McGHJWs13/3Nuk1zX5imMyAo/tkeBMLkRGVwCtq8XlYL1wgwzCevvOIuh8NvK7O4hpBY
hTkzWGlq7aRDFweyD+hmJXub+KG2hjZb3qjf1mZnfSxsBiEdWAuZl16h0j1gjMpvIAwMdUKQzMoY
Mxq21QpIa0qus7QIDgMMOwOHoxOg2z+vZJQ2WqOUsBoR5Si05lira7DZpTPlk42ZZylUlsYmQJQb
J1AUPmLEw5XAmxuei10IIOs6Xn+pO/jJ4qygCRq8LOTMwPPTqT5qjrIzgEku9hNKX/s5esi61/ZG
d9ZRs0t4bHAnICTtSX4ETzif1xNscpAAamE5fFWegW8SbnZT7mp/alDwjeolKPZNR4kc/hMj1/FN
stUOEUYW/qK++vRzzNbcRKsg0MZQOLlFXnoI0Q5k7a106aNHmY9evAzm3C+8CrYag7g9F8Lh1c8x
2PUthKwj2g0rAIDFzQR5Gnp44D+VwUfzeUl10VZQvsKS9ns8bKjeRJmi43HKdMi+BgwTD3FXIYrU
frvW6lnqn0+8bf8xPdtNiVWoxjqYjnbAVrymWwVTf9C8OAAJ4+gOecAT4EoqXUoDlyZnGyd0jArF
iQ34d1Od8vQBelTnPvuLzHZpZPZ9hDorrKhCdIQNahDlBsIiULcGmSfINIXBV1xayjGX1ma1vhZJ
eh7LAaY8zOqgcX0LutuVA2GpxLrcqTnihpSx1ugxlo17oeSpzRsDFzb6oLZXbvFQhP75+AKZFPUI
4jpXXemeL+4ZCNzA0WuAb3keoWYUR3pYMuEUqgzBuwbiMoDireJpp6N6nquB//yPmVk08gQNehsS
RWD2Gx/0ULx35nA3NOVtq3Y/ZKH646j6oT36JTH3Sqls//zQvTQ/i8yhMXoj1DKQf9ZQzisORbJR
mP3n90Lz0sgsMk2ttodaSeEj5JD7MnRaa21ieOlJ/5ONWTxmrV6D/wHrCCkVKKG4uSu2UGDmtH1G
txyzvGu3qmllvtm4eXCWoyFFVg6nGDRQtSbw4rGllfoRyfam0iv/z/cJmAWQDKDwB3vDrBgbweJc
jCWKsaAXThMdFKbf2yRcifml7H9pZXZRVDWtg7IErHToNfLwKYeIdicyClnp792ZdmO+eNPABqZb
QZKN++fn9N/GLIwkguphYkOaXsD+BUlYa5N9+YbRZFEt8Lnh2MS6zalfMrWB0r1oBhD5XhnajYhP
ar3iyZIJXYYL2jQgpVqzUtyKO6hUWblwZLRVOum6h56Eaq4cl2tGZrufll0fjM30lWofpn5KzZ9Q
sfp+R5ZM4P0OF6SJ//PrDGJTW3hXw/fTJcfR/tnqUMvJUvq9ka/oU2zIpZXpVLloC+hF2Fq4WQqc
veVuor9t/pkhgxQRpgfWcsKyS7ZFDMQZGEKmP78wxiSIY8VpjQxuyTTJSopJXhoJfSW7rZmZZfA6
KPJINhrhZEq9lWMlohXLnxKtWrlMTFny0zfzz9r9dmeWqqEAoyd5CsE0qxbGBzr0qQsaIAJB6TzF
fFxB2p0kZAVEOYDaf79vSy5i8EdTgTDD7OgcRxRNBKNhABcrflTMOym5t8aV7+hL6oF3lyZmmxXb
OYsYJD+dSAJhS0PMbdGwBx5lm1rKN9+78/VhbDKGMlcG4yN66NbsQCogLaMpUYstOxKqU8VX3BZQ
aGApHOj7Ga6+wfjYVXA/zbVgwnMTNnSdmG1xUS0V00hofdhQcvgcnkZq9lw14HECsqimPcSYGBtX
PF1aVRBcTDPkpop6fhYzYhC2mWnYuL4cqEh/SMVP2bxToo/vF3TBDMgZpud/tDEB6p2tZ2s1URF2
CM16NF9DVh1Z7uSNldNIq1Y8Wlg19IwImJIwq6nisWW2auDUHKUpFNPWOkCPAx93ewMJdO97jxbN
mJgAwpzWwpj6WIW8CQg86ouBts1j3b6SsFpJh4tGACcHpwqA0OZ8d8aoZ6xrkKCY1Hsmu2UK2JeL
++89+VKog7cFbCPosgE+O+FqPi9YmqP9HMa40VVNKIGjOu7Ve0WT6pV9+doQmNmZxUDKQiZkA9XJ
sB9+DR7BUH9aUbzb30q31ZkBmEHW2LG/3iJnNmdFn0U6MOT0sJmBcxAY7o3yZqED/JQdqqMC+Rxx
Gg7mDeSR/2Le6LPpOW4ttet+MAakEIhnUkN+Ifq+TdeYiL8CR2dWZtUFVKFDyINPm+eZ19YGTL7b
+BTv4030amGwJvHaQ735YzqCyag6iTGhXzoR43yOGAJAc6lj8M5Ry+Qe+t7UrtiLYom1iFkKf7Qa
pr4sMKqYSP5sRxMcuusZnINqZvFa3wyn0AOpFXbzqjxgAPScexhV6v4YqTS5d2F2tqZ6Yhd1F8I9
Y+AhAFH8MQfKA6J7jplFKwX1lzp3ZmtWuLWlDH3BES6a1c4c8RZRT5xo+zh5yyaF1Sxxcr6GLlv8
4C/8m21fIenxCGU2FItjtZMFaMmEvVIsrpmYlXFDYUcQQYSJBBkljO4sdvt90loODUDk0K/H48Cc
76czQlJPyuiOlFmQPf+o27egX4OeLlWjiIT/WJlf4RKrMyDcBisTcXp4qPYYCbgLtshXvvoE6ZH/
yac5l/9ocrnJMATsjEnrRtEVngkgdBI5/5uVecRxjZdZS1DHa+oGWjynOEKRo8krxejKBs1ZZYsS
543AqKHDGvQ5U7/tTeju+d/7Mh1Ns4oX+wMuDMCHMP87P+vRIWRKYWgoK+oi86NGOhXjVVzIk3Zi
DzZ4EABuv7e4VMhcWpwFtpnpKpFIOThJf4g5FG/Ji6w91v1Kq275sLzwbFrei6vJ2GKAHxgD9Ooe
pWvdH07FQ3PIDmJvb8gjulk/0qfvHfva9ZwyEeqZiTHAlsF39tliXeR1VMuoNptnKJp256lhb6Nh
j1mneCf7IQYQABrxvre6GCUXRmfByJq8KjKGD4zpHS2jKxt35KBZyRVTYfElSqByZeABEWXunAIC
PSWFS1ONSyJGjehD0tKt3o/gca5oY7+qpNx979ViWF4YnCVYVR5KK5oMthyytPJIi+7cWL3bRgcj
/PG9rcUDRAP9vUwg7PBFxqKyud0FGpIGxu33EwtM60MkZ7M2fToXJtRRTuNeRwge3gywPMzJkKJA
tzIhmUhOhpHdEXS2JK9gRVMcCzUKmgc1DIcXu7A6Kpg6vFlg2XpIOPRddvWQ9cmmrQzgGAirOttt
WAh1ULBySnuhF82xryS0k5jd1FvBSvWI0kKK3EKzzb2tBcWfYr9mnkyf+MWnlWdG1QbxVJh1GGEL
z8CtU0t9JXJLG33leF+Mb8CvkKUIqBHnAplZYgQ9iJRwSwBZDxuee+1D9Csp6WsX/B+HfhuZ5wqt
aEqctQg3fRoHrd2JL4ttfjLNHW6Q53/1xx6CkfYPaCx+H3zLUTFBpHDzn5S/Z9+viWH3ypRQX+fH
itMak/vb1GOb7BqA3OvijASZbih3q13hYgThLqko+AXWHk8Wig0wsxOITJgTS9e8HA3BWmXbYzVA
X1Z2muR+tJ6/d3PRwKRSZKEdqX+h+2MdWsemDQP1mEJN5KP94+EJ8K8TvMOC9REc3F8QX0repRhT
EoPTxiqVmi2kop0sef9zLy6NTGnyIu4DAZAoZHwHqNkmnlZXbqWv5L2FaLdQ/GOhME2mfSHSLmOm
qqXJB4cX71G5y03AatuVuuIrj8S0VhdG5m4QlmcYxBj+IfTpAgoZ5Dt1P00+WTsQCnO/9asj3xm+
tpW3oTv88RvrzP6UkC+WsSt5m48mWsbIWZSBqSUe1urOyYXZgWXhDEaTFc8+uPfMzg+tLyFeasFE
IJEKg6jFtlbwyJrK9T4YyHVJ1J+8XlO2WzM6q2yapreaumkHZwBPbNyVTmEONAZwJFZudC3fJPzl
+3hcOLnwTU13SID1AEOY3e5MM5frUkMp9f8tfrKZpg7XOJmWPt5LM7O6JoaSohlK2eComKwsHki/
tnBfB/KxGZcWZklw6NVGHgI40vnJDX8iu3+xoXEnvYU4O1hpJWAPil2yjSEkv/21zj239N1d/gCz
eKmaQamSFHx9AQjPlUzfckm9qUJtpdpeXkmokeq4jgPrMPMzM6IxYAUbHNAneWkHpfe19v+ahZkj
hlpKRqwUAzBldg4SleIxDa2VBLK8WL+9mMV5kliNRhoJp2VxIw8aHRLmNKtDeP9AaObfsKZASwec
MxAYnoN4LWUQBS8RFL1Tuuom35n39dFyWgAZIoccxK7Co1Z6JHuxr3bSy+gxt/MwuLZZFTpb/M7+
qeqRmKGWMnM4CFUzsEcsqr2FgDX3wy05pCAK1M6dl9+B+1SmNqgEQOVw2zZUf//+K//67jp9HRfm
Z9WJlPdBKawI+dpHp9TYtxuIue/0U5JRiLX7oU9WTqHFILowOKvvVJB7ZBD9wMqDy7aswJn3VxYA
sJw2FpdPMtX/F0dAEGU6qNDSAW3Z5MHMyofWzlbuLGRx1y5szI+5EUo0UTmCgxOUuIN+xlXXi/kV
qI+dRAaxUNy6VQDKnq7ZtYWnceZL3Y0qydRKsm3FH1oz8kk1+pVGrhu13A5DSPXxugw+hIhxX35D
B+9QGApl7dnqf1S9cR8BJIs5dNeur6M2pUN+k6dPQ93iGnM/Nj+/j4tl/3BzR3cPpfH8PtEbyog9
RE01UUpMdJmtH9/8F+rbC3cxKKX+tjOLhrrlGl4ukRs7v/eIn/sYbGx2fBM+iEPpjY7sCjzhCGr/
MLzvPVxMNOipE2j6oF6Z06Lboay3QRHjjpGnjLa4D9K8DE5FR+7+3JAOUnwgssBwiDerz+GoxiTH
H6MiCtAJKcVLmL2yfOWjWmo0T5hi3KIBp57eaD8bCVks89iYajsv37E79XUaYPkZTZCo/lhg5i64
wqyR+xeeQdwDGDANGduaeRbqGQkwIICzuw3cPimoXb7La64t5QtwjxGMtEOxE93Ez54FmhYallQP
Tkl+MXY1tmuPo4sGwE+HPqW1ADCuGvJvAxa7L8VPja+RXE4xPD9rMImCVuhEOin/c0G8yEeSquaV
BQ0UZzTfcvlDEdAZqz2+0tNdzOSXZmYhEFdKH6cVLs3cA/C2ohA0jSAnBqCVCyR7RIdVkc6lmtSY
OnyTno2CG8XnrTHB9q6EA/Y/il47nVNb/LJByBgPFU3ELenPfx5ugHIhCHRQDoEE+bO5zIacRaDD
XKWeW9SJiniwzJXEvpQVoGGBRg2AotiwWTk6MEvKlRx7ZZZnVfxQykeiPP+FG9CFkCdRCFDhz9wI
zDpNe3lyA2PwJtiTmmc5X2lQLsU0cCDoPBBl0huZ2ZAzpa2aYnKDaH7A87ve/otXJlzYf5uYhVuW
cYPjAW1wYtwjS+M9wqcDOOH3a7X06VwamUVYaIfF0IC2z0nz99QoaAUqiwJCsNXax7O07yZYVlA2
G5B3m9cMNl4/O11D/gSbi5uUYJdSth3FnMFjnXtkGlz+byhFF927sDpbQ0vktZQFsMqolIGsvSqp
aR9XQnrxbEDrEVI+eBMEhc3k+0X+GaWSjX2IgJvIsxS3Dmjuj0+TejS0Mm4HN9lClsWT127iXwd7
UVqamKoE5trCYOXcrtEmRBsL2NU23bF0R0x70dyd2tbclaBnAfA8RtJrWvnrZBBLb0OfjM8KC0uq
MDo9NTsmBpaJHqz46GiFcU7MSj+sUcosNdo+WZt9b4HVF0ZSwlXuRTfTY7b8GO1Gf3THHRr1voU8
DEb4K/MhuJY1yM2E/tpqLwUwBqkIzhgCohRt9hOUHYk0rZJx+wueivpBaoH6W51jXkorl0Zm8doN
NjAPNdwMTiFoeo71eSozDJe7LKAQuD6s1xhrJmcZgLWjEoPOFXdOZlG7GekILbHvk8xiz+rCrfnE
z6BpJCwbuKVutL3saI/pa7cDrhHsJRMZNNnrGQ18E8MJwVu+Suq94uF8GKjO+Djy6Viz+8SrFY1K
xdv3Di7GBjhqQcEL6U+gbz4nADkN87rVUcwT/SMvnwr1KhMrCXTRBMZx0WeGRt+X+3SgEInpBRI1
Z2g0J+c8uK/DlSJ3caEubMyiT5cjIwSrKq6q4CHPO5M24/P3C7VmYRZsA5eUUcQDmodV/RYG7Gkw
11LF9EPOi8FprP3fCzUff22JzRt7hAmlqh9yIz2IFGKe1njbpM2PtlF3OK3/t72Z1zRC6MysO6xb
FLyqynUAqROtuf9+5ab08p1bs+bTkPKhrqaDOusUmmWVmwJW007MV6EPMSj6vbWlcxOoPx0KdRp6
ONosuaO5zUopQ7IrQTVSj7rbB5lTMXBArnVBlyLi0tIsrcqt3uekxNqhKHXk7M0qy5Xss2jBRsUB
pXlo7c35cJQ0DcueICAC/pbwK63c/sVaXfz/k/2L098sB1vqB3igSC9Euibx2bSe+z+eO8JZj6P+
P17Magw+KFHWVth/AwQ7XXMySetlxjlYg2t/VXnDIwygisBrY+QaE/izQGtbBQeQqQ6Y5Sp3hWeD
Sqbztb1wQSreP0wz0QpGygxIvelgyKsnxReP7AnKnNCRt3/MYfzPTwMiI0gKTKE4C4+2bItyYASn
bmVfM0CQ1Fo9AimysodfYwQqiYB2Y6YLirnG/OajNzo37L4CUTtP3roGIj/5sJJcvybwic4VsKNJ
Tw03k9kZUeSa0ZiSOToGrqdVoLuc3zaS5H4fjAswBpghE88lkAzohswWLBxjNc3sREadnZwjzWF3
BrhTo/tm37qDW0L/4bHe/PkYAYzi3ohx/Ekmbo7xz/Ms5U3CMR0WRdsoS+9NQTwero1tfs1KMGNa
uBVNbSVAgj9/aSO+NCPPVDStpJ4OoeFkuBklEiZGk9Xp9en/+pxvYQvXa+h4Wxi1nW8XsVgcjPE4
OuUIKimhu7mSOp3yVLH6EEk3qZFRa8SjsvT+/QYuhsmF3Vk2ETxvEx263oADoBxTd3aD4bR+5cby
9YyEc9CYghAC3tfwyPZ5Ia3AHgbDUkZn7PSzAfGmHu9sWhtvhvyBm41rBulKEl5wC2EBIVCUSNBr
nD92GSMZ9XAUo8NNeZcTCEMWqdsV/veL9/WQVD9ZmTUXIlPSmyiFX5kegHWyR9dRoqnYsz462tJa
22nNp1mmFGEOTQ4ZIZIGKPukihaD7gpurTi1kJvgFDolZCICwKjG583KiBwzu7JGR9KTk4j5IV/V
UVv0RJvGQJCZQGo9O+4rSevbElQbTlg9FrhXBUCjrEqFAxU+lXezj2p6mPh/O/OjWJAOssxJDSEa
Ep2IFriyWsl0jMQpY1XjMNIQmpX8XFvxlpPsZBBVUI1BoE7TxW3PzGObKdsqKE9ZBbhvze9FkO0G
VT3bNrjuosSmmO3cZCM7AVD+IEKxzaPoR6WlJa1161BojepHgm0xqXQqy8jNa4I3hMGmkQy9+dKg
eNHYBKr8phb1c4BOkhOpGK+0Zckdm6515WpU/EIq79U6UJ1RSX0ydJtRHn0+1vemMWZemNQ55ANl
nwX9vVDsW25AS6gY8n3R6s+KNRVSnWLTHFMbmBZQ3c5kp7hHnVUmYLMnfWaewI8gX0u6tuOkhzQF
w08qa8UT49JeaphEwzG6lRlO3SjFn+BUbBXVmxAgA+uPYZSWjlElpcNy5mm55VdVvjdIvpditXdU
0V2DquAAjNZL04yJW6jWW5tLtzxW7lLwqlPRtg8aSX40abJr5cavouIAkrSrXM4rp4SkfDHYd61q
BV5dBDsmx8dR0iOnjqTS0fruQeHdO4vU94ZI721U3gU2vxVqcYxzCVOGtbzt7XCrNKM/mGP3CL2F
G7XQVZqPyk2VGoxWUSC5uow5sdhSrnoy7gHLe2qNAO8VPDWhXNEXLii5n+V4fDHs6jaJytpLZWZA
SpmfS5FvRgno4Ujt5Q0rupuhxBi4YjbPI0BoQWBQkoAIV+sfKqQ8KxuvLBlZloO0uSTlPRQ2QTJD
9Fu9U6EyBV0JR7BB9YEzf4CCI6O4e1Relhbvsmx9ADZ40jWIU4aGLKii2ochUjgd0/p6ElIveN/g
Jcn0BnD+ennQXXVpt7P7cAsG53MmQwdSqu/ksvG1qjtKQXqCKPOm6cZzTOQQwwjDhgwy6FryOnGi
EGcCOpsbno8ZRbu4plFs3KH55AHbYuHIEDcxq3xoTLpBpapbVoz3ZSlu8db1JIfhtswhGmw0GbBY
MX9JTOsaLNOHtiT7sMf7U2Pt7Zqnu6C0JccMh/u0q46y0ux1jR0r1Yyo1aUPkUhD9Al1/A74oeWI
06RR8cAflT7+3SPn6ZWWDW6X5bvc6s+RELYv7DikObhyaZMG70Vk3mZqbXkou4548P5hC9XNk+Gm
jbUXuwzuTT2nJCqh09G1vhaw11yz3o0yMmlcW3dIIlepQAlAlFx4TKvDjZkkIxWNvqnS5MgImPRA
NpcAkFXtx1zZJXJ1JQmQtOvmNR/D61qSMG/Bmo2ljW9aOpV8eIoejUOb8IGGTH3iZX6V6C3k+YQf
kuTI9TCmIdGfeST97Lj5PrLqh4lJdYFtoIE8+F0R3watfugiLQUzXL2RItkzq2RrWOUxtHKNtjbU
PjRpW4/ZfQ0CJZrh86ZWlQEhkY7vmSaOmt2/dLlkOp3evUsWzkmodYNScuQ7nhW2QyrVpnZoHBrD
gMacGHx17FxbDd+GJNkMmg0FlPGuDpGQ5M4gNLCruzQ0PhJug5+4rN8ThPRQhLs6x+um0kPjDKSD
sbpLbbZr9cIBv+sutM+9YhRO1kioH1t2TYzcUTLtlpfR1q4KL44VH2THPrRu3GiUKQd5UAGYc19C
ds8U7iiZGOJvT3n8Mgb9dcUNR1cLP60NT0VkKby61jNBC8vcVInYVqRxOBathjRug79edB7XTXxQ
rTdaW6I+DFH5mErKXqlAKCHsnRJoIPRJ3Vz6MfQQEcP75l1OXk07xQtJDek4Td2m2IrKlH3TaDdj
gMECrv0E3+MuBEivKtqNqt0OeRygOiiaXVclpyTM35TwPcrFK2JbxPuiYtemre8i3pzVBqx1QvXa
CMlI6NdJDM7RsjwoEDc1zGyjEmSDpqU8kB6ynPkxZg8LnnLKzLNkcbfFkIgiTikQiHXV01wGs4li
O5WyTUbiGkVZ0a6MHSbA7qPhhBnRGClRwpAbDZ+JAEElsTcGA/C5vB1l8A0NjQvGAlU/DdK1sEGo
xw5ZdJsVMUXS94fA3CSKa1eJm9inAdc2/oLuDhU5d80Cozj4BynEaKLUGfNj3AnkfI2OECy0zNEL
zNgrQ4z5mS3AT3cFUBHdEAKVf2ySG6Qvvx1qJyTnvDia9qmqH4sQIA/YGoyXHKst9inrfVTxtOmu
GOEbEeS0kq/t9qbF3xJhipM+cqyIbOrhXfBdFIeOGt+PGGapqlcT5lvw2lXVXZAr+7D8MMOHuLwq
xClubEdRY6rwc6EerPAsJRpVo2cZK21VbMdyfkj60ksZTvT8ui45wA+B34UEvdpXvbzVY2T0OoYK
s+6aXAXtg2dlr7hM0STetOZDZyND8du0u0bZ7ImwcZP4lBU/h7zeA1CE4djHlOwlHFI4iw8K+UVE
5Vij6ki1TdN09KLiNtENYK0G1wLrud49N82+6twok6mpPWYmJnnCZ1NpDkw8xEVGE/mtgPSUqWcu
cKReAgUG3Tq23U6rsFdG6RCT1uRxZM99CIkY/Lflo6TvcFmmkupK4V0ZNE7V/tLrU6N6Rsq9WG8p
RF5oRhQnaAIXsR2C0Lsu96WV0NYovKBju0pc1WRvBu5g7vrGy7NHI9wogKINP2rAJMSOgVs2KDdG
mjhSlLk6jmR8pzn7sCL5yLjlsvI9jy0Q1+dbKXmr8bRiydmBofNR8wejh2ZAcFuYNVWHTVkmfpZn
rtziM7AHajXpViKMdqxwrUpyeMupzCqQW+2JuklTKA7wBqrBZ4idqFAAMCvAemsaVMdE2JSEN3IN
goSMyU6rnpl2z3FCtsVBqz5s9hEmm0T6YRbAHOB6SJL3MtyGSOsMLXQV559avI3tdR0/6sV12h2m
Ag5B7ai54lh25ch26qrhlZHvENJUCdF851eDuo/aI+aG/A6bJfKHEQNYWuxk6XPNGspx/pli27Zb
lT8J+ZaMnOZYyySiUQdiLcA0G0Oj+aC5sax5I/jWmNqApbu9ynjk5+wtsEIHxYsjGZta3kTBhmm+
2SP/1ftRPNnZQ18mtKkrp5tU5Qe/aU9SeW76bVknR40FTgVtluAXblm04/GuNqDTaeyy4BU8NgCh
0mBQaQPedQVT3gEOBmW4SpK7RqDiugqNzhXwKrSQPFwFFMZK8wDIRlDfDQgWOXT4kNJAOYnupjSP
sn0v8mfUdsa4I9a2KlsUSW8pOWVKQyvzXlOuB12nUtlTKRi2MXqUvMXDkAV+fkhvkFpzo/R5aCpf
M36ppeVpcoD0fKOxc9Due5ZtOAOvjRQfRdZ7uaxv0nJ8HNG6AP0DkruEjJf6aZE6lnyfdK9lvNUa
4kf9voJig3pjE2lTFTKN2oSO+R2LXtqidcM4v9Xwo4RGTMck9FsGNgILxWmpUiPGpxbpHo/MY2jn
blYjb5rgdn3p1TceXyv1rwSJw1LPZniTgSFVSDawqb2Lf+DIJQ6jAR4Exi7UpE0aP7Vjtbey2uVJ
/YyT31XALznguA6eQea26dqC5ubWFMkNlkNYb6J6DiTZLwIZ/ZO3KIpcTUOZVo9g7ZM80w5oXOre
WFpuT56sTvgmdgW8dqZq4SxvqWRk21wm1O41p01vGvk2SZ/YeLCE8GTyYVe/WCv2WudXya4w9lYh
geZ1W5aPUX3Wy59a74W5jEPRY9KGxMgOJY3qjWp1bo7DXMLwoQLoSWmptG9PY/yg27tCd0d0U5FP
IvHLEjeJXTp177PilyWJDfgetk3wWtvRC+j/lBBcw9Z2JPepuC5TzEuQKe9KYDAaym3CXoh45BJ4
lqVdpt0l1uiiptwqSknt3NjW0HcL+HhkWU21WLk18/yq6mq/MqGBnT7nw/1oQM60areKpGxlHJGq
EVzVnXyABh2gYoDnSC9BcSfSl6bsNj3ojcH0COIvvrXMdxGInvadCUqgYQPOVodLgTtNbI34/Ryj
daNWAFWCJzhwhIX3o3pn529pdN1yRlH0O1aJ8fgh80RyghTwJjbOqvUDH5Zm/5DQDBhAACuLiPb2
U59Avz4CILz5GSLNJjY0lZKnOgpBo33owp2GYUESERRQ2UakQU3RhnU6DkkjboNTnXl1Uvha1m+k
AFgxCfV5mrpVgcsYvjp5UN1RTnctSe6ymlPe5BsNSOmhLh0r12G1urO6D5EHXsIVii6aq/bpPtCJ
R4i0Z4HpCvy6R6gxXADRMemR1Qop3JpatA0adHb5sZbw6IAKUBZ3AVaFyJHD0sHV8SGbPQAEyv+R
9mXNceNYun9l4r4zLsAVjJiYB265SKnUblkvDFu2Ca4AdxK/fj464nalWRzl7Zqn7mp1CQIIHByc
8y1o/6YmdPSfx87xpG55oEC+lPX4josR4DvLDCDKF5j6HNVpGxnZrrWqxyy7L8r06FZyXyMGFjrZ
xXhFK8u+TRCApuwXuFrw/ebBQG9yC26kerdrcFeI6mxpsGIqrNPQN5CYzCIrg/BYVvnKErssKR6y
xAVO51amp7wbcIgmPy4SDOUmSFPVKetLX1YQM6gtv3TeIWXkxVkRTG7sc2pFIk3e3LgJHGyJCltg
bBG1ZxL2ZbVLLBEYTeHn0o0SpkVThyAUP8jlmyByztCCJ2kWKtvYucoOmmyOmCmCYUhh9t0Hcjo3
hoHnyB1vpqhvv0hanwfzrcFEJsGQ2mnQeIdIXF8fq77yhK7vOig0G2XzPYun3UShzavvSJo8NTUe
Y8mxmLqdRUqvS41d1RWhLX8OaKo6ZofXuvUGzXqvpVCMR2VH9kBmS+pnGfyc0Q8x5siR7a5KhQdo
VmA5OXIs6WkqP7hzjcCITTHGd7UlTvjPfaxRQGYt/P8Ab5jLM3Sk9y25Z4OOAsatkwD2UCKCVZCG
MNgZN0wzWnvIH8Dv5i3Wy1sVt2eC1J7QN01CpDb5ifwUIq+ICcemdoPJvu1jhTflolWublnd7Me4
e0cjyu8BhiHag6FpnsUyvx/ayBqTyO1wAvjrkvyKpEAF5VS6dzosQ6WoI9U2J9sE1b5g0oNn+LNI
UCXK8cZI+BQxrkVZGT/pbKRwGDWjLImPRk4oHpPtKzeNqK1tL0v4fnAA+ZuzfVs3O4K0V7X0nKTq
oyzGG9gxIRTYxl7QcW+5yROxtZ+aBJ3FHQJqio8+Aeqyz8ZIr1G9HrgwPDCs72VDDmWsItvKQqNH
RjEPj23t3kEBOdLq7miU6ghDTVzENFBluYPlzd5u7Cxs8aQWMt/L1PqBQIhrLr7RAHhlor+HM2bU
8Ngv2xqQtIwYh4mOLw1Pv8ncdINWWseal2c15fssZaeso4ExTDv0VSI7TpDstEiEjVeoeT/OZgn5
R2l/zHrqK31+TymFRlC/N5Yf0ELzBpp9ozkZvL6UN40wUQEoTggnX9ANR6Km9A9Waj+duIWWo8u/
aBrKPC3/6SY0v3WtHOBTGCD6iKB90DbasdeLe6ARzqCUxN6sVxPMzmwYOMfJS5I5ey7NZUqYsCD1
TqP2U9zlD5aTHXK9fcURaPzaxHu0MwVH3uLclYwir8mSHUyivypl4jnboTlRGDXEmxqBdUuRYsFm
uG0N7pl9XqECmheR1Fo3oOkCBx5czy5RidCo8W4k8w50zYNYED7DuCdVcssrvOHhIfpWO9Y5VuJQ
meVLmsn8aHTDQzcY77PG7kdDPOR9K8LZtp2gd9190VQoWNoP3ZiDYDoaSahLPFVrZpUnvSc0cBJk
exUb4rAnJImg+fHi6D3KKtYzmMUwGtLvbNEd8U78rmny2E7GkdnyrrCbSGtsKPuWpeObWvGlbIqn
MUH7s6FftJm/Equ8H9n8YaTkXkPD3y+Y3p5qoOYCSZsXjtaX39c5VHpUi9PU1XdGaYRWMRdBZtjf
e6lDKFvTv7uieoyb7gS1kWGHfo0OqkxRuIiz6qEfltKpy+uQ4mXvEQFJP6QjQZdWi82ulvmj6wiP
c6UHJHOmCHDo19zsX+ApHLAJgsVJUjmelU4/u8HBP43Gr6qe+2AqkhaSySgs5kMb9r3gyuMzZw+t
YwxHI3WHXTvNAPe33L1jnSAVPBWqdDd2o/QE/L4epQsKWliJWe9DK3etU2vE1pce9sLPkzDaXwJK
RZ5sGEAD0pkeVNe4QS6kFRXSmcO2a+dHs8KC1KOp9vY0VndtplrfJpoFMKBtPFBaV9/yvM0iJbPx
oVK4FHTHzm7GuBlDgXLWO7p07S+nSKmGY1GLb2SMv/cGqfFamLsK4FUkNyBq1GAzWsX42tmKfBuq
jKBOZGk/iMv5M05HGhFHpgFsbMm+0UsWtGVuBgXpbC9eCExZKbvdLFI8OR0UHUFutdARcVqVerjL
mJ/kWhzxAc55KCo2qvcto4B9plTujjpi2GusN3ZGLFGrqDXngNiKKt2I05RQUh6M2KaoBJRuoLl6
tpOOzSNNr51bnjcoSZVxEVSJZe/KLls0klEQa2lbQqCjMtOAx0MV9cTN9jFof4fUMh86UnQPRdp1
duh20+/nStqaZ01Pml81NVGgaWQyhbaaRJV5s1No3csA1ev8bPdjeWOnatq5M8zOamEhu5bwLOyq
GI8ralaePjrGG94ZEKHLzXKXpB1q89kSixOehhC4X9JG2703TV4/zA2qgbqyGl8k6RBOMk5/SGcU
98Kl2hH8mQqPa5yznZ1KI2IElzpofwOKJ6nWHDNVqkgjk+2PJp7RWV3GodnbSHjnESinnqQHe9H0
mCuNRnpStpDxVUkoBR6XXUqhrCRrHhgGimXaqI/fiJHbryhzNS8QqbVbCGU0+Hd01utmlM9tfKfN
drdPepsTHxYtzV3aZxJJCi/uyibOv4J9kIBXDOT0V2euZZAxaCUSJ89OBUi7A3wsXVjXe0hfJyNg
OdPaymvkkNI9Gk8gXWgjBTciM+fqPZ4a7Le4Glzx6ICpnEQMGSo75DiQMjCYoE1Y5xI3FjTterSg
TeUaPi+UhlIg3FS9vmipgmyaKiyvaBqc/X6Ow3bk6c+eaPrgiQnRw+9mYhdIJN3+Ia5KhSRPufpe
kx0NlTu7YawbzMtAiT21eqmdWRkbqFDZA9I34NeGRH5B0jvfVNgIjwRGEOjSOncWnKDJqCNS8adU
lS9A2R3wYs2AeV/oJVJ38HQ2HS0stFLc5OZA97rN7Ygamb2P0SXeJdqMN74xDN913oNBoXDpOE1L
9lpM2NfW7ZOj3gsLwcOxbuyW2Ui0lXOaSOaGvQm4Tob+VtAOSLDmMYO3jCpS+Lrqmt+ktvOMXjTZ
i6Zzd87U4/4uBlgRjo55dDsbJexR5Wduy2bfWOXShBhUu+8nLT5qU+8coWvmnLlR8lDNqvxISxLv
eu6ONwof+bZwRHJnIss7jmlWpB7sFoenZJQaOtu5GQ5DgXMJA1BvyJMvqlu+OmWW31DN+GbFzA4r
V9S3iJtuKJy2/YkNO54b4bAPZmf6bsbxPvWVmz7mud0ECeuKV7yxk7taQ1nNECQOB71oXTwDNduG
v7FIXiF6ED/0eU89ARzrLayF7DuTSNZCT7HGVoYAE5w7Mhdmk0mh4ESayxYyQpkIids6YQxHoCB3
e+OEJKl57TM+vtqOK36ZdGwDazLpt3KAwlyVw8p0dqv4rFW8ygK4IPd3BIu5G5guX0mSo+ldZ+Kh
UwxxsXREhgMUZw9mClnoxOCojtGEHcrJZhDhG6zpxcCPvKJnxtc875C6Nun47gyTfmhylt3SSZTP
hZ6loWFN6Sv059sclxkyx1ho472ZoCwDj7E6yAaRn/UyZnguOH3+pS5k7ucKVzxsP/uvde5UXagJ
OPN6dV/00z232DjfSEdmvpuy/pRByIbu8xSk8DspljaNUdeGx+I0feulyCecQvh7eoRAOdxLBjrv
TOgOYBtSMpxjxvHES1puom1AOx+sQ/LDhR2m8PBjVBWa5aopJoe+ompTn5tCh4zYRFGp5ihF+Gna
dmcLXbwT+G2Abvf2FDUF1ZifibjY9YxaENQqyG0FNZfIQAme79NyaJgXQ4ILDFFh5kdzRpuFG0v5
oSqa4qdh5OoAJVQe0apGXqWGLvUTPAC/2VIv8ULi/bEVuXM2xgnyxJoLlScRx88pVfh4TonqV82W
l0cfd4EYegcvD0il7U1awpYcMmN4tMVpWFQpZUFTKP2QAqyD7M81Fy+7nKF7Zdg3xlC0T3lrkI+0
Q9NFK1kamEinQ6lEc2SJzsNqrvOgtMwxcHvmRDxXZUhSFC8lHtQRrpt0j5BZQKwpo3NEimaGSDQf
RIA3MVJbROOolqQ5J+6EA+Gq4jFJerTSphjPeWV0TuSkWfOcFpZWeuD8N/uS1WZocK19sapkeRo6
CAWc8QhNXJAIizEHITWR+i8xmllYSHf0EsnIXYdt+IHehKu8kqGTwI2quMknGBp7gIHVQdoq+tw0
E57oqarNNzOO0Wq0Mtl/yWQKUzegTlFLiiVgFcM0Gzck1YtH5Nlh1s97285O8Cv6EjfiDXoWz2NW
ln5uVgplebRBSvqkT+kOqq1oYcIjETWFGpTgov+WGm0fFNOw73qS+1WennqF7ABkw+M81GEZV25g
ZGgLqyx9cpmDQlknUKMsPyACh9PTGdZOWei76vp46Hp0PFGuqFDXLPodet0ZDNr0dCdTcV9bjuNp
jSQQWBHo0+qp3IHQzf04N2CUlmnHtEpwJfaOP6bkWE0jD5CfgUq/FErNbEK7JbFIRKfqGS61EjWD
4qGANDfIlXbsqYlBJCspTyRvCI5y+pRNWDXa2uh4ZvHBZu2AOr017mJrqT9xqKGJPByocRa4ZCkr
uqDL6xencT4U1/Yk5kDdSSND60r1UdYgHTUF3qwmR6NJ9SizqapFfyWpqoAY+GnictfTMu0D5fj8
MFaa4YPi86MCCmxPJJo7jst+qFqFNlA+onBusphzuAY7KPGq/htEb9jOsHjlIUEy/ETizoYV1L3h
xq/mnKL6kCVfln/A01CGIF+O0YgqC5KEvEKJE79/YCbarPjfcz3+gWcLC6tJFo9sXKqCAn9wm+O/
GWkBk26oL4XLL0MSYfgOMj0vsTBGxpZfplcyrHTzqNX41zNa84cK6nW+6OJXY1Jg6S5pbd7hSS5w
dUB4uhuP0sxAqy2aM5iq0k9pfTcsoA7kSg+Fg0JX6iTVHodL+GOFZ7ooshcbWauXKwPiNHnzQ6jB
8GUZvxtpOqFIjlywNFHlL/L5ixpQ+SxxZcSM+hPYJKEj6U/FxRTyBOkIS2pUCFw0xonTBHBYheS2
3T4IqIECnFt6ac2GkMV4xJV285JIxLTMxpMkVw/2oP+iE7omY4ZLT2/JhApN8qHa5Fgxt9tDQgc9
RE520taeAdf8hfzg1lXy2FcW96SWhzDPfjKn5AkJNVSPi11apnejxTMMAdWHii9FaQWAR1qRR9Q2
cROUvPO1OHnvlsdXtWAknCGJuHRRE7emgzBqbOe5RJske8E1cquPY2g55mEo+L6af/VjETR2eyMH
JKytKg7x2KBm6+ggc4kf7eQ81T1qAblplbC0qQArG52zEEWYZu1uMCn6o/jOnrTcveXg9CftoSxy
pNnTMAQSBWJAXM2wp3LfufbbnCWBI2344s2HfGhu7cp+iV36PLIEVF3QeXWjOOKh/qHPGpoaQhwB
zAlVqn1oqJJZ2XfdzKdDjqZ1yKc4xLZBOQwFrhKztboxyIjYiQ6dJ4lUx8w1ODYSNFm4a2mwjVGD
37cTVO/Lzu/wy3hmfC2YdqR9qfl9zI99qn45aYnFmmzpgQ7W4Bk/v6sq+zFYrX7CS/abnJxnAfEu
v3fqL5bFjnqnV0HelHd1OoZjgZK45oJ+a9hwTWhvUpiv4Bn7bubt5FnEeC1x3wSwMWMoeEzHpEdb
pbfmR06qHyTnLBA2gE0cpSFfjPpDPs5a1ONGiHMgM6zZoT41le2bmY68o0E6yqDAUJn4S1sxeo7g
H27FT2kz37WmdZ92thstDvOoDOaNp7nzt8kWSTSU9q94Lo4wIr5DXv4DSOQpgrM5vM3wZToATzw5
5MQzZ4UC6pigbo/6EvpSu1LGI5x+GfGlHj/C4PgBuWkXuC3keMEHybyUNz+TqXbDugDbgLs4A9nY
N/uM982h0jSAikT8U7bJd0lSSDwJvCF0Kn/oU+b6lUhvYxZzP63jJ2bgvSFLfYysSj7SbHiXSqtP
equWhp9hhUknUFuv1QcIkLAFrFErHY2hvNEn8IW0lH24Q/GuQLLwJlINQaE7xRVorrGgDz9Dv62g
ncIsMm1y6wWai9rTooMwQTAoKHzDQ3VmNxw4PM+1sA6QVBzpDck84xaV3ZvxTTyrd+lrhwQNWP8a
sWkTNHkBylvhC0XRqKSzJfFt9PscHN9+BowCVHQIJKCJ+n/+4//+13/+jz7TG8rCOjTIGECGi7AL
LC+xSBdoeSFpW8WovvvuE9tlh6Vq/IN6aZi/kCcU3KY92u4+JA3DoYYhJUJH0O7ly79PrP7zr1hB
N3szLVvU74lfyw/Z7yHh5c3sCitkA638x0xXgG/a80UtegaS135brmnOdWzeO8TOK9jaTYDoxZKu
9tWcQyxPasYCGR48Mn0xrKfPP9oWqBwSyRD6BfbaNEx9tUXKVLVxwWyIMTzld+Pd4iJvEQA4PGMH
XZebxXDWOjARfj7sBioV2gEEovpgIqBytlrAtiGWKhYynFYM3qi/1xDkYf01FO/G6hmWDmAySJS2
BeLQnxvSyEw+JAzEijYeH+K5fmeOJq58od80hdXR/2OQFSqfTygexga6ZPrD+IvfD72vCQ/AOZD7
4BOJZh/gfAfkSabf/RNwPvi2EOBfiItQOF7tddOdtRgAR7ROGoiRTqhLouwDxAntrgCVN78XHBgM
lHIYAWz+z5VEU8qealR0cHv+NPEGzWGRfI1pt3GoFvLwv8ZY7XXUYVWGNAzEJNeEGVrf7bOa3Rm8
5lB/m379gw14Mdhq23NUN+1ew8pxx9lJ1AzcFsV/Ml3Z55s78GKY1Q7Ew6OWLaGzP8nsAQUUJM7X
GGp0cwwT6igMFA2GEvef38ap6QD7GxC6UHg7YO8Z++QnQN6H9jAfGr/aoctwZc9fG3E1KzBg6riT
FhrDnQpzPT9kLv+3pYwgLgJhDGJC4QRE/NUQdaeWdgqYV442V8huu4euQ28XoiOvn2+EDbLznyOt
zi/l45QrBlLUpCjbgeWCBgaf0kNVl9QXTU93rmbzm2Qh9BAFV8zMoPXzMNjmaQAe7MqG2aBvwIEJ
B3qJiw7YyH9+TNSMWtFoHAE/UWHFpmAs992QeK5qw9KVOwZh+X+wAHDwXQpGOjUJWw3Zq7Q2HQNy
POMRj8UgPaLkaoXx2Y7A/7q7Jpq0tXcuR1sW4CJJoGbaGOWI0YT8RdFXspt/XwUYhZ2L+ayIqCBj
qaEYsTuJin/UhN7KSUYJEOSfr9uViawZSxyAhUzqiCAzED2zerbbLPh8hGWP/+1muTgDq6WS5sRS
d5Gt40V6ZHHpo+Qy2nJXITx+PtKG/smfh2C1Zm1jxi2FuKk/RfWr7s+n4cYKbY8/mtFv9fr7z8e7
MrPfpPKLTSCUmddKYBP0NUxQFgjpiIsyvo2dr58PtMS+vy8hzI4JLkkLvKc/d9uMU6uYAfaEiFHc
FO8w2vBK65pW6LVRVtdwW8kSYhQIVklyVuaNSk88vaK2uhzCv00ELq8UextaxusV01lbG6CrgCOs
08DGy2cuHicXkhfMBCToymBbW9uC6vTCeWfw/1qtWp/H1NKggu+XWQPMbIE2+dvn3+XaCKsVSyfH
hawglAncQu5ZTm4g3Lz7fIjNjwI5GvhFQd2XrVl+GvpXMulxPmk/enrKvZbYPkFf8PNhNrfyxTDL
TC+2clboeYJaCrIWnfugvfu6pYJ5gC3clflsLhkUxVy4E9jI01dhehwqUDwYzkzXnorsTQKb+Q9m
cjHAKtxw1td81vBN2ga4ZO2MLAyt/O+VvCJSvPlhLsZZxZq4pzbEwsD7tWF2k/U2wJcT2j/XjNc2
Twwe/L/FAnQIuPz5YXoBgzJIl0G4YWiRrarpIHvt+1zOd1Yjz4yUV2SDtqYFlCpY3A5IkNCL+XM8
aZkJq4flIZUmjdcbxW1WZl/RPd1//pk2x8FbhhngATNjTejr+r5mMsf1Jum9nnXAc/6chuf/3Rir
vRZrLUERCp8I5U2g0r+p1vHaprpydOhG1cRYbNDAgMQ1ByL4n0s2Mqa4SrFkgHu8yqjcqV1yvzh7
JFftQzeEfOB2cDHWKqYVFo3ZPGBKow9oOarMx/gAVsZB84F/8g3fCMtz//1aAWYrOlyOutoU6WSN
cHvDJuTtUhzKCWpYogcQPdsToDQ//2p/92o1ljkiYbYA7LD+5qqUUtiOG8Ao+Py2D4EzNXg43C/O
3Oah9hd6f/Y64yggJPpVKP0k4Ds3UD/7fXzly27u0Ys/ZFmWi6DIZipnoTJw7pUMuuoh1WVYzz8+
n+5m5n453dUuzTrgT7oxAQyYAt2WxAOQ6c1s+cVY7CH2SMIagGVulUdAXE6Tlh7Bt+We3k9XAtqG
IOofGae72lsUoLE5r3BfdhDAqtAsADT3QXsyj6Zf+/GhKT35fXqsXheL3kXlp7+tUZX3wVnw8I+H
K8uytfgQlgOoATsAFZZVfG1B8JozhQAx+lMAXkCL0qN9kGHyTH0ofvizB63yf7LRLwZdywDJAnYm
04yNrkzn3JTxg8XyaJq00G6b8PMJbs3v8rOv7qmJEwsIZEQNTenfWoPuY30AHS63gs/H2bpALsdZ
raPeWuYQA6Dg07z1ze7d7p9TkG2cyoVmXx59Ptjyy9b53ULRdqFVAf0DexUK6yRRJmDFCl4H3aGC
ZijaUfA6uLY5NuORw2yCWh+642vCeQeZNteYIYbhsO6GoEyPqmCQ6+BrkPZKOvE7ev9tSgx6BxYu
KXhTrE6FC1U42RVIWBqE99qHntczwwlBe6qBnhkDThMbM/4BL3AcBYSlE5yPH6tjdwOY8131iIqg
Du1NN7hWe9xKpOyLv2sVkxGOx3bm+LumZgCLyvLia5aVv7Pxz6Zu/Bn/Sg7bhxT4Kb+eQ3mbmb7p
F9Hk5X6L5D2wzzpwnP4iaybu9X1Nw3n/D6rgkOT8a/GXRbiIwCaK/k7ZYJJz/gXwjKriXnzN4X3z
IF6Msfz8YgwHtJFRX+TFVN8dspLdTWgHkemavuC177W6TBDlKjpUSOTHggLyp0Mc+OHzw7c5ERw7
OGVCXgVaNH9OpNbjiouF6NDrYpfIU0kNABQ+Ph9kM5y4lsOQ5+CKJqtpVJx19sSwJ6B2B9UBK9Dd
17x+JqMblddy0e1s52Kw1dXoDjCTQIkd9dqTcx5D81uUh6BH+M47yHWwGYce0364Vq/YXsa/Zrha
RpcUlT5yfKiGgxBH3CDhL/14zcByK4RBAAcwGuTYUB9f7TpicjWkizihi1HS7K3Hu6tvH9Jra7j1
vS7HWX2v2BUAjDFc6i4wmQ2oS7T7aZlzEAPvfFVv5NqkVt/LZNpg6fUSkzhYx9MLoUAsOswzzCtP
+617xkFesDhIuhCCXd0zzQix7N9ii/NxgE57clrsPsn+mlLbZgS8HGcV/E1j5BJsbyS+BwesSA7t
TDQCT/JGP4sPGzloaOqeuS/83nOfMj9FVnTluC0jrGPw5V+wCvMOrlMn5SlkabqRAi+ckrcWzcEj
4Kr0TdS1fhyMxook18RJSYK/xEzATM/BiXRmawxELj+qmPCfE5iukaaMewvchV07V30A7CvxhAW6
VlLS7lSiA4T+Em3AfNXmSHWshOXTqErfxU92c1PwE+D4xZuZ6+a+lCjrzsA1PWYGoG14/ao7lzfa
cwkHDD/XxnpfCJu9yNIWEfj5le/0mu2hBOQcANfXQ3jb0RvBpPDEmI9+2goZUaAkF4h571dWbtwp
Ci8irQYwfoAm+pe2jSUgKFl7qiZBQALJGrBLLXqqbN4FM+8IxERMF9SiRoVEn0bLaxMkbnywrBBa
F2ZEmzo+qUrXjkAojMc2gUxdr9tG9PlX2wohl2nkatvoZdW5WYrcFcjPCMSdY0FJACOeKy+lzVPw
V4q8fqunDjfbasBxc/scfTMxPY6ViUZkpg61FUNkQ/81NSBKxbH2+PkENw/6xcirzCAWIxFFgWeo
jdp3N8Q7QSCrOuJpBlHQz4faujcdHY0ECoE16EqujroE903GJiYp3DiChNdJz6cr0WRzCINQeBOh
vkrXD59YkphlBk65FFnqDUUHsA19/nwamw1W3Jn/GmR1kDNTQq1DQ23a3KWPmusNt2BB+sWZBwCK
/Cru6KuI+A3ZXxNp3vxUF+OuP1WitX1eIysYOkgENTk0J9xj0dAwvma6sNnCu5ziss4XmdRosbLD
DDHFB/NIwnYXB8PRuqsDAHuOZeTcq/vPF3WzVHA54uoWBUK3pqBsYR+e+HPxwwzBB43EcXHuGKOd
OHZ7eGiG5m22B/Hqvoy6hzS6Zt9xbfcsH+By1lk3jQ5Ff6MHM0ifc3+arxnYbMIbHLBfoKcCfTlU
Rv4cw9C11ipn5KjaHkx4HiIVD9Ueke4MR74GFtf0BKBo+PnqXh11NTPdbEgG2P5iDGLu7KMKnH16
5IF1Z+yU3x9YVJ6tK190M6RB722RkgRoeG11LGtiZIDoYzGrH53zAYqJk79lw5EaJHCG7921hsT/
MMe/Blxle1aT2E65PO+A1n7OcaUXfrovojhwUGbSnf18W8A9vLxilb69Z/4adVmGiz1TW0BE20u5
3Z7tgAITP1vdlbi5eQehYYRuy2/zt9UQtC5HZ0wRooGwBJ3dbHYQBGFeSqro822yOZe/Blp3EM2k
5oY+L4Ua6MHUFLhA+8qm2JARR2XqYojVfdo5Jen7FkO0Ib4PO3bn5Kb2wXsHnfgGBw6VwMQIphBQ
LZQD+2tVoe0ws1g3MigWLIbKq89VWaAwLYENRbGjc+6/qY/5l/WmArz9gawFSchrEi97Rb8beh4v
UyiCFK45sOTyP1/rreMBZJoByJELecn1ZWgxkeiAjS+XyGKRooXGrj3oV/PerU96OcxqvtbUj/Zs
LU0HiMJooOO4+ZUDsHlXXA6xug5nwuPRXmYCmaJv46sTIZz5Y2R/8MelupgE1xrdW+cBmB84iCw1
+r8pgEogpi0thb6jw5pn2fNXMbFb22peP/9C28MA6WzCyxSSo8vPL062ogK6xD2K19BiU9NHmn4j
zvPnQywhaf0kYOSvIVZhObZsXrgFYHsgLkSa+dJQaNfMP2qenArApyFZFnw+4PZ2+GvA1bOu6EB4
ygxUqNUAcDSPxX3ckPB/N8YqDgN+ZrOhcmcQivPbBkQ70+2uDLF9eP6axioiClg3UwtMFh8w1w8w
iPyEcr/OPoZ2UeWCVELcQKLj1+fz2qxhXHytdUlU63OdCrmURG9p75u/qgDF9CCO5jfgcgJ1hBzK
DjHrH0T/y1FXJ5hkes2dGru9HcA3pDmg6OgYQZHm89ltVRcuh1md4qaoAU0Q2O06dAo82jv3kriv
RNrPNYXKkcPn/ecDbm5FqkMTyKQWIX8LgJneoW6CyOTgbWqZb2r6RwMAsGUbDOwzttrr0CRQdk2R
8wAf5acACM7XynSbKQdcX/41xGqrd6WlhCl/B3F3X79Oz8WT3Jse85yQndt7SKgF7MoLZzvcUujp
orWGx9S67Z4UkAeqIXbkQ2EjLO/0sAiGLwppXPJV9/hvDe3PP9RmHLwYcDVJAfUBLbWBUxigLZpO
/J6w5Kyb85V9fnViq0NdiWSYJ/BefeM89TvYr+3RJ/ToMb1lZ/Zm/H9ISW+faBQFYIpJwU1euyyi
cYOwbwjEkV2mB+Kb+7a0ADSgwu3e1z/A2QyykIfXSkFLWP9b2NddB/LfDL6F60/YoRglZIOw34n0
4DTjTUY5FCCTXW1lV1qBm0OZhLh4blu2a69umGS2hsSEJ4XvisTvCIRKIQ06GDtLH698v62RUL6D
fPpStCbrEkYZxxNUO6GB1IrXhDp+PEMOJgavQL78+/vxcqDVM7gdWwKkFqjbkEHwzAJ6eJPYkfla
MnxtPkv8urj+WaZIS2LsDSWYb4E5GZNXlsL0OL2m/70VCV1mmkgECDCz60jo9OUEuQNMaDScIoJy
O9SJ2+bh81Xbak5jH1AL/RHHBiViFQ67ZgBkc+m0VbfdrRGovdxD5RINWGhb7q712zemhMGQnwEd
ZED9e7XtRhOtRShQQUc6L/3UhFgOubKxN0egeFxCON1B53B1LaKsWQ5aBvK2k3wzx+es+vL5em3/
fuhUgFeB58IaCkKaDFD9EstlyK85vWn7p89//0ZUNfE1/vX7V3+/LWNlD6i3QrnBcqHfWpZf00ob
/QomWfLK0dwKrRiMAaMDf0YgtlYhXIMGCMINzmYXMUgNwzIKDEzNL371geFbrzpElbxrQW57Af8a
cxXONYgWQ+4BOt9cO4nx2b5mUrK9gP/v91OyqiZCR8OFHhLmRIYCuis/VfnkJvwfrRwcKiwbt4SL
VOXPKNByjvZOaeMz+ajcz6/QQPOTUyK88b+JO5PlNrJkTb9KWe4jO+bB7NZdIAIDwVEkRYnahFFK
KeZ5xuv0o/SL9RdQViUQjEaU8i56U1YpgnScyY8f99//n6rxytyE6/B2KaUwO7ITm/K5zVop6x66
J26lJL8qu88RNKgGD/7LG3DGv/EO/2tkEzcK75Xoaw3r41rJRi7fVOgTTPVHnHjOZUOzG4H6Doru
oMPQETwfjpJCN2XBrM31U9Lf+klvF0Ki2ZFwUyMgAtRNmvYbBKllCVLNTjAgUCr9Ow/m2VraZcaC
C50fyF92Jk6thyaArtpItFtkjPsGHhNl4S09E4SDd1e5PGmBksSpBqPVFkXG6jOSpIhgQgvblSwa
b4WV3po6ZJJeIyy40ZmX1IiwVwmQZWK86a1A1rXSa492+0SoN5YHc0m9gi6Q1nEn1Z+DzoI4dPs3
9sOJycl+CBtVyooSk5ZKobSmIS9ZWKjZDXFiYeJ6AiuVkzgscT1ts2/DGqiX4Cj9h1oqFg7RXATJ
vU1HIwVgS0eQ5HxzD7KeVWF49A/dWqAM4K2FtSkA71zFq87J7+otDMDhWnu+PImz63Zid9yrJ9FJ
06G0ngbY7eFYTGII0NQEeiorSh6EMP4UjN2UqWmsVdo1LluendwTy6P3OrGc03UtC8ic2VkKGcun
xLwWkusqW8JizpkBiKlxb/F8Q5ry3Ixkdr1pRBzqzEtgpvooG4eNBjWNsOTilwxNZjLrVTk3G97X
NI/bjdBcDXlN41W+7mFPuDx1szGYJKmjtgYvX4Z2PihRSFOgSXgQxMELW9tUW4iCtvK39E6zc/qi
FszNOaxTc5OLxPfi2PdKPK9CTcMU5LUne1coP4zyvnYM72p52JvJQ+6SQROvY7T43ACC3WZJT2ou
60sK7a9xTxaz70oNvoiWK8Dp1ki9tbYF5adNILIz7w/kWA97RNk3A77Hsa6WUq2L0z5ZYtDdkduP
jjt6UfdjfjKy3Z2xxfB/IFY5d3ufjnVyPrRQg8Fs9OGi+ip1ED8joRd8u7yyszZktN4ROhR5b01i
+QPF/25QaSkeiV+h64ZwzgmKpZTQnI+hA+vfViaOuqwh+i0Utk/m6jt0gCHUhxQCFhR/n0Qof5bm
hiLk5ZEdWzkmb2NQNCQ3JAIu410jLpS8kiEUDK10hrX3FsF7/QqLiKPTwY/IrkOyqB/rq2uyfCt5
33+PF5vUj6Wpd9+BL6DzUKJGMD2mvpbKVhmii9Rv+mClPtJ+dg8R9OegdyQndpKt+NQ4xl51ho27
GTvI4az9DDGCZ/OWsv9GIE08QHPyWDRUqaidOw1F9z0odFQEr/S6ufPyyFyjubD03J1ZbLC5Gsd0
lEqmv+7cimSkjZJXxpgK6W/+qkcsqXcduxzezS3BBupnEjyS01YeuTAHUFlcXNmP+ia+AhAM3vFW
P+ayfHsUjW93NHuLGx9+sqsSzXNO6SgMFyyqrM54fo3GRmsE4VOFmd7dfeuhWyIysVYSOqTeV5Go
QOoCdVj8dWFXj7N3MmqklJD7GPuix0qo9m5XQ4sZax2UdtRIyhvjntvarrbqq7Yb1hAxICmb3Ehr
bT9uIHpkt8Wm25Wby99hMtp3X2HiBKXKFIcmTytbOdx1/lOjfArK+4r9fdmMNHqFS0Od+L+olGRB
PPgVLybR7l4kJ9wIdnQ9si7oTruOHpT1KOOni6vFvbU0xPHnJ6FJAC2VdlCZ5fhK3PYIBWcoMNjw
yG11BxJER7P7x3rd8eaN18M1UjsUp0I7v1m+cqZu7N1sTzy0q2T0byMRYUtP0QucTKtkLUHk6kR7
yFdfR6QtzJDbDFrSR/lGh/B5+QE+Pxs05/FiIdaYejFPL2tPDaAyNuA8CoznQoQMqbWDfqGme8xP
vVvxsUSGJh8VTX0Sbss0ysf5uLPCK1hn9upjuxnWzV20Fu4Cu16H95CJ1mt5A3+MSoC83EozuQ5/
TjZ92cjI0y9MXfB83Y3BbMsiKCr48YNbL9Lf2IFXZpx9lLp+u7Gi7zkchutP1qH7kcfmXmsg9KnE
eiEwnnjQn99idNHy+CIgy3L+LZCcSyM4dCobokzoAlFR/pEAnky0alW0f2TFXTD8WDhrY7z4bub/
MilNroY0O/Qt7Gjl8axVdxVgGfW+vIMc18l+Xsz/64xNpTqyq3xD5rIMPL+e/Od/3+ff06e6/P69
vn3L/2v81X9/9PwX//s2+FZmFS58+qmzX+Lv/2nfeavfzv5jndZBPXxovpfD4/eqiet/8b6Mn/xP
f/iP78e/8jzk3//5G8opb1C6Dr/9+a9Xf/zzN0IMIKd0YwJK485TySWerMBo6s8P370l/InHIPvH
qnxLv2WLf+T7W1X/8zdBN34fZSot8iymJXJAfvtH9/3nT6zfoRkB8qoCeBk1H9m0KYybPr9l/Q4W
WuTESpSeyQrzowrlm/FHksgf5K6CYIPwhMZb/bd/zczDz53xc9G871DExoOXpf9Im+QhC9K6+udv
ijE+AU52EOM3R7pkWE+Q8TT1aXt/pIe1mSbWwcmkuH8WZAPApwzNmgJj806WAonMKiSXYZdGiBsg
LOe1fM7LFMUpNdqKqjJ/4F6Bps2Fpk2VhRdCk9TpDKhTYQovrkSr6zaK1wpZuNLCWCk/mbFk3WQZ
9G9i0EHopnjWCqpQC/kpF8a1yPrD1Ea6OcMNro//LxLgcfv5Z/MAMTtVjredl8GFWvCrR746o+K7
qA3c5aLitgxG/dCWsLKb/UG1c916TIL7igbMVQkfOYxcfb2qewrFTVzcaL6JPBkSVyYveWdsAYQk
C3kvKLBSO9Ka/qqBcHcthxDoxWloe0ZbgpZEKgvazk+WhohI2Tc8smips0tY+1eF4r7WRfEMqTPC
SI3xAmYnvZVqpYNOuv8UlWhYGULyB8qA5e44E4hCgRdUgtQpjdLcilFmbiFdhbqpDRGJWYllggqf
GsF6degaWPaEA8Gop0mjbSO4Pq5KhroykgeIOB2ns+xyc3tczG6ctrDKHrqGWU8T7gOxaszt8d8z
lYXTyv7W7Rr5BulbgDctlLhGnD2IZQuPvBnmK0+IUM1Ax2+t+qy9h/haSinIPn7+uA4jMV97ELrn
IwHfaG3k8jsa+0nhV/C9Oz4EOxZcgWr2oEaIMIGOibeZkJlrCCO7TQYjnyem4k5q3WKT5k24tWIZ
0TJZdG3DLcByZfGT1yJfY5WBbCt6szfV9jpMxdtYM7/olfE6EmImefZdUSHeD+ONGIVRsykN6anM
ZLjx8+hOSPQahZEtbP2vNOZCgax86UYlhUCEsU0sq4OTF51+69VuBGng4dGoem1lZtnHKBejkac+
ANeGZ3cDNBaTAVrALAhfNYFfNI2AAk4abin2VHap+f1O9Tg4grCD+W196KxdUvUfO/NAAGDkPzrf
aOEVL+8VgYKWCLHu6uBVaxzDI/WmciXWqNkwdGtttYEFS1ler2HgvLFceN6S9IvZal/0TgtXcov4
C/wM6NZYwWcPcV4H5PKLrEcfOnGA/94ND06qZvFj6UuATRAVW6sMLIPLP4WjzHM1/5N6UEw0Idkw
QmEgs8HHe3QMxpOfSO591HOchb4cHYGsOFHLCT7+j4ps6Pp4grOExcxGykUTcLi26tC9eFCLPrzv
OvZmxCFy6JiLClhUIrBPVoKI1oHzm8mmYoddjWKGRjN5Flb8xXEXJuPhjtwX+OcHgO8ImpkRJFeG
G9dXESJHHyGoDq7VWMN5lY11I0hqu+UZaUByJJt3R7/VdTXfueriR3UY5MO6EDPkHGBky68iM7Nu
1LShNSWpu41HX/s+ginyujUt+baNi88VXDd33aEXrkU3AGgPk/c+8NPdELA0YOjl12podpFY3FZo
r/zkllRzRlOFXn3lNQlHUmGfR4dG/agGKaUED/pr/hEHVhl8+azUOUxDwqGMB4ibTX4PlariKaI+
vIElrvysehRtAiWyzK2eG5VKgjs5GIACVf+6i1lVU4LX8jhZlVBy1vROuDY7Zvf4d0OL86eW1BE8
szJvVWm0349WCz5SpWWZXnuR1EGnxNJlhYqTTax4K45km3RGw9Z5UPm9cX90OZ5GFESmbfxwFBQs
RGn+MTrvrOZrVl764JXuy/iPKtIvFGn4bpmF+GPEFREbUHdC8jmOMtI1PI4HIXg2OpQMAik45GNz
rRxKzbRRbohhlx3w+SSpuu9ZqMqvXRvBG21FA5S/MW/jqyiJ+3I9JM0Q7Yp+uNH1zNDsDo1H5dns
E7X6qEAX/zlPuyL9VkBQZa5qpAhB16ue1H4tideDdZcWjUU31CEliduObvcYLPxSCPX/DIzOgqmL
gdb/vxDq7Q+uBkh6axJW9WkIBCvH+AL6Nznfu8jp6f/87+wfD29NfBY5/flrf8ZKqvo7UBpCG/6Z
hiBD5BH9Z7CkKb8Tn1iWAZvUWI8dY+t/BUuS9btBukhBZFenr0BReAf9K1qStd/HitOoZQ/CiD9s
/Eq0NHlQjcVsCqiiOBIDjE0MkzddQje7JzcWqSnIvaNMHukhtyYQB7dbyO9NWwz+NKXAuwlvH5Hp
5BEtClXkVYIn86SiI8f1bkeAaopI9xoVzk35SBbMSzZjuiBYfE5NXlPvbE+GGYRF3MN3DykBDKVD
98ilUKC/c7L8M5Hn3FyCYaLz1wCaBY7z/LF06FBdSF3mUhWz2y4R7/jcZ6VFv6lc6q05voJOYtzj
gE5tTZ6HvlelBZVJlJ3K+oOcxbdGp1fIUsDAW/qHzNaT4EMICZTduQmhavr6N4Y6dgbSAH9kyTgf
KmTWZRkUmI8lyRnv8gPaU2KVrwJEky6bmiT8f47U4uHAjFqA3sZo/yQBYmhdY5b03kBT6n3q4+x1
0KX1ZRNzu4PXB68ZVTJGWodzE76aoazrszva+rOefO2az0G0QLU2szcAZ3PUeTnRM2xx2E9HQduA
BzwCEybaXr7ar4b+Q3hA9qNVf32+TiwxceeW9ADur5jTbled6sguMqRJZV+er2mFcFwTQ8apMVek
O3FD5zZgZpa0xoslmza3dfpsbVD9+uR9/Aa730O/ru3onprHQlV3bgYVfChpH0hZQBWd26yEA+pQ
qPbYkhv2G6gvYDbV6sQ2+6h3WqOJF+xNCzzHQcL1gV+EaeY9HaORJzESEkxkt0/uoHpGG43+vi1X
/jayEUTc6078Qk4X3rjv9UdlIQM1syfBgf9lfZLaHPw+rY2eE4YuEtoS31rpVUHe/PJCLhkZf35y
tvrYFaUu00XbQ2UB2UDlqVKKV0sQd5ftTME67+Zysnix0aMYfYDrj45bB+b8nIx4vdLvJdvfjRy+
1tUvorXeWZw4YynJIlGtkYQUGncbJgNB/xLaZGn2Jm6DB4eFCBYXWlVbqAoftqYMnsFs0qWdOEmJ
/RwLvVXwzBvEi/LkuPVaGQmR0ks2qrDrQ/Q1y2AzkGFHN5Q7y3SpWh1u3RbxMBi501xY2CTjMCZX
Dc1df1kf6wAnmyRpB972fADOpWE9yvZ4La/rvkKOL0N6IOjh8zbN58s7Zva0a+pYMiMtBMXCuVFA
UC0RCTvThUxu8NB0QigYeRJXMxaGp01m1zBhrxoBnlRM6OCkVn1uqvSgDe3RMoAwyDPQXO0Oxkoq
LfG1SFGzqVDLexT0MNo2jVh+RjRNoELZCxuzV8NdmFdQw+ndKCcP+uhKMoX8LhzUdK3qjbv26fy1
6zDBUxzkHL1WWdsFvmc8qqbiPaEAaNC8LMq3ql8X2lrwIxXxy7y4rv0qRdlc0Yf7uvI08z4EnXBl
OOHNddrG0OyEaNv7adFegxgL47WAYtmeng9/IyqQiqm0b63kOJRu4JMaVlLSFRtdjNwHWR01PtO2
32WKnu8PFQIKl9dtclsfJ9MkKOC21tju+mSzhGEVHQaRyaQ0s/LzPwptwcCURfGdhYljVAdZbos0
Viimurfuh2An7Uynpa1xJTrySnCWHMmiwYmTVMo8UdyGIWn3KcWAZOd9iCgBjGrI4EyXU/9LUzjZ
j0QKQqbr2EvqDEHbzpaXmm6n9ayfc0goQukV1ngeH+dbHkazssmHRCHHTsPmDYKHN+Qrt/0OBqkb
nPQWdUt6Uq3XpcmcuMx3hieerLOgvUe4GsP5i+Q+V4gIm83CzTk7fyeDm2xBVclrsOPYqLPQbq0n
q1uI5aaUau9GMdmCgitXfdlhQdwHO+1rAsuMfweTq2M9LBXKZ2yxRFS6jg0ZAI8no/FQWCiHoae8
d+Nu802/C26sLRIV0LctdeVMWz8Y17mtybjCdpAjdbRVO81aBuu1HRsHkHXZKPuRvC1ed4vNfDN7
USGgg2mP+vxM8Zw0Yy0KQ0vP8AeIbdYK5D3gtx8FOO2tRx1GyWyFMo9k549ob1xlny77q3nz4Oqo
TpjccfIkMFeVoiZJi/n2Wwd/hrqHlWYXPo1rqq/6NVrTkl3b+ifPWWpIn9ZTj9NNC8+/TE/h2Fpc
kIhvRtObDvroZm3uw1d9bNaALi9YPQvrcp3zHfrATvfDzrQvD/39WWTiufFg76TGSUR/7gQEOEkV
C84B2+pi7bNXoOkiiGVjB2nnP142NT9UAHZQyciwpU4psQbN0gNFp24x7JMXnZLCGE7LNIlHt/Uq
uIpsdRXejUCNDWK5m3C17FUnAcVxsqmkarQ2gf9RpoBaVY2jts4b1faqAKm9anXIn/gYmtLZUkDB
vJ3ES6MlDcCrKsOEq4n85/m8IqRY9mIksaHdGyX64iMT5NEbf3lGZxbvzMjkknBJ1YgpPgOpneey
gHvkymyXGHenGLN3I5nskN6tqNHUjKSzpQ3sWo7wSI1pbW3pCdz8WYw9q8We1u2m+aF31ibhNHKe
6UFsx3nbGs3Wt6N1lYFMh+/lo/CWx6hZ1LbIYfyuIq/lXJ7Omd1xNp0TL3CI8wNt/djupZckzq8H
Wol8DxlOBB8vWxp96PvdQY6Ic3BkDjvfHX3mK4M2ngSFagdCnGX28dcNAK0aE3s0CVrGZNF02Q27
fBiPGs37ER1Spfz5f2ZhslBRmyeHQMEC6leU4G7aduHBc3S6k0miuMy9p/HQp59sshyZUVgW1G5I
72y7NQqN98EuexQ26VVxx7744DuQvDkQN9n6Sr9CVf0ZQBUe+y7b5Lbl5M7SLTFz2lCIgq2A8jav
MG1yCcMNX0l1Veu23ic3nonwsVU/yvHz5XmdscIFiAVLVIC+T5HyghL7FGxkcvyxh76Ptc1T0IiU
dS+bGSdvMrkGOEAaLUeuABLJ5ztQditY/91OY3LHLv1oq2z9HeqyC4H67Gj+bYYU87kZTW8hp/J7
zW4z64tUNJ/Qj7RdTV5whDPhOWHDiZ1JLEv3d1m6ox0dFrbGcNDt3LZESaK6rm5Ep1zUA5nxFegG
EJHJkBxAeDKZv0pU80aKWs02wyefClkDIMq4lhabD+cuzVNDU5Dk4JdyV0UsVGfTVVBRnV33DrWg
LXKokpPvABJ2NyH8MT9fIahL7ZZIVma8lSGRzKasy2j1sQ5x+vYfvFipgVtrdtI3K2RjUXr6cXk3
TnOJo9s/MzHxV52nWUMRV+N2DB69CphV+1Tcxgj13gYIKdvCfngSHlC5Xbze5gYHGAV+atpTaHSY
nOoMLltUOF3NlrfV3roPH5JdjKBMgCCFI2y1/4AvbaredBzsqcnxK53kUlTt0PnkeNisH4o3RKjX
3bb66F0n6+xW2xD6ASv81n2O74A13PsGBMLhfglROLd9T7/CeG5PvkLe1pFHph0G37JyGq9+NGrl
QxgWmV2pYAsvr+6cEyDmogN0FCASp5dRqabIcIYIhuXNXkf9PXK3USZsLhuZXUcDKyTK4JM5nqOT
ERUHpR/A5aCXKuaOpydOnny9bOGYYZv6TCpW/zYhn09ao9aWkveYqDdQVQnQR8Wkgd0H9zkcW2I8
O3mq7U/yA5qg9kgmJbyqj5e/wtxMkm4HPQ62F2DiZLMeICrM/RaNdHhtV2UNFVCDiGnx9OtWqDjS
Oj52cxA9nI9T8MCbyi7jTN1oK1eCM5I+tktHfnT909kELwyXGf4TtNhkNvNITKAF9HVeA/q+uXWv
vh3sCJLWXyTiPZ62UzuTOYsqH97KONJtBdH7WDg4VqteyXgxPbBeLk/cODHTIZElRQeByZPhOD2f
uLhwlUPtjdWJWLgSww9pAaSiye5VqnKR9mss+MdxjRQNMvc33bbTt8zgWrpSCb1si4K1NpTWUQt0
ffPMuTymuUBhLLrR40LmWZ9yg1hlFVYNXVlo5frVNdrY6Tb1vdyue9BFGgoDG8uX0ZsOjepDEtfy
Qh5nzlEdq+akEy2NlqnzKQ21Ik67XKZEUPswMPpCF9y3sKndJBLFnsSTh2+XxzvnR04NTp1zGQ1a
f8BgLya7XrZ2tbDEqzpzis3xtiHGA5kpHnPRJ67Kqlv/IPtooZoZWp+3NUR02pfLo5g1AXCAt/1Y
njUn0TkYQjf14BG0mzYvNlneZnvwNcEayNvBvmxqZsJMvMTYC6+opKzHFTwZTdZWhwNyuTKqwzXk
+8ZK6V4vW5gbDD6PXrnxNU3599yCImh0e0mybEcdqAGBFHqB3viwROo//pnJ6YVLYmRXJAuEisnE
ISFMm7TGgYG4Jv2Nemzr7VP81aQTny7zlb4EhZgbFT1IIzsHJQ46ls9H5ft+SVLIku1DChgSzgzo
biVrqdtwbnWQMQGia+FlySGeW0k01Ib6kEE1VQhI8WNsLBzQuRc7glYszdglar2LhPEFUdakOD0U
UZu1/9q9JOtg7d0iZb0mfb1RN9UNV+Nm6Wkxl5g4NTyNjGngUkN6Q2Vi/t6BNHgVO8Ydl0h+J++W
4qVp7XL0trSL4WuBbSIZNm1My1LXO4RCLhOgNjbkwRBNMMiPhzu6l/bKWngQni9v+pm7BIMgZEDm
jOpkE8cnpGqtB25BXTGqo1XZu0+org+rIuMp6GtC46hes/BYm/G1lMFQcBIR0gDBMu7Yk5OciqVF
dQyTidfZg69vZfC0gNQcK17CcyyZmjiNqGijAPEWGZKIjV8/S4ia68Gb4i017cwdMsTt4IYAAk/0
OXkXehAHC1XQUTRt9a3emqsiHNYS1frLizVzSUJ2M0YyskaCU5zMnDbUcdA1B4ndYe5/vqbVTbld
WqC5OsCZncm06WmCUk17tGN9Hks19apygj9GTkF/IbyYPdcwjOPbaWmDy2riDuU01r3SqiTbvY3u
xDWHet/u4mtpW1xljr927bFkT/1h4TqZewoyxr/sTjZ+ZaWR2Ve1RFxYb9Ib+QfCGtEeHtGnw50E
GxTNNpTc7pdYPWdPOKxTeEn6JRD5nKxh3adSECYwaoVXaKfT8D42Zwp2a3dOfSc68f5vOTDQX5A7
jPcm+Yvz81bRyq5luU5scxXcGRtp523dp1EhJ/x1squjAzs1Ngnqka5OhKo1iAjiT3EXrJTgtu4W
fNbsniF4AjMpEdgAeTwfURHIEMsornQsKdZX+pE0oEIQJ9qOnWHuqrkP7uPbpT7ouZv7L7PvGFNc
vYv0SAWD4cXdpoj1lZHcJsZNNORrswT6Hi2Mc843n9qbeJVUa0vSCQwzClzIvq8EIXdSzbULGFKr
vxEn4FJQJqYvhtfztJEli4auTzJK3Xn5uVJ7JOndddhfXXZgcysHSQavMKoVXObTZKtfpgfdkqhm
DuUKIaEbYJlbOhzvdce4HTbNjbQXHXUH5eUCxcm8YUSRqbphG9bQ8y0TD2LVdxHDG7sqZRsh8n37
Nd+EG/VVfq7XopM4g2QbADaXnPZMaETkRekLjhACo6lioVkIRW01uWL7ZgjF/IPafLo8qTOXHGhf
QjwyBvRBTbmiZNeqzFagknoow2fLJQAb5PIO7YFwBYnH0lV3fAqdx6/c3NTxrbHBmxrx5IRrTZnT
OS8pdvGDPy7Gq1EJvd4N34DCD0zjMiri/QxikaEBJIRpTpomdnKAJQiOAYJvzd4Hyp68QPa+cB/M
2FApyIK9g1535Jc43x+17wq1TzREIV+KdnEulw5waNG5vFQztw4C2WNWBW1HXaUaem7mIPay1/WY
Ue79bf1trABDBOCt6n0HDFpajeIN+VZ5VZ4vG54qWuGXMTwyOY4CUjznJ+MzNa9NchJLUDgo39Kr
6NG/ap3hLYJE+3ga1vhpYEUrMtlURZ3cjhEUMT+LN/lisv59FHP+VSZHkU2spnHJV5Fy8+rgic8q
ejZkSe68yL2WFReS/jBb1ZG44Hzm7Y5Ie7wAWPiJ3dgSactp6cMAgruN9fgbCpzBaiDYTkw6mSLl
KU4sfZVE7XZh8sdYYnJkCLBJ40NJxEE9xgQnEa/atXrWhIy43ej71ml2DTKZkGH1CHaw+NqXxrH2
4dvgFBvafAk7NovyQXP72+Qb8BAUoYeYOl639F2Y733V1jzQzUnDQ3PBxb6PgQl/R4oq4G0cxukp
pSsRsoJY5QTpOvynPgTYqa0I3y7P5cw4ODcqr3MoEkF9TfZxPSD/GosJRYKG7sO6WKXxgoU5B3dm
YrpPRL12+zweSyEI7SBqRdMaxNpjXJGuhaslaMbMvJ2ZGzfPyeZITS+UqgJzZb0PEwlR24oa/hJH
4rwVLl5gFhacmZMHeicVelFrEfBeo3f6lO4mo1qlzUI0P1NGYlE0bjpcG2/ZaXRrmcmhj6LItJUk
+JHACH4Q3uSIvT40TiHDY/+lk3OniEynUwlm2mY1QKWDOrctVSQ/1PuwzL92pbWXQNN2KY2V7iLK
6X1YxXfk6TliPblXpkehhEun0YwAUkrwwcYTEEZb+OTtI7tcp3f+XeeMMOH0dtHu+3t6xJMjgT1u
X2ZncnEOpUg/h06GuHZGXjL78Gx9DQVH+hpsk6v6LtZW0kdP+g8svz8z54Ynia1DE/VqEGKY7Ncq
U6LPZN0XDs3S2Ebfe7KJKWfHZayNY4s+yjqsiAar3DZbzzisLjuA9xv5bDDTRHFvdZYx5Fgq82fe
PKssvdeHRcKlhSmbhgOkmhVamLFSUQa12lXxofrob0Y3IGyr2s6/pIusOTPosPORTfyOMBR+XinY
VLfeLtu3DyRl7GBN+hvxns1Y+Cnt/FZ9rG+XouOl0U5cUNsCL/fdkDkF30skdtXkwUKmeM7ESAdE
jIrfHhvJzjZIxWMOiuzOsAPhSY6/tmWysC9mDIzaOLBXwBEzxsHnBqI+9YU+jE278ODE4UkWL/GX
z/iNMwvjNzjZ41I5RLVXYiEJO7uK7wbtIVc020rrVSQpC8OZuYVodsJFGSIkC7DeTMbTBug3tVB1
cAuZ27F7LfkebNVV8pxCvYKU0vrysZo5wAYdgyDJuFSB/U8OcF96amw1qmkfaLHWtI+RZGybeheH
i4mX969oOgqp8ROSwjl57FI8ncba0NxDSaBil5Q3e0dcd+v+KljDl7gLX8yVuxM+ZM6wK66XYuBp
k81o8MzyZAGbNPWULpFGzUr65m6R5nmEL/ZKXSMZ5X2x1gCSiTtj2Kiap8BZ8v9z2+d03KNjO9k+
idvGShtiPZJfW/FZEx90b2ea97VpLeydGRd5Ns5xrU8sFa5UlxmkGXathbveMxwxEq4O/lI8PbtF
SdkpQKdIGJDNndhJ0lI8yAN2Njp0QTrOqt3piDAbW5V3wxLV5uywTsxNh6UaudVKmGuAUnbhD5M+
b81ffN/OngQo4UYKEQomUxB0FReyQh834cHTsM7u8k12iwb8s/FhbDaDy/zKERYbiKYUQD+3JngC
AtqR1HxK/q0PlgjymrGJ2yxeZcI6erRWOmLDV+11uw+e87vgwVp3m/qlQeRkKeE7N2RKN2h0UMgj
BztZSAWpmmZIJMOWhrsg3rp+ADnEm1wv1HDmokM420ckGGHQSPFzvmEOiRB22iAaNjoq3VonIWlu
c0dz+s2B3eNLq3ATbN1dajgaJYg/wBw8SQvfYSb/iigvFwXpkvElqE0cXU1jURbkCkBzovvwlRfg
EehOH4KL8uRqXOLo62XfOoPEIdKUacvm6Wfh9Sa+HFaduukhcLQrqgJAb6qPY8K3vpJ2sPKR/Hpu
UJDWbkdiLeMNHksi0/TjsFRif39DssLqSJGu8fpF/+V89lsy3qISkT+MEt2FFjQztlLbSL/sfEYr
vDG4halfTe8tue0OgpJhwMy+SennRhMcUqXryzM6OxTGwVQSWvKuPh/KAOmASo8dqdAqd9pD9ySn
h4Uq1ZIJ+dxE1ipW3BuGS7IXFnaferbZl759eRzvXRqTdTKOycYwYJCG7wYjaRM+RL3Ari9VkJ96
KyxYmh2OQQWY97lJkDRZfLmj3UyKLdeOh01s6E5axc7lsSxZmLwytMxNUkVgTfpDA6lHLL6KRrYw
iveOivmiaDOChigzTwtgaVzJahurzFdGRVsZamVFhjPkogOfKB2EpfVZsjf+/OQmTQ5ZTzJKcSGA
FYyV6VuJUw9tscoD9yYeiqVnx9x2OMZ7MkjksQZ8bg4KxU5MC7aDorsrs8ve9K5c6emv51DAdo0I
M9L9I8ps4u4TIZHlXvYFpN0zkENR+KwM4dWv7wY68yhzGVA50el4PpTEK021LzzBdmX/Vk0rZZXA
aPk3ttypkcnyjAzBWmcJEBuJ4aNAh3vWKAs7bm5Xn5qYnBvBqxVa9hlH4JdQZyXWByFYkvCd22Wn
NiYnJyjAaLgiNgb4WXM93Cggv0X15dB9uLwo70NQFv5kUSb7y3LDVvZE5svvpNVQjdIc2goeq9hM
bD22NpetLUzdFBNiiIEkdS7W+ljY1WkBS5L/+j8zMb0HiGYOFZo3dooJuHcgvBLfLpuYPZMkz3k7
gCqVp1eNn2lJYoahYJdl9lmXPAcytbei8Bb22ZKZyXXTlFUsNlqAmUH54mn1tzoNv0JgtzCa+R3w
12iU82Op5bUXuDqjUcO8WCl9di8p2Z0hSHT0+rdh/ne2ANEAYG5q7e8AC8YhjFRkJuhijtx4TRWM
GkN7aBY4j+fmDsA4eEhATqQAJr4mPVRtTM+fYFuGu4pSGnMV8mvqEp3zkpmJt/E9QQ98DTMM5jpL
PgVFuopFfSGF+v55DL5pRJGIMhw5kNdMVqiNAzUvsaK6bod4QKq+mC2auCVcaE0ZZeuhQRjIPeT+
+vJGnwE6jciqEZ7O2/x9CmBQKR41pe85SHXcFXeV3V/rz98yYBjxl0XYx7ifz0siZ8am/Yi9X6jE
xJ5HAjZHl2FXbZOtftN9tvYwemyWcFVzruhkaMrET0Soch7ycWi62T1QG7oNh4WraKbAdj6gyQEG
JmqQt2ZAwYv2TYNHgNxGB5FuCQWcLa28dWRLoLgku3rokxVcW06whSN/bf1Y7hqZeZmff5nJMY/M
QUcMm/G2xlXxo3kBFwyJb2Ar1WPnyMBqliZ45gqDmuXYiK/B1DJN71F5FrohRfokJk4qQ/dJ7IwH
F3Ize6mTdCZNipI2Ch+mBE7ufdbhYOWH3C0CemTT+xRVWko07b32ybxS73XkS+6sW/8OAuzkRvXX
9WLxcn6gf1mfOIFISMNQErB+gAhp1er+jZdqr2pkfTnE7kJFbea9zFAlqhUAeI33mMcIOVkaZ13h
+FYVglXoeB/qp/zJ39Srm5uspSktXNX0la6b3QiWWsK0z3i8U/tT6KMa9UlNMUywSVZJh85WlGd1
MaafqYmfjXJKEFDTohg2GVbajQKGmATIWvuU2BFP8q5dwZzlXmuNU0eOv1/Kyc1vpr9meFoTrnjG
6mGJ7YhaUPl8oPj8kuz9cNP1dnVb7oaN6Oj5LqrtsKcwv7SZZ/wSE0zGRxvZ3CmaTpy92YRpXZpM
cOahC9CBnk4WE1qzRtA6JO9O8uVdYRYmSfhAREGwvTf5x/A2SqzoTnZDotOAMF3dobG4EMzMNPdj
7sTkJKIdos4sjRST3d56Cp89CEQAiVhraRu+1S8gZ1f5dnEtx+zR5Eo5Mzq5OS1eoKqQY1Tcj6zw
wV69Gjb6Rrz+dWeHIjfwl5GqmrrFNJFiWIfa1DrBdxJJJgOZr0TxxTfNldbkCxP5LlwjcOKlqwOX
5Un4LheZQUFFMqX3HV1OV4MPw4l8pQcffbXd9BCwXA4A3p320Rgdaqrxf0k7s+a4YWtb/5VTeWcu
Cc5VJ3lgsyd1ax5s+YUlSzJAgiBADJx+/V3t5J7Issq6yXmzqyWhSYLAxt5rrw/NJTizvdskTVbn
k0w4K3GiuhZSnuf5tOrz6pOY/aNrQgEa53hYfJ/sm3+d81NoRxRScuxNmdl03S707mryBW5p5Win
T3bl36Y+LuntWO825VDzFjhdjJXqgJ97aeBtvTr48e/fN0iGTlEbZsNvQW4FUo2X6YWWMkN7H/sh
k+9L9dkr9eGVvBnk3b6jkS5QgCnSUkf1F0DVVmRqz/58HT8z27+8QKcwPUgBzopiZEZ/RhVvsh1D
IKeJZgktyaDJeQInv5t8SDxRBJY6tw2yJhb1KgOrOjiDG5qQX5BP7FcB/IGTdUs8eW9NTJ66VvrP
yejP8xayNILTpgsXuJjmBvGXmrQP68W6esBhp3n00IqwARBJbcAjpNdDQ77VPI52oamQIvblIIqT
v9xLnCl16PyG7VWYu+s8N+x5SuPhsx7C31eu0z2AkAWZ+AhP9P273Ri4mo5Q4Zf6mUMGdZfC07VI
b5Jjcjm1RfjkF+L289ov+S3qPw0LfUyKGOoDDFYd+g7CDcrKxY4RK2opwWWezHBIU8KP8RT5+6WK
6JlxElNYzellI6J045SJweUNbLVZaJqemzhmdwoo1qWJplLlDV0Fnage67pNeNHNqt/XS2cgy/A7
cSQmp88dZK2vta+r81bCo6nkcx7fOz8BP+3P0+s0Q3+bXfAXhTE7+l5+A1KNgYZlcYQDtMTsbcJ+
ReW0jWAPLZbv/7uRTu/Sm3mMowW1qFrRkrX+gYdqV0Ft6ryq8MPdfzASzByRSMPC+Zv/QVjJNNFe
TMtewz56PPbtWi22UMtnPh8fvf5YnNFgeOrLRLzw6yWRrILwIVhAnoqGQgZJYeknl/IeLAOXCDjj
oCEDRiSoDf4mTRwDSrFtR6jDNiHpz4N6BGRGtFH2IOCLdvBZi3aNdGqmbdVQ/6muUTuArqcabdER
byyTehz3w5imRUz6bhXD0XkVDss3PuWqVCMJvuQ2nrd1Qt15LSK+dx5v4ShNplcxVvpHCz9R/clF
fbTXvL2md6vmMCKd7OUE10T9bRU9drFfdM16SubSa/d/ngsfjpXh6UAXC7fK6PSKv5l1UnOFNJFl
JQm9IqNnWrwa025d8JKJ4eXPY320VYM28D9jvQt1kILWtjaOlaYfN0o3q8maIortJ5f0yTDxu3od
3PG7wFMDKxleV9f6RUsVrEr4+s9X89HKgGAghuoAEAWoE3+9c1iLu67uK1Y6BzUkqacV/MEPfKT3
cBTqPxnsozfp7WDvbt1CYw/a01PwNsQGXjNeOu6DuZ4+W+5OX/r9cpdCbYe+KlT9ftdvNPC6RKoF
CG6u7j1nix4Gdb0tZyzENOdbL7Lb/+Q2pmjxQ2EM8uJ3gRUnfhM7QoFLzGAT7sLbxYjbyALGF2eb
Pw8V/HSF/v360BsOzVp8auJ+/2pFUCq5GtcHNYza5CHAY4WI4vEsUDLfgis7HhSWkE076B6H1AHN
UaZJsutWTP4jdiZTCprmWxYk/GDzetklHU8vkNwaNq1TYNvNS7shw5x9WxgZt16zpOeqD8U3iXJq
EVHjF2T2pwO1BM42Caurq6C2+pHH1nWwAEC/YKGSqiunuZIhdOrWHnVdB4+ZcXDoDHvdlXPdAozW
ZmOxVDZPNmMYq20bigTJmw5mTaaQdgxuU8Cx73WuOAoA+egeosrT7p5XHEb6PSF6D+w6X4sG+upi
6vrm4NJszO90PKW2xKNHTd/qCBgE6u/HnKrveVy1cyEypnaoLMYPIhWRd1ycU+IqSNul/l5Poc6e
gXXQ6FCwCa+KqGnccYpNeA4CGGTLWubnPqKs88mHEyez1v9qRvhzEpvxY400xdpnip2RTslH4qJq
Vw8aOIc6rm7w3CpZmKqdjiyX4pzXYV+OVAO5KUZz7eGZ7Km3xIcQ9j67UDRmE6pEHv0FNG/SiHrd
Ny6CzCPsm027KFFmo7tx/ujvawo3yByOiVeBRgxT+HxB12JA+hUABelqbgcPyArwOCgs0PIe8ChU
uIxM81Wju+qQBIYcFx2N27bibOPauV6fhIXjRpDM7hfSdmttxXBo46BeNSJr79LJ+eXgj3MxDEIC
JeHYdRNMfrr2EIacaBITO44szNHckWkISkP8tVk2iSrc0PF9mMPNcR6ofx2pAdQITvpbrxq7S5cL
UvpD6IqwiluYIwawC58jd9p/xbgdp8Su0q4bVk2Smh2vEr2WS14dSUtSLGB5tpqzSjSruaLky6x8
AL1aYTEAauNd0DRXeTsMq2ryeMlJDNu10BvOVJ/2aJpqmw4ypGCeDyow7EKAe+DDazs3SZHVKgUN
IhB7X+VsLRRj2wpwj+9VAvsUoDdimHx0sz3LaxaUVAE7iIgOLnf+1JXd7JNNNfrZbmFWHLXrgm00
DCBzzDkvvRhUScqS/KzzkmQzj07CYtYgqe5p2R+kF4XnlMSwTaF5UJisg2VdU6frGYCGwwjF2BoN
l2qjwHFah4PfrLqcpA9xLL7FfAS10ulh28YElRqQVu5itDetSKUh/uIDfyDWWV2yzpeuqGFFs120
FGsPFqQ3USzZjzodOhgeGArpnZIbX41Q5fRzX9jGDsdZOndoLA1uG4BPd2DQgN5qz9uxn7/i+vyS
RlF/HZiEXEikKW8rF7dPnSTTfUR680DEsGxEJ+srFs3efiJZVxeC5NOe8xo+LRCuwHXcWNgD6pZe
43CrHvO0k+dTOIgDaQe/L5J4tE9T4EVXre1CnHQq797yblo54uVwITa8f8b6mK87OXglUV14QZkH
ctASsGkD8whknGbWrGAETTezYg1AqqzaSKP4bkzy4SWZ0VaH3i9kizw/QHsuFZhjidfczoidXgbH
BJpxvExq2CSY4a4iqbvzgxqvVeRP7caocHqZa7nc2lG3bh0PUX1RVwJnOpJY/i1ynm8LHXhTXzQJ
KBDlkg/AGSyE34Y+M+eQr7qVjHm3H2DsAvUt4ukFkB9AcsduX7u+PeNtJW4gdelWtY3mG2Rw5UUU
WLaVUbA8KFrJTT037IYHPbumWgG60QOI8vNfP5EnvOrGTVS3aD7Bav5VQoh/A6/o+vAToxGFDggV
H0CNLEXk4+su23qgYqywTgOmosdsS2fATtg4AHHZZ4CkpjmIOjGwIT/ZJEsI7ompGDgfJywHz1W6
AWVpHgusf/UDQoOEAi3iT5vwxOoJcgbmqrbtpYcu4ucmXfh+YnO64X3tvrZoyP0Gqpu3zZaqOptp
3awt1rod8tMpLyZPi6vFJv2FWAL/FgUPLyh4CpxNnYTeNuXhLqrD4ALrR3jIYXO/rBKplwOVWdat
Ej0O5RKF0yXUWfO6D3v7lbaCPyHMZjc2xSJe1CdvjiKZPPdDeTa4qpdUFbnLYQaIZDyaqjMv+0Lr
fr6O2yXlx6XNxXqEumQlmIuObVMBIIQ2DW9Pe+ybhfGyfiUSiUY1AtLRukHIdqOnyTsO2HVXmVn8
q8xn3gP+nCszzwfht+vZUtaAHugir0XCVqlaQAysKQHEZDICBy8waAre59EuywGtmQ3l50sbRjdw
wo86cHWn7Lo3HpRIft0OR7A6zUVS1eNlm5PpVlazeDaV1Jc6MmQVc2TEilzJ5j5o1XStegvNYWh9
LM50mW5G9IfceSFzP6YpUujYoH1162E3sSs9kO7WwExubdMuugXERn/1Xf2ioSpcVx5Ed9DAuZ2p
Y/5DB2P+ynrApIp0SNQNnoncgLxjQXJa4vCOprJ5CL2U3xrOgrXpmx5WJb4FjBv1gNJvpmQfBIq3
RdwFgBS2ll2JUA2HWvT6bhikMoXAn2vKOrHtuRGkeo7jOf6BGDlCZINNbwWn0J6tumnAJjux6jDh
yRzaoBHrsCbe1zn04AQ+wQqmQKlnXms/t1iuQ+qwI/k++Aw4TtHZ8Ou5q0yJ0vX8OODGbUEgGpZi
WVhbNMxkF1mPmKQIWM326AylMDxMB3aO4Li/qj3ll7I1/jF2smUwYumiMx3m54YNR2aia8I2QG2k
t0GzsKveyu48ZCHD9Orb3RJAERq1+6wL/PsFbphNTkEGc81FjyzThtCkX8MNdGBFSm2+CcUmRWpI
TyuYYqNCprAu6JDoosqRPyr61pNffqKRYD4J6s2JgvST0ONXSX0YiQwfoxNzTcq5ujS1yo/cVNlF
BNXvGcXjW48TPrUeYp8CHiVjEYP33SMIi/XWLpTrYsoGd44+abSBMqz3KAygoZjF7WZBHevaxxq1
xo8B4EVAQjJ1Ft0PC1A90Yw/3oXEu0TbULSAI46QEZiT7nrOncCCYPRjwMDgEUSmL6FQbl1pEl4I
BKJ3KOjG10K1rmySxuwAIKJnfugG1JeqvCmHOm0vu7mub+AtBAtT3nTrzG/yC07GFmzOZJk3OHzX
HMgxLNGFObHMZKbbm59As8gAOzUuHaBRZE6/mFA2ZQTHlsvRQQpY/LyGzOFGmlnUFK71pr0xwKnc
ozZLLwbf6Sv068qo6Bcu9q2UZJ85lV/+vOSfHDNjgJbTi3iJlabnnq2Wjc5ar/Ql/irOIPOCw06P
VZ5j3ZVN3G6BMmm3FI4yp3RvdxaxbEF03rRYGSjHT47c4ELGBMgnTnKQ2X5uEgTsJcqBVPKykF0L
35I9t+kMr69RTGuBYv8u0vO48yvdn1vh0j3itaTUVCI/OTD9Qik00QUqJOxg5hA5+7kPu3qtYX71
hfZ9v26bma1pMPArnp54mxo2M73nNaX0JroejY1KP6DVrsJrM3qdXoc26M6jiiHcyqh/47wgO9TT
iLuAPXhTByfY1SDSnY0G9SgBr7slc+dWtGui7x2v0GjEh26HfTXd9LGxNyIN0qOTetrhgMNf4Sgh
bknD1DoeO3OP/bjZZmyyZ3z04mTVLTTYtdLxm8wBeIcIrNK4Q5iZowL2izqwq3gLwsWKMrmINa+W
5mlsKtxb2QfeYQl9+xCniE/9oc+2iA36W9kz4ABPz2cg6DguonGZvktLkaOLuOnOZIzpFMVA1I1I
75VyWoDLgzvhVyVwwnJ5lUWnJbzxsU5MtNsnZtRbZYXagn8jNz1WpVK4TiE/xpei0k2ySbxXLV8w
WwRCSYnlegpDio9qel2HrQIVzkZLjxOtwxefaNhe2ZoND5XDxO8BiL1owzjfYnaoMxRk6KvQqoO0
VxP5THWe3TDsjekqbNtpq6c8uU76JjhMgev6kvgabjhjyvj1kkz9edTT9N55neuKJg3oeZcz8Uxq
1PRBJrT1dUIGtRSEeB5ySDKke/jupqRIEg8nzbbp/dIQRe6S2s/PIgAUL+I2WS4nZNy+QYsH67Zk
zFlfBNJDTKFHL/ueck3hdxWgDbT26wzoxBQlUOObaOPlOT86K6OXcWDUrtNatf0aWbT4BY5EOeyJ
WL7mfjt9N32ayzWfavpCgcbjCNiRxl1Rw8HiisKKPPqZ9Pqdb3Q+FUE6zs9hhwzp3k/FjHZ4uHPe
ZTgwwPeRnniJi3eK+mPUfi87tiDaAh4P5mm85RdNb+0jZtr0HZSBEXKUNB0oIHQnJtvpDAAM4ewd
pM21OfgthX9uJGWvVtncAWMXDbK6BC3auVWUOpPsvIbIvWp8AVKSUQskOwThfDxVyJ6aNBV0H/Q9
4lwX5XwsY2xlGr40IZBt1rPTY0hG/XWI/OpBioF9ASZQ8XXnV8psmqmfU/Tb97BejuIaX0EK8NF4
bPKjpFgjSzPKrr+kYaDw9QwuAKBM3ECXj3IzRjMmP64FUy5b+FwDAjlXYmWcmYNCIkQLCz5qxEtj
HI530uvaGxWoHDmLsMbqrvJ4gIF/xGqYeswt7mmWMnbNUzyvknoR4lGFxX4TEaLMwfBhQmOPp8bX
RAn9jN4AGpZZiDC4iuI525gmS+cLqB5MVyxNF50S513Y78Z+bLLLbFbNU5T17Eu29EBaYuEE2Y02
GXclNuHM2w0j6BYwM6YmP0tUFKojAV8T2zYLLwc4Ve+riEUjGFyVn5TNXKGdicELYlxZq6uTzdZc
gR7Bab7RvoAMOuKaWUyITMuyUj9RGX42nv5AgNNLL/BTa38EF2gTU3itr4F0HK9CuKoNaC7P6x/d
SElfGBTN7nI4OoG0O0/pVTrSWSLYqblb8WAZvkg4rVZ7ajnu3wxDcYrko5/hMXvwZ8NymiJ6xgV/
bxq0u2xt5LJsN1ZqpucjBwp2M+b4kCYaMxgZRXpmFpAzdjJvwQ70cZaHsdI8j+NOiNBDqKo4fYHP
WdUeEcThYRNkDAo31uR+ZMBZYCbHwOY1AeYOZ43dh/znN5V4sfey9Wu7NsrHlPAmgARjtbisqNtl
ORuwJYel54eKbBen26jsI/iylWEzBGc9zrkPJ2V2tl6Q/li2sq5iNEQRjmlfo0qHWzZG0Z4h7XOY
UyhRi9SfxKZb2PhAmsQlOAQaduNNcXvskNMPN9Rrw8dsmgZdRljdL4JIJ2ZfdSEa7gwAgc26O81X
2PFU+RqTDDuByLOLoUOBFIFXhpmxgC4frIYJKYECjckAWzZqwO7govE15pSALDlxc/CIRx6x5JxW
A/8EUwUXcinSoFpEMQRTdQmhDF5QhvXFA2M5LHTXT8sOIlSelKKHwVDRwJX5nlIQzKLUDs+LG4B9
TqWP9ySkE1iFPTiEK8wDr4TzCiKUpcMvyCAcX09eHsuaU8uuI3z1b4Kk1U2euHkGFqz33amnWBxb
f4DTPZSJrGhqv0kKFcLPrU8CeRZXYf7YIFg9DzK8mqtFLPYumb1mPSfGfXVh2H3ByYduLXKtzaqC
Z1tUDEbDwzREW14BFGx+C3IlVEA5bz1sWsiMHFI2tvvBwZ7CaTvdGpY2m8RlM0IoAD5NoWFBW6JD
cbioZRxeq2rG6SADV34o2oX3Z2lY0Vc9Qkjl12FzsEuavAxRWo9lnVp303d1fN1H0Yy1eGTPEHWM
rynRfQl3+GBnJqx3jZSUFZBkdl/6DFuvF1ShLmsRLBeZG6cH3P5sb9IBXddoEik0mKCrAHvIEbmU
FJPIB710AmrzZwi9oOdqhVQbTuMThAGI70ZkFHDyRgkKUULnJ9u4oflezcpdsybvLxIfufVCSeut
+6qSe9qMyQNoMcBRkhk2TjyjuxE9Dkcxt8tXRGt4cWQ1XXLe6hUIpCjOhNbrYaQ14EXwHYwK+qzf
Q83Ww5IJWXqhtSmsldk+JVYchmqKkYSY5dY2s9r1S+CtldZsmw9Ddz5pJ0GHz9wZTa3cd5YiDTL2
cPI+9aWQmdijzVp+loAvvI2N8DYQmZISmdvs+bR0I92V+Wdc5KCy05weTFJhVcC9vh8oac9Y1Fd7
MsYJKosuLCfWLusE86Wk48S2/ZTGRYOE0cqagN0GMATdAdOMbIv2h32zwPjRRu0PlPWeujzUezV0
PV6SGjM+8tmaCRKXAMt2q26u+qvJeOw6m0WyWrylg3+OghosqxJ8nQxtY72iD6gShyC2cn4n2Fgd
gPVxB66gF4gzDvob3hs0FqCojNYCIHz8AV/FhIFt1sg/1ytk2chqaMfxSlnvXuay2+qc2L3Lm34d
E5z6m9OZiwvAqrGmIImK7Bl6qQCoN5glKR3MNw2TUKgdsxzIEJa12+aUqkHmbXxdUhixFTz3zN5Y
nR/bbrKPyUx7v/BJmG55GEr4OaTpNmVm3GNfCa99lSzlLEyyz+3yUntBezb7bbQmeLUvE4MTTOKj
+kg6me2mRFo8Cq/dtgBwIZaoAmNWSqqsaOvE3+te+K91LhtABZQZv4++1637uW0ure/oSkL88HXw
PA6uoQy6CxsAbeWS8HvbIPYIKKj3vGb10QRD+DBqLQ467yDhtJH5Qgciyi6bkpvRxdX32fOmdZMK
eGy0REy7GAV4OKxPaCNklB1bkoQHJ8fuZY5PalHk/8+9OO42QwhWxYScyQVpSHdARqk6Z7w3T1Of
TefhlLhLPJhsF1PTXAG99AqFpDtLY6u3OI/Nu87yBbYiFVu1WYwvFPnzoc0DtCrXnb6s21Peliwj
TCC19eCCNGBhl6DLfDF9nDxEPfPX6djhyKtTWBGIPq7B8a7y7KwekLJNKBhcVvmPSLXEOzeE0QZo
8Hg7g2J+nfVkLvAGB6u6mdvNAKz4CsSftrQMye4IZuznS7qkB0j11aquEFVobGvg6E7kLHAhMCDB
qflwcmwnbD5sh6jh64wO9oi4aDjzlwDp2HrC646lCM3B2vQlDKZgXkOW+RAJNa+haZ6fvTDwn7UN
5x+emqYNzoGoWYacKIQxFvloBJn0qq10vKGyoXvM0OabarzuAFNYvWpm0fYFI21bzkNWl73vocE0
4PUWjhfDcx2Zx2BBEh3q7Go1WCH38+KZGwhBu53AjZaF892Ql7obo69CELylrZ3pmeeY3jRQCa3z
Skc7gULXjbT80xaC4KNyLdq7YGIEVwsSvjeLRwXLIuIVrOzXcG8/mov5dTroHRSFYBZD6Ee+17ef
qe4+HjM9MSAgVkfx8dfaLYo8M2S+PYQJSl07CuEzso+bXmOz/KTk+FF9HSll6GBh/4ner3dV4qaV
4+AbTNB231xNSM/3qxr+9LMt4wvY1ZehLtgEcfO884BO/Mz77UOFztvh39WN7dijVS+UKLmjYT08
2cKgmKT3NdRRdyBSHrpL9Dodm6cUAnZ5O209ODlNOA+X03a657fu+2d4q48K2W++0E9q6xu9AUE/
b85m3A89nDZNJA35zSe3/KPC/Nsh3lWUU1+7BhvN6ZZHSBZ2yJeX5pxvwcN4zkoLDbu9Mf0OCc9P
TQtPt/N9+fzt0OTXeTV0U0L709NuovV05XbIEZ1VZ+0tGmYhSKOv/m1SRF8X+JnAq6refPa4P7vy
dwL6jvmeBvCclYjAyrhWBcd2GKZf+SI+qdp/+AL9a1q/94biJJoiUuMen8pwPqclzQU0Ks9/fpSf
jXL6/M1kmQnh6Ag4jXISXPHvvH7icGf83w3yThLgI4fY6hqvyBSiqJxC6aX1ue4+s9D87FpOC8Wb
awFn07TRgmEW252PEmfvetMqvfnzxXz2er1bbvKW2tHlGCVBfdnzwH6d/5Nngm48ELuhuSLvO30U
MmEDRxYa4FzEG2Ghpr0Lnv58Fb97XkDVlf1rkPerBHU6lADUsTIs2j35oTbhQV/SdVXOj0gl3sE5
uZwPyzkyIt8/gyx9+A6h3RCSUniOodX01+ckcECsfIehZSiLHM59EUJP6voyQUL6z5f54VAnYF2A
1vYT2fLXoWQWNnHVIV+Pos+6H8QmzxAY2il89Kl4+PNYH97S/ORfgGPLqbX13drggipulgmD2RK9
Zg5JqcNpT7B7tUEKbNhldworI+is463sivFTltpHM/Pt+KfP38z/FOFy41BELfPqvhWv6jOfm9/b
TjBn3g7w7m7GTa4S32KAkxFRt6keug3OJMkZ1v8tpDfROtmo7disGkj699PWnmc3n8mdf29Ge/cd
Tk/8zUX6zEHr7vAd2j32+nRz4iD3JVpeYjDb8087Fj6aQG8v+d2aEkmVokKF4YKGH6KFXGjlI1kq
zghtP5mrp7v3bmdDi2IKnx0ILUGeehdIKAbMj6+hhaZkKZrJbXTPChxjd3+epp8Mk78LzKJ+Aa2d
YJhUNSvWoa2GLUVAPxOdfTbMuxChXoSp8wHD1JUP/8gTIqLDwYlu/nw1H8z5tzctfxcOcChiGBEY
hrDbVMO6A/ftzyN8eCEJ/OthLQCjzPjdDMgFjeOR9bQ0jS68RpZecjEbtvrfjfJuTSRwm2xShVFw
0lz5cP5BOXKFDpN/fyeGj8C/LubdHAuV9tswVbhd/atuO2RUL2YZfHItHz6Tfw3ymxMbaesmxlmv
bPtSu5cUEqX/5GalcQLQCboR3luJVGNdLWPcUvR+KVqELLitJdxtp/Tf7lRPQhiHoek1CoAegY77
18XGJe3Exx5FVxJ56KebrmmffLYRf3i3IAWF6Qw8gH8zYBXGuTqOLRJ7Z+zl5Ptt7vMLU3ZPbGdu
TyS5YP/nu/e7083pqt6M+O6dWVQYDEGEEWsAo0X5LXmCyHJf7wdRRpv8DF4395+F7R9eJHp6cjgE
f9CJTSHBYxC2Is+XipXojg5M1T9f1Ucj4O7Bdhhtkb83KQuk9WcyIpPY2yMVcOUcxD+m9f/5BQ5p
/v7f+P+zVDNKicy+++/fz+tnLY38Yf/79Gv/82O//tLfL9Vrd2v166s9f1Lvf/KXX8Tf/+f45ZN9
+uU/687Wdr52r3q+eTWutT8Hoa/y9JP/vx/+1+vPv3I3q9e//eXpRdSQZSGNVj/bv/zzo/3L3/4S
phCmv7ndpxH++fHFk8Bvntfdk/mv7at+qs0Hv/j6ZOzf/uKF+V+zGNYD6HhCaxqmM1aX8fXnR3Hw
V7T94dkj3wzVUnY6RXdSW4ZfC6K/grAO9AkciKAYDk8CeSNRisFnhPwVABnYA57QsKdG/vgv/+82
XP1j7/zHE8Jt+ef/39I94aX56x4bQaQB6yF0l+ErpuAJvVtmh6nL9dxFZEVS5hpUtQQqQq03p9l1
5kWqWWc2DuwGbMmUl7b2smjdpRl0XMYDirg2mXe1LHREmSZXNd/oYXDxcYSUNysa1zlv7Q1W0TXk
n0hMmSA0EZy9Ueo5IkEHsZPOZY8CjlcP4w4iPApH7hQSHEEjYc8dQ4n1oVEuZD8SRSd+HZ8EXAn8
WRWDmrGZJqDdY4h1F5kM8qB90wQr6DW1ulhcUivoaaeAXkrbD5fC2fpiMWa2t6SfOPL5Qa3ibTTm
jnBkNWfUIDvT1+MeBLoGIFq5ZP5KhQlq7QsUl17ZstTWZaDipbu2eQwWXufGn/k7F9oyS9A5WhqK
ol7p+wO0mQPKtqg74ZZB27uzccx7VKH4xMVmHJxoyowim140XpaZ5xGZ4bZ0pEOt0E8XLHrJFN8M
/mJh+JeKUexZbqMAErYoeFo44u19GCIVezFwbwlKWGIgydvKVEPNC/VIfQaT9dHdRxHN0pUT6MZb
jyiaervOM8mAjB10pURUE98wyEZQZqrj4As0UtCpJU2+4CcqpJNhDzkSxOlp0KSbuQESCqVbB0j9
uWrr3FxFuNB8hQcMg58GQrBkm0HPY3cNaidxOc/M4MYouMxfB8CnuHUf8xw0vTRlFJK5MYV1nFRx
VSY8HvJjCvHXuFoWkJ8LNG0kU6G6FnfITYSInZcN43wL7wDcHH8ZOMotMBIb4DTTjuH3Bi0/CKd0
xq5ToGLBvami/EnqliDPbS1kQ0kTed1RmNRCh2PMoA6Qb4ZQhWeO2cL3HJ2vVNqL6W4mEWlL01b+
EQmH2FtLgv65PSRunldwKL3zbYKc81jMbby8aCeSF8uEvsVxq0LNaoGyeC1iWAuUE4q+QZFDIhM/
w1R9+jJF3vyU9C3aAGeNfqiSt0tkN1GlPUihHWre2yWGo9YBXDTZb3G0FvwMYkHa3bEZiW7obnJX
38RQtCJJCk0Uoq/YQjEdLZOtbgTq0E+qhun0lnW5/31oZYAiZPx/2TuTJbmVbLv+SpnmoNA3QyEi
gOiyz2SSnMDIJC8aR+dwAA7gc/Qr+jGtuFX31a0qPclqrGcc0IzMJiIAuB8/e+91PMN/ZTFpurs+
Ix9Fy9ug8TpFhkyLJViiuF+hA+1sNkF3j6jJ0I21y0ePp8CYdR+X0oh87Fx5g6V2mZ+1E9H2xd2P
WIktz/pcMt7KjXmi236HHVwc3HnisgI9u1TgDlK+YXuPLE/2+Af90njoi8BZEtwhZZCMXEJvh8hv
TC/1XOJNR1e0w0Q6A43tLevzn7DaJ/z96+phusv0nB/MyaLVgKjq4iBYnFk+tZ0LDNrQDqGFcpXl
ITO9Lh3W3t+Zg1H2KWtNn2H01qubtIO0eV+GsaJHIikjg6vRWs7N6mnn2IbG5O9VI/v20qx6PVqG
9nALKyvIrDRvQ7GdB1w4Abn7cHZxgbeMs/EqAs97f7aJF01KFmvaE6DQJ3Jc3B5xKYppAZOoM4F0
mrVmfl6UKV2cCNUynLTuVwv3El6PizX3q0K1vxm88kgj7BuTNwx7u3U8QjFFyGiN1Wgs9S6y/nb3
Rp1RMiAFQWK5y9fQpQ3neVVznri7akYjouE+5nPVDZCcbZ93aw25fCVX0rMeG9K4h6q4bQcPKbWJ
i9BoKqAQVv+t6drAfjAnV3Sx6a0UyG07dmQF7DYPXpYhKqtUyah0sbigpVzKuTGmpHVU1+4KbCXd
0RkCoqkz/IDqUmJNYY5ntmVLOgfmtuECXlqVHbZts+1Xq+hKxsrwkiHHjF5rPNuro524cPGrHpfI
0XNq9+7WP6Dlc9nC8BT5a88hRITF53BrgrDFxorh4AhLTjbnBbvF9nNFy/STqq9bLykEuVUsZ3pt
Usuxuiffb4b5NGdMg0lXqUsIBjh0KuYMGGMUgRfHSnWdC1FOZ14caXLlkM+NXXuWOFKQRMAvkEzA
84KJEu7k7C9II+YYNPIBAMbSJardCMxgA+/yQ7eOiLUIrk7xmPcyAyrV2ZWZn7AkzP4h17J2EuTv
mzFFDX7AROMVqwQsQv49DCf8RUaDq8wOQ7arclgNYiyNbVRXpK95OThO0+AeHfEgfxhsc12CodpA
LSPWks2HnkxxeVeN7eSc+3KrsCAXdWNiKIs2eYhGJmGcGxyf25PAweWcq2oMDBRglsvLVNUcLQr8
wNUDS95gPFlZxil29PP+Z7cYZhf7hp//ao1s6HaSMCmxkSj4SgPmDvfunXa16tMhKEzFHJgFb9s0
0x5K+izy3nsrb6ZHJt77NluOaTNX1pmsLXGczOhB44ub86rGXaj6AFtDkwkImFWPMGlltVzZfDt/
vGpi19Me2uIIIt4fWTt4e8MSe1VXzr8w3R2VVw4mpmAlWsb6lAaPzmC1xfsM2+nAKlTZeEIFm0Xu
dcsPd4nsLDHHETNT3uTYBnHl4NwQQ49Ly+wCJtIKX1ff0U71az6ZrIYuy2G3z02HS2gONoOtFAEl
jRcVm2rcoXV2e7fLrBn1NMOC04VYe9KqysP2PK9iWhNXlMvrQD6GVJad59sB9xzuQtfGDpOIRt/c
VCSkp3M4UEx875barXcNIysggCxF8Q37zRbtS9fSftzOjd0CPyHEYybhqFEltFNwW4C12+yD4u5m
1ZZ2kO/GpvGmNLSqAn2krTokGQNtCJOEH+zCqaE3YoZeoc9z2QXVbpBkUVIxtBCChRMZl3EKJrzA
LCBz/twxgm7b21U3BSzU4xKlmCcAUPZk2LqLXF1hJaMTzmUsm7DUMTXq+L1d2B6SdTVGHgtyOxq8
sq17wRp78zRuCm/yEdEeB81mMvvtrg+Y2Jf2mvLrvifqUh8MKXhoBDG06fbzB/WS5VGgQAQq2giJ
1mHfPc6bR6oVbwrkkrzFYvEw1PjigMZgKWnuAswT1otiCcPc1LZq617dpqmiL1iMucC8BWZulE2I
by6b/NV/lCGP/lMVumJKHEOt4dWbTa8+DIM5bTz4rmwK3AoF/idRcfvqwWzb5zDM+vbJIaE2vFWr
4+WnEYuLlnHQloNMTXfJf46/OxZlC/VmBwui7WvSbCZOijyL+vGk26lfHjNVt8Wx7bqRoNxgwCis
AkHDjKp/spIbcoDB1JGbF0+16gaXt8SVi9ttYMVg+hosSEL0ZvfbYIpVfGnafuXMXXT7qbLkEq8+
PtHvFOZSIjZPXnPEx7r80L/bXk1+hL75BM31VAW0gl4CbfTPrkIQFrHwMQSzWa0Gem9nlfK98Zye
yW9lhFvf6OZxu8vyFX5wX5L42ze0UuskcHk0A2khzGvdUKVp9HYn3ijXl32Qm+Z2VpnDsxQYjYN/
dOIt77ay2YjeyQknA9VyWe6NCm8wIT4HG9pGZ2Q4hrdTANe+DvYrH363g8Lv5nvYyLZ1mbhYQ2y2
VsDg9UY1/atbkpS52+TCw4/xC19o1XqqOlSTpbrHmkzBvA9n5yTFJD8Mv8ZJsRCWm4+GDO1LNQR2
+FXUJUGMJTPMMgm0ZC3V0hDusfBG5nHY9paVF1yeutj/fhb9r4P5f0P/+b+ey/96mB+7vyS/fnI4
r/98Nv/r9/7taO4GnxyTEeoBTTMHj5dHn/tvR3M3/ARXOmDU440m5ePi/9PR3Pvk0bGxmDF/GwUK
/+XvR3PL/wQIG2M8zGBaLswd/HeO5ljh/ulojoAfIlHAtHFdZv79S196HQjSNR5Wl4FqLRaWr+2P
ZcbpftHzrOXPHshmcG81QUqo5irn6LB58jJa1kVWtYql1951I+Emr4nOc1Ofy9JPW10fVRg+udq5
WBwKp6B9i6b5Y3AmDNGCo3Re/aw887zZG1YR427xWh8TL/oMfv6RlTdL20DfW85GFnB40/V6MVT+
QvwrsQe/2jleTdS3xncwP2oFaSsvEtVhgdPbKcqIp1bWYzH5T1WWpWsfpe3o/Bbk5W+Rbh5hBJ5X
DM5x1MiUYv77cIupDMHZiMyvdqce7Gzd2cxcjJtcpKJZ+c/lCsD9KIoICH/1kkXMbq1b/7nifA2l
/zrdfPxuNd+ZRbSvx41Yhh8xQqUmJ2NMR28EuLkOaSPHp0zJ1BsnrHDzwQ2CV5i2z5Tql3ac/Z0X
UWmFxd1qYHIW3s/K7C8rsWHGy+HiM7Pu3sdqRVQoXUP/iIU3te3xzW8crGH11672McEPx6Ec7jHd
NDEz+d7zukwWxz83HAEaJ/zsGdYBG+0x8Kvj6IcJby/0X8X3rpJH2+9xm86nhR6DIxQ7N47EsgVv
KLsn1ZeJJfRnq7WPHNjiedlOfb+ec7xOcycTGfUPpnKaOGuXvQzWO18Yv8bC++rnLPM5gtHWJjnR
rsDuXqymTHUt3/MKM25ERMQfL7Mlz4vfHNs5F7uRbLZRtc84Dl83O3gOaXh07pxKspqt1aab6eNk
xuaJ7TdheNQb9dM9m3yCkTWIIULtDelgzTTT3A7KHQu7jntj+lqoed8zfRyXExWLveHZGy5563Bt
+0SPwWfsy8mS2Qfc+L+5mZMKb7jvMn2QRnEphX3x/Okz6eTdMG0p3tqjInXrCHEKmuFpaUTKCee7
omjc15nDT4n898CfvyqbGITBHslxqYrVxpM2RBnGiT46uCI7O+OYCjW+LtX07uS1dfLGcNmZwXSW
dpOYEvWSuhk3aYScE8wuMUGvt2MYqfNeleptXfQXDvqXWwK8EUXAdHD9eWtk3WM9rTqMw5MhrX6n
aRjwF8XY+A1wbkhxFdmXkDN+qiL5Ec2jOmTS8A/shnKnpF3snHGLYie4RSUACRK71cP95FBU0Qx7
WTafZkUofig95nE1+i9KRQEVQl3j+q8YSlf0PEebhzenpQPQNo5zNB0O2a77reYkLkYaMKVh3knJ
Jqa8/Bet/2vZl99DF2W66L4sZv9TWfZBMgdxC+N+zKCXOKkZVBh3DRcneGTumoCxnYaFGGFpDmEW
jRgLk3Hm4sAtWLdiepI/BmFem42QrppJIVUrhaWzG7ryCu/gIjuRLjUw9tHfkVeHErlF9Amc62I7
L0UTHNTaXb2BM62hfnhs0oQI12erUF9nL9z7brf31+Vajt6Rs1+qgnAfFP6vUWGJ2QIztYnxxIP0
944XJHXWpRZDrZWFjivUKeqGE+H3R0hAYaykfJin8qy1f3KLGjhBdfDb7L3K5yTX7OgVkyS6sror
t/paVnO/65v6kVMjVX7NI22lvsffBngkr7b43Dd9j0Ecm6H9TJD6h278d3+ZrqFsH5upOFUO5FnQ
CO4hqh3/QDD4CibmGgKK3i1+Df6zZzQV4XBylZEwo7t28AgaDbXxQijkztt69/+3wqLuPr5T+K1/
rgv83z1F9PQcukjkNn8fufPf/+iq/0vrn2jB//qfbYmq9Vcp4aYX/B9/xB+VRvQJxexmXWGkAQBD
h3Lij0oj+uTyG10T9/5tspnzZxHA/8R4PzQDzKkOGBaUtj80AAqN8KYPRL+PAXbRA/6dQgPCyr8W
GvT+GRTPCwBScvtVf3YQLKZrjLNw553dO1fROwO7RY4Z31WHWRU/KlkEsVV2TezlIiJdUZ0L9RI5
w/o4ACcb9altGs3YlEaSiTIgZajfFrurdhA7aFiaTBoPoiF2JmZe1kjrzjDRHzXnVzvqf3jeEP0o
SnkYZXdZm+05c0BL9qV5WphC+IYmtcRTFtYHNS17Mkt5oif3NHrTHYexx6wnNeOA2sj1Gdn7owzn
XeFauzDy2F0wDqzRTsh7wrhfXKuJe3c48qAjIsR0IWlxuvvcMQ7LgC0c076qTliiY/qTO9PGBs6I
pw6Ju1yHhIEABy/MmKFVJuRG9q4THeacoAicZj9TO3TkUxeyHzA3O9CELcVyth2RqDzcN1GXbph6
7O6t8kXis5JY/msZkKRXE8CCq7189WZNlJmeljCSmlzfJrw3zzvJ6BfJxMS0Z9zQ+rhYAXsKucRh
PcvJ26lAsmp9sZovRlFclcfbmazL0BsvWXA12QpH98GD7rxGP3NDnLqJS7G+CrXGhk3IiLGdh3xZ
r/2U0UuqqKzavVW+l017v5jbwTYxrPtUPM0ud9W9m9mJpzkAhfpsGCXHuP6M9HMKpl+b21x8ekGh
277My4Myln05uF/qqD9J+jdd/TkPu9egrg8hh7V+UEkW5am9Fs89/uSagF7baRrJaEbq65JrtpF7
l+AxqiywiGlniXxHxuyet9Osd5U6k1YlJ++z+Qnqjs/t9it3ydeVP1mS76LaiqfqapYvvWvsuuWr
b82XYWE+FDjhsaeXk7cJaY6noGfDyWXMlJP7YSQWT719ZmhiMhYRI31Z6nfl4qddMLmHDSPdztvI
HJnR/MXpXZpheUZ5Kmo7uv6eHM6njdDuYISQWBHnIucsQ1gAkxE5sXZYmDu6/BchFygOt4Bu3uLu
mkOLSROVw5dokr5WuHFCxwNHnmEhgudWbdxNmjBpV0UYxwn3qjD7GSrQDW6UR7HMTOeBlSde6pPh
EpQ8dcxNiaZ0LcPUl/bBXJc48/tDFbXxMoOItZeDZTE8fMuJGesn9p2+HQje0Yprlic/agk05fi1
vtcQyeCfEG9P5rreRd2y64S5m6kGbE7UO2zGPPCiTGaFaNRk38Yw+FzawyORvdeRTKWCJyOlR+k/
Ppo8Y1v+LozfuuAHqYCYDs7BDFJlni27oQ1E53ZZdsKBBiHOZngt8/shHy9Vt36VMrtwAgDrkp0q
pe4qr7iLnLtme9FCJI2MgKkVsRjfCiY4FfMPZ/6wnC9cnEM584C0AzSde6O7z6dLh8IYhH1cZ9Nu
KZ7IdAJbUTGQ7Rj5CiFhQ8S4a6K3RhpxrTteH1GZ/EN57WtZDffFYMc2QlN+E6fyhU+34eu6X7Yh
zqtt7QfK55io5L62q3NIsU4T5jDkQWxTIsrRpK/ZXGT4bPGh2pN57JfoZAkWUnPYWcW8N/U9KvEu
1+ma/baSQy6q1FFMmIWkYeUzYCi4IhV1FukW1ZTk4trnmZ9l9eZ10FRZuSgUHb08lQ5ZvbH97nn9
eSqyzxpqyhYU98ZgfHO0/2yEV7kYH6F8qcb1LZu3tGSI5BY9OPKeEP7TTMLkINbwUNR0i7xJxrrm
1hZr8HOi9ss345H4a2ovVVLccB1hlRHABs0Ih3LpGWU5POtmuJp2cZBh8FBw609zTfLazw4FwRjH
9h6WKK+OeWuUh6pUt4uyeScB1Cj2c0KuDBT5vOjuJExOoDrswETMj4RcknBq08A1Ut9kGuVsP5bu
+m2U5rqPcvFeZ95z5drPsGteFxHEGhxSPIjH1Z8J1bwrs3lWxCrMXu5qokRd9t31f7M7+wkPGBjE
hmjHYvGUDFe8E0dTPPtmkxpbv4e7ij4yH/Q0/hUn+l/tGuoiao3/vJT6Hx/Dr38so/jyv5VNvv8J
Wz4DWGH7M2oP1up/lE2B8yliRIJNJRNYaIi3+MYf3ongE4YG8+89mFtJ9R91k/XJcplNEVHm3Do+
/553wv99+suf/Ink5Zmy7YQw5Dw/pMD7J+Mg8egRsSQnzl7Nsv6uLGM99QI1b0cmjNNXt5GmDad5
PAZBr5+LxmyuUsAawZI6vObbRBDD6EoejlwG75oePn52RW9a+pr1tSMax+ov9Hg2AxLbc+uP5W7I
nQFl1MiKo2yRpWLX6ukH5F12LaRlpVG2BNfOHgQ5Ndhxu4iQ9Z3pFet1aapgB7QLVtcyLVfI996v
DZzVY51L42Op2uZzb6763I9dRQpndVBEsBOMAUFNtWzWYzNH6lSMs9qRnmnYfKEM7OYhlGg2loOL
2GWBM1a/OXfAv8arKWb7qqtpoDk+eV9Jndffvbmd4eMQ73mnoU2zpnFn92mDIZ1EhT0eM3/kmW2a
OdwTNCbmCS3yNE2GfdfQogJ/ZDZfLeHZH83iKjK80fzEJrA8YIYQp43G1bVx3Doh/VacVrrt57Ve
7IeyW8Z7WVpNsphO/pnVPGNwW9Qy2LsrxcXpKzhAw8i6YMPhPYymyaScobFPGA+aFw8572BmRX52
lnq+zwOa08SLGYctfXdNi9yGJOg2dlJOxQoXpd0OQUj9K9d5O01tTiOB2/eQbQAWZN58M43+cVlt
lVrtiF/F9ceb2wIDdKYRPmyrSumuO/venFhMl5rCN6hdO24IH3IS7De6DnMNkmwQzzZug32xSMAP
iOOHcTSGfeuEeQLawN+JoK7OJNucjw3exhmzTV9x3o70rjFm9i2/l5830GtHn5z7gyCRAEJG3YVu
CbSsEQIrwIruadPhqQBc7opRd7uVySLPCAr2kTQZY2xnU+6Q/WegNn27b1p4fSRbzUdBV/+RXzkm
2IBgqbUGMR9m2r3P3qbHp0KoXlK56Gp0ToFEovvWeGOk3INBX3wIvjZR7kMbQXbHHXQwDCNiyeZf
WvpMnu6c1rrrLcOol3hBFkfvi4u25mF5xsmzbuXFp1gS1mMfLcFxBp+05+YoYKF43avRmqC4KMKS
bK2sNyYx3BJZnfUaioWnQ6zrKfTL8b1dtqaHXWBGj7OHGiQYOfMBysr6yiAidQgLAUHDKsJTTV8p
YcoazaNVtMNlHpzgCpTARflg2urnRg/zeRNqONwCGfewzexHk8DcV/yBY1r2HcqZnnsT14/rPG4S
fBTulkyk3irD+5bGSxZ7vUCjsmpzeKgMYchzjxNmP7UbYj8hOQ+JCC3j21yLmXPRJM4b1pLTFFT9
Maij1uAm8nWyiLk6V/PqH1WQr0/DVPd35HLNVLmyvnbAS9q4rNrtJ0gELEYjWyQcqe4F0Urt18nl
4exX+5skmPvmGUz8igNbiTvRet2JwKadhmUWvnojIn2Ue809XtfuAPTKeZzCIXrvgd2xD/vGQDY0
cnI4PmXAcBjOAGDbjVb+IvRpvLWNVT4tlWybnUff9MdYGOVXXTI6JM7BvL0Epe3ub2fD20mpqX7S
mJTcdtNmrvHSe4jLzhLMqclQ1v1tYhRYFiB6U5yDAsDOYxrqvoA08VgHtXiKwlVQrw2BBOnidXfA
ZuonW8vFiW0rLAB9FMJHjaIWQVQcxQ8qyuzUmwJnltEWlwySy1vn5rAWqdyPRb5sO9XWvh/n1ei+
Ln3on5WXyXvbXnWVRLYxvJjZ6r1Ym5eleg2871nQ0HEvODKsWd1/I7AvSSB7UzEzIkQhTYO/Ozml
8I80MRxMLh3PW+45bVK2UwQlqlKfaQTidpGjS9C5EoBFC09/dIZnnfS6DQCSZH4d2so4yqVH1eYM
8MAEWzInvQqOZdhnH0AEhrTGoxAPJVdwx8sHnzxXlVntR6cJzxh7pr2gPXUoCmAfhQ7IqxC+xu4C
2iVBd6Wgz9cFDgVdblwQ/bYvKrM9KmHXO2fTIgGayK6n7GJ4HMaRxgI0yPl+bGinT1JND8Pm6S+g
9oCCdcr7Im23Py5VCcswa6CZ8uDm96Xs3CusrJJ1rLDFb3Qtg2Okje6bzxLwsKDmW+CO8vB2W7Z3
4wohBGM00+/UULqXKmqc1zobx7cG4jF96mZazrpQ9TsycHsoJ0EndzPsKS1te36p3FE/IlkPYEik
Be3LNI5107sgxJGri8jbmVFLZ3E/2nMVfYBK9L0T/zd/JdGDX6bIzPs+t2CxYXqoDyt+QNA1BvDK
HhLDfjSU+33qnCnFftDvdahrVlLXuPjIx/uQ+ey8F9/F79LafvYWbFjECPjqcFfL2Sp2ne1uKf5H
DXK6YkIAfkrryXHGjA0jJ2y754ZaP4q59KBP2uWPLJTrbwQ4dBUzlZaEIA4scRj6tTv6XVN/wIFa
IMn4Tvi0gV2N6QnVmCfZZpwOace2aZzMw2Ld+a2KUmB/kuEO23SOSrtPKQjy09DaJqAEOyQIOdcT
cglNXebPeamUq3mG+JrvcAnK9wAldR9OeZmUqohQQl3vgvTqXzYmlye203qv+Gyy/RwNTrwWmZNA
Zm0OdjXU945hefc9bsN0qLaM0KWn7izC9ulqs1vQhoLoKWp9FXhVEkgv/dE2eyvVYrM+M5QHK+jQ
EJ/OVlxgC0gA0B265lyFRZeSLSdsXzt20x18yLiXdbD751Eu3k9TWTcwWImiz4lleMC+tLSJbQTd
2sdBZ5jauLoZ9oa7hgu/7HGZQVFp6l+1pH7EyJO5Ds3fYH7puoAGlQjGa5VLWJfdVnBCoX9u/bD0
lJ9AE5m7SuXByZrwf026B/BGqFLEVma+w9bJ9prdH/6NFX7VSn63PFb/gDYR8dNwTYSx1t9NFvSd
J2HGDYVvH8IFSmwxY0wcRjlCsy3buIBSdA1sGvBZzuGSQq55zxxTf/jzEtD/A/ixVLOJwOSHL4j1
8+PYB8td1DbVk6EVZUrWePstpKSNewol4HDKuB/ElifQcvNHf8sZmZeZVhYXhR099+3onnBriKOn
fXAbnKTPweKT7RO+v/eHqVhiLnB7V9tS/AgMGmhlC88f4K53nMM2iG9e98cCc9OBzdu/Dnnk7FfL
nHddvzCYWvlO6oLfuYD3VXvJk8qy77Qk0tclKb2qgkI6TPumF94dM2XGZOYNJIVhu8kWRiMZDWs6
MfmrT8tiK/lAMLFJa2Zn6/PyWINP2G++cM7MN5vSvlfm13XMul9gwLwyjpRhHZfAWPeQ+PDzTll+
wOobUfn0vzVoAuesW+vUMdogyUwO/2HhWNcRA+BB4XBI3MJvH0GOgGHI6zGGUDQdtkVPnDox3eRZ
mO8qbQR7iNkbC4DKzoJA5K7OlbfDDwf0NhCYjGtqebHVOuXf24NuRH7w2qiLW/qvqcHOdtetkzrm
dU0PTxkBzxkJ7IWAUux1Fof5mr4AX3JrTqCb9ENY7aaWzdWwmm2XWQ42ytvgTVelpaC9hWolXv2u
YxGc3PbCd3d40VhcRo/7wN1AtWm/fMm2AuAak8USZivsKbLVZWFjPg9bB5l42HA2FTJK5sj1T50R
5HTHSvcwgKCa42ax1N6YpfVk+NH64mahffov18S43uQJIqW3oOd/fhB/Lru/pMP39uevv/zs/vIy
/YNv4m/f/Xc5IzAd5m9jW2f4jXmbEPc3OcMLPqFi0DX2+IOd2cdT8ce53A4+YbewMU+4XhAQWfyT
nuE4nwi/cpJHeWGwDoLHv6Nn3NSKP53K3VuW5/ZrIqITaBoer+/PakbEZAYbFvmyr9gCVb/AtGM0
rPhmyLfNkv+vkI31Ty4N+hK835vrg3irSwCLXsQ//LphIIygBci5MXgoVWDLiY24ctsQ+NNE+yBh
2tKsYBcxX97UO0NB7wXaOUH80kh/uQfHS9d2F6bBVDkUx3i4MVu0geSuh+cWNl/WCUid2GU+WImA
g0tXlA3DnPFrjfu+VcYw7nQ3mMujPTq592bC/K4FMJxlpqUeYc/3mMmcwSWJ9k5Y33yf0+Z0fQFu
h6EUD4bIFZ5SQIzuPhKTuR61tcKBCqPV/WZQLapnu6/C8LGG8QOcdSqv2lYsRbec2BBbVQsTFO+7
84OPvWeIqcwfo9DEwDh34/RWl0v0FrQ4ZuLcYYABqqvqr3MJBkM5Ov81FBOE+WzuSHbjDEMhME0A
Tfu8BaK0D/DRb0kBHeijVRU0RFH2mRM7LvS/2CG2cI6sVjDlR2fWIzWgAeQ7b8wfPbvEvHONQr5u
wbK81rimn3Q06I/Nlt5n3nkpsaVp46dXOAiqptc6T52cuyukLE8mCg+0nVa+631eVvDOX/ylAl+0
kqJwaQEbU7XzJ9O8wa9xncISrvNvfa22axu1ExxbgZ4dO5YXcEYD9+Y9B1NZfSeou7R8YrOnd0XH
pYDvLpEh6rBDccY7yzCZtllLL+4BpIT72RgRNjKRhVaMW2LSrO2Y+14LhU8mtodwpNlU5IQh0M7a
4D0aDGQ2J8pnN+49ZO9l0zBdWs1F2y1RUB8Ct1DpNKvxB4aN6YqHYKPXMdoldQ3u6PVgYKP9Jmt5
O3sLHjxcvDB3TxBfhpmIQ2mNaRaKQR3WcQo/6LK7S2xDMzIYDRC2dFULzPv7KBCtnzT+iLvC6cdq
SzaAw3Bal2GDTZyv1EG+rwJ0j3Vm3nu3IQ9BXUehZSQI2RXeXIAYYA+9q8iuFR7Ok8Zvakwpweoy
ZNiAmij9duDWpkERJW1Eg5xBBZK7PBIhBfNqat9MB8fE4ugGGR2xzgVuhVWDORQAsDw9HlqN6Xkv
RHb7mRtVEQ+vYcG8jOamiSOPV7Gjy8m9UvtRFoEdmiTRanNZ0TeHQbxzI9lT0rvjUh4r02wUPG9Q
Q/uoY3AM8pLOb4iuHFBQNwcEI0rfZz0ap5Kgj8Lx/1GA7RyhEff+V7llsGpN2Wa/oPblcj9lRoN+
hjmRqTFLHnH6gubjx1lm4zIm/EAeQztCT9h4clCKavGGLjEziyO0DKsIS8QyZ8dBN2uVZB2n5J3v
ja29E4UvrD2xnuUVjNZo7xq9GMhzVgvFf4QDS/1qjeiamV/IZG3VtBGiNwwfgRCDfdKY5JUOtvZz
Bnm51YT7xL7VB9rlCMYdudXl0bFc1iculw25qu+cl8H0N/FgjuRfdtbGiNi9CvFGJ4ZHy26fB+Hm
HYGJUDytk7j9YKVBB0WOGLEeKSIOp7nMy/WwEP2g29HmLBswAREHaQtiV+uIlLm3X97mh9ay2igu
WbtxMhc8qQfMv7Rj1qJEk1Ma583eV745gTA125kD7TC+LgZuoMOtzzZRUVqekQBL8MNrNUes3JWX
t9GpyL3x57YNMNP+N3vnkeU4kq3pFSEPhEFNCYCkk64j3ENMcDwUtNbYTS+gV9Eb6w+eUS/pSKaz
q97w9aBqUFnpRgBm1674xWwGGP/M4aRr20xXQV4tFK2aufcYPPYJmr1lBgBxEyCGFsMFSozwEU6H
sJ9i4CsIDxWkuJtA6O0ylBJmBwCP0cjBTltNeLqMe9h26lO5ekrtNm+3AFjN5DNihXlz10+Mol1b
SOS9ZThm4FulQapf4I4tZrtRpudAW5sh/Fp3nRVdK+CTox+40nT6dtRVnemaCvOMPmY+k2hG9OIB
5PSdKif3i5mGeqcMoaUeDA3RlSspywL7Fv9HXAw2E6exc3IZgbpNq7YoxCNRVqLgOdgp8lFyMFt7
m3Q4OagDnXiHSRRxKy9F8MR4ux8xHp5SgYS1hgY7sTJF3rG2rA+zasRP0P+As7d1J/+Y9Y72RFgZ
dnylJjHK26kVdSlqfEtPaazD6tuQFkntAVIa7ny1FI6pp9VjNZjynU93GymPZs5vC9WUf4S2qLE6
HWCUbGpZ1lAp6RYN6ryqq+Q411IsPhhaXz9retSWLq+IZluKR0a9i+oIZLmW0bfoR0PWHV0o03xP
5jrF7hAtZYUWN3Gx7XEnLB/wczQ1zw7t0XfzeTLRtzfLqGydvjKZNM0lyqBZZIa6ixxW2Ox9E87T
j1JpMGehK0DS3IdlQkEtoiQF5GghN9nmc5Q6cS+h+tyXiG3ZkNSZ9qvWyBRt0MxxV0VW9pj0Bog8
obVcIOFkYWM5hXPt9ekYi33aCyPA8SLpBL16Gc24TRlW+XIxjH5M7zsTxRDtGCdKwuu62vjUlHY6
3MBH6yJPlGGR3fp2Zn+bIxNPqDodlfLB9E2dvUqiU236ip7xsRpqk55mZOXDHieNJLzSR3hjbkmD
lTuiKxaJ25nPTAN6TKAPprU2+F4JIjD8ZFZL+GbYnmHWmtDy7Z4GrvrypQ8ChWp1Guup3amRMJVt
p6PvyFW8QKgm2bz+/9XA72pAhj38XjVw8wKAegetuylOp3PoZC3/3u86QJf/AJSEgbGiglHGJ53E
+HcdYCh/LCgqhndQmA2D//xVBwC7FpCdbZtx2lIPgOb+r/Gc9QczVDLpBV4NcZ1/9i8Q1v8DtVm8
qsucFgIw+pllwGu2qQUUwwJ3dZqZZ1Y3VIw0LLxQyszfydkU/mpp19Q3WZ8Z4HwNhvNOn/tdurOG
quyupAiziIcIwUPVUXA/Ufe15Pf5Xa1CHj7CWorFLrN6zIvg39TdR2Lm2Hmmb2ufhiil7cndo+D7
ZStj83Gqh0m6NbHr/RVgvUCeFnXaJ+BhGpMW2IQAugPGJIGi1ASB0EQ83gr8PAfXKizrDiBIHAKa
MgqFxnZIihmOkpXv7C4366WzFuOzMIw0ze5mvy+ZFLWo/GrHxNKG1AP5IX7igRGrt9CmRHzf0Akw
tqI0kHjGsibGijW0GDjIFpm9xzVp4cunoYRymwrMFNwxKjvxyIhsJPOQIXq6jFiCwJFkRCNpk6U5
6lhLL96NqtaY92kiaY2TVXMMsBpGm+9WcMAquFb4NDpBAEAJTqncRMZtWthlikuMDkn4QFObgmkE
cctsMqUNuTMUERjPYx0D8Q5yMc27fKxbk854N6FZp2Ny9NxNkf2YRZIZ0yfJG3GvKF1p3MlZTlKI
/x6QpaIZ4DlVttG0B/JhRLhLFIJ/gEcAkaCTOVGDqabhTgNpwAbsNeB2TYMSVC0YgNmu2q0aWolA
YcwPUZ3AVSvdVAPj3bsB9uO9RZeZt6HaD3muKeBman++Qsyvg28b0T514wzyOK0nks0XaF/yeFd2
g2S5g9+hK5HVwgA+IvcL4NuMLN1lPpLBzC1zNHRbgn56M/nJXP4UeW10GyZxTQK3hanZvpgTBSqY
OhsgVzLL+FUE+ARteiUAsmHWHMqdVGMvtVXA2xYHM1bLBakDNSgBeMVYCjMF8OBeWei28lPK5kkc
uD5aed/B58HHAkcUK8yZdogqWfTCeglbRdPtatDbTp5ooQwayFe6r0oAoBdzb9QvfacwK03b1oJ9
/9xaIcYNqo/GGVcBtdWmTaLZOAz9KNmbLIbl+ohDTRdsqZvIli1sDfJ9YYK186xo4jJSimHIHtsx
TRGyAxAFlt9uDZ9sWGlT+8YQRlaOG/QdRnHfQJiMUSfnwnRMqg1mm0bXMvcr29YqvTxJsLdSjWru
PiZY25ICmJk1Lhz5Ukm/yWpQzHtmPMl4T4U0Qq8C7AgjLmHU7khS1yBypJgZ3AE/ntU7dlYjw5IP
fAVDBzkQTyEATz+coAcXZYfBETcVWDwIb0Z2Fxp4n+CeUI/t1x4mb78v/AUclQTLPZiQoYIk9JHC
VsFMz9tkqJrSQbJS+pYaUy15SSRq3a1VX3zVSttECrrApQFge4WR15h3suQZkS5kMAGdj3VLgHQp
lVKdf0KmuZxpKtgm2nKAmPF1hNZc7m0Dm4NtLJA5cMNWs6ufeZWDNxjg2VufEAbINSxUGXdvGvSZ
Y09YRAirbu3rxsiL/IEGD2m2RuaTRp8nqmmgQb0h2ofOttXPAMKiCeAhnA+nGqts3iottf+GCQcV
R1vYie/1IMwCx2/Rbr+N1CqqDtGs0XptTfBMOmZYeasfRBXI6h7RtB+NsNpiXypDKq4CxUrVB1XR
Kv0qHMmZPXUezQnzVqjR3/g/mto+TtVOcgMUuTsvaevmG+ZvdDHnMWs/4uY6PNDGDhe14yk2rjJJ
kSC4YZxVQxipE+jGOR4+92ZedqFHGQzEbO4LTQFRr/U6GsxAtJ2qgzaauYyvt0Ecx2hPpEqnEK41
uCK1SGN6HSlJ23VP0feLjq3+ONo6MkM1OuCBZ6tJ8EuqZ1g6tRGJG8OwZGhmWugrG5Fa6de+muuf
CHNXX1TWbjyDYYLsoSdSM08xMvlp6tUoPUazn6T7EqpJDgzVDPwPJFa57BF1ZsVLarQmUicaZnr1
2E+hDOVIeAak/UEzQt33oZPWEaZuvdSrDREkzQIl2w3FrElOZiSxwlwPWBRUwryFatf2pfEQdH0t
BzSmlDjYZlwHElzQhLhNhtD5uxhQy2eA7Avrhrl84ElVz/gisKVnaAYlk1nc+RC4lfKsy3aNzggO
3qWKD4MkZI6FleRp/LEWGXRKvApnritDjmpAriIv7Q0YYwkdY2UM1L06qKNTNmp3VzDiyndlmrHn
chO3DUcMUTDdNp1lM7/vBrMBdxlM8rGg4x/jiRi08UFfiBpfuqrIngrdqEwv1Gg8uAMkTYjlWlyX
DvqJiCCEGGdFR9S7g+AqSKXheoRbmkFUlwef0ihFpd1gNjvfKEMWQoGVB45mEwP32Ok2iiKOL1tI
f/upgH8UpaUVIXwAJARQ22j8Qnmie6LjHeFPhe7LFTGmeMhyMNU5N6xlFQ6UweBpaP3wJq6qbKHt
ztpdnne6ejNZTVJ/zHwIBjDQGWJi6JX2+pUmL+5D5q6S9ahDARotD0bgstlfpb6dmK6mGlK/xQKp
bu7HImY44wMqUL6DeLCnq54SikoOqe/uoDcS5heq1LY50+8+bZ9GqKYYm+Hn+aiPsoJ7Cc4AgBqy
OFF3I5E8vLJ4nNYtOuZ1FCYFFpY6ijszNjxahfoIQGR2ktDTUb63xhS7hVkRbAGxoKc8U4lS6wZ/
EyCyM+aI0CqQjWDWQCSvcTULcMLQ8DD0oXYussbtw1Co0LIbbTHRMcd++Ml5Y+stzZcfLejB6fH/
1wZ/1gYk84tE0D9PChb2w/9qTsuC3//Kv8YD+h82amq2ScQyDCEbJPj/Gg9of6iMeUnJEQ/jkpCp
GP41HlDUPzRqAlWWcW3WSYJJ1v+rLoAlsZQKqDUrtPUt+d+SPBJiPSCQYXUqODgj8qRzu64lMJsi
KZuwDcD/w8r4UoQ57IKiaemqO2me1y0pjBR+R3OCSNOYSviDTnZd7tDT6IIjA2+sSq1Rm+xd1tQ9
+LhOBxozmgypHvXWHIHyZO1cTceaybSbS1Ko7zAlnDNHpotbHhrFhksPARlylFYXU+ZKRDZwxxhi
iJ0G6m9gFlZUFAgcvcHN+zEd7iIh4fIll01nyATfcDIQzGd0gBLHIH2nL4EYvm+QDAUb2hCoA8Sv
SgFYbOmkikmpjt9mbYo0T8ApTxhEIzIw11U/bQ2pivtjstgMWkEBUlwq8cv4MOe9WoMumBAsqF8l
DBIAx8EGyRekDQTwCKRn2kXyoEAr4WO86CAkkyhrl8BJZiPmfvFZmgzO5NwuEgoC2SLcVATKCsUE
6MJNqiptjwLE1E4u7fazkJseukVQqPPs9KQKxP52Nm+tGnJAxIH/ifcL9mASvhjDtUztozuSXsc0
GaPRGq7VVy0IDV2W3KPiQyPi1bDGflWOEK8iElmE4XYMTkLbyvOkWx787hrVWsOXzDvm7P5XX4mA
wjf8FQh6qT3P17IQ0UNtjTV+VxEq7aaCC4hu3WtJdj8yFcksX0PNIg+rxXjBGn8w/qWzhbRj+SOc
e9zIIKQm7aPfScV4W8m+/8PsFkkNn64iFVUS2fOhZdytPuS62VpXs4FEuxfXGmiJUW16e3iM80kr
+et2btCCNmqEys1KHbcVCiSWOxbkc1Fa6HtzKhg+wKeNTCezMua5GGjJ4WGQGn1ur6VQJKDFAiNL
buVBD/vbju0TbumuRsTx2I7VQ2+1sB+KPjGbmzIp6xSXsFaSUbCASscTBjTV9c0AE/MLPjH4M3QT
QhTgcSrDYFunMQYnuTR8pEHM/yBepUvkVxmTYGAcsgnaho4WsE55Ub9YZE8QEFCCK6l41UMZp1YP
73WIt6UbRCbhvyg6FDmA4frGFl2OCGGeXEnVOwhFjWBMZWcxA/vYAKAXF2qXfSLLJaugwYyOArpD
9rQPtYTTLZQeLgCSWpW0yxvWhBFC3e/Ycu4bTlHoVedNxcQwK9H8Od3bsp1MaFB1I+C5rihtp8RV
BU8N0IT+wcbmuIYNMysvCFEPd4VSLh5QKcUix0XtXL9Iwvya6RfQvKGXii+cTnrsQDeGuxZkM6pd
GsiSo25LmrxpjMS+NRnuP9tgqWJXySA+E1yqXnVF0jMbF11Zig+o7sPUrlOGIYuXZ1VdRYMIe4dO
B5wG9HhqY0f8iZtPFV59+nUpV8VzKeF4fKPS+NTdrM0ahWZ2Gnxr51QG5CmUtOeCRjHIycakI/sQ
VvBcm5LloaIm5gNWRYuYSNQ2tb/JSPWBgtmpHGxDY/S7J6mqC5VBDnwHE8aQnMW7yp7mGYAT3ceH
0hKdBkNUrY6itkxpO4E4QBDNohV47GcpF3t6gr6MhtWUIPCK6BJarH5W32qhMCS3osTqYZsQYr1x
Ggih5IY4Ik4hEzSnGxFd2qEuIn9LzD4Cqsx/Y6kpIKEzDJBsEoGiB2COoDJdnw8D1r2FS+MYNZWu
LwdrZ2c+/0tkmPMnyRhMcT0NwobMnk0QXkhXyOiYIhyaEKOIm0lkSXagnGJmIjcFTlg0LdRdg27Y
vBeICrB5kkRKtgUSMDOKErIIHiHbF+mhGTusFocST5gW5s+AMIz7p5FcHmCOOKo4CmGsovkfrbAL
ftA0Nh81tFBwHuVnIACEzh4OwwGALxjLKs3ajUX+nDliOSwvsy2K/kFrcQ2980WbTHv6RNiDa4Bl
8XBUkJz7YLea34c7rCfkEBR2wMDvqI0RBrthwPsFS26O7Hu1yJRNi4fJF4JY12+zVrE+ga7h3OKW
yuqBPjXYbeBhhjtVpSPsDEm3f2xjXC0ciVbSJ9su0pSWVAjneIorcrlIk6bppRRdElJSJj58q7Bd
7JPmwlSuwWY3ePLaOEvcERVqRq8TEiyU2cxOn2W1RBUktPvUvh4i+O27Npzk3jMTaVCu52QYoapB
qbWOqZqo2Y6sFEQX5KlC2uJ+0gBshrnjV3dmyERst7jY1d8LZh4CcTldk93ytVkFqlWy3SyWIvLI
pImAmcR+ZOJMCpWNnVZaCXevgdUkp0Bq+cEIDsJ2lOcMELWZIuzizEsKsaE3SkU9FVKATBpxR3uQ
21DRbvoBo2DmGEuPLmzUQDvaVrG8KXZVk97VaIOXOL2jepdupBB4OE4kJYQYqUKjcdOpWRkxMSb5
uqMnM8Q7OeLCQOAIOZ+90Y59gzlSjxJQGiLKf2P5KMggbxYlP0ylHeVbSep19YNqzbD/snAE3leA
VIDxvowu0KKjUEBbop3plkp5JHadH8r1QZdwcbzvh7gZ9pUejCrzWE0ZHmLwEO0VjuAdHoRmbBk3
zexX1XXfVeFC5Z6ZAE/jKC3URFpiRzDcIMzMsZ3Hjci1QRz6vCN9B2NBm8GCg6Q4AxnlF7AFSCYN
BXFlY7XoDt71ET3oWz5bZ36TsyAI75k/wTjUmcRkV9hhZv5Tbg3EtS6XOi+3osI+Eiq19BnZsl7f
2zmKLF4pqZjURCVYK4wgagNxqIk5cLi1JGIr06hY7r4FzIhGprhxhj5EU8K+avCY1u413y8lbMIC
Ogy4oOig5kDJev/DSouzDGsAMiaCNxr5P0wZ6gLS+3+uMT68pP3Lj6I+rTIQQv37n/hdc2gWWi6a
kJkpGmIRDP5Ly4V/RDEiKGqYNkBMWBRYT2oOUwMuTW8bDI/FVOKk5tD+kBHjX8BMprD0f3MWoS6/
4BSUtPx4A2wO1RVisIqqrSnWKjUyg3ZQDeBZU7N7sADBIey0HcvsOWKsro9M+YpkixPPse7R7fY7
DbGGam8wWx/m7yP9cb9SvNk07zSCMFy2+RZmMclifKMBDPQkvaq3LapEaCo6KeprsQycu5/1dsvg
u0BXDEgEQL2Nn3W7gXS5UUZH6EG3IXNFj1CDXiwYmdOElIBNVDFMRgSjnBZ9VEam6Y8ml0c0KomB
+PbG1ObJSzkAzlBigcL/UCD4WSuHSOqv+2XqK5p9Itf7UP4W1Fi/6ehhGHazw513L8niHtY5/lzR
PkpgDuEAdJUl3ysYkUVg7coOeVBh3PnWgAwnaGLLlz6AwXCwQnN7ox8+NwIRjLg0XaKm6kj5fMcw
4ieqoKmH1OShk7qvXNrmpurQD8wH6wBMvjvmlfQMtvhHIhhaC8gc7hx0nxT5QdjQcwdaYJ4EyQrY
zkvU1XCtqv4bnsk7NGyYLTfdloGj7cwGtRmZJ1gIDJeh5bS7XBJbMGIyXN18b1hD5lUC7ZXM/FAo
9dE31YERLhKKITm1BMbLrsufUJJg9+iRF1RwDBB4EMzO88+anz5p2EK5+FjWG5qrL2iNAY7VPWtm
5iHwKRLjc9Mwwx3n6ufsdyUwK4S2zD4JdkEqJE+VrKe+o4lrANvMSX42cj90V0Xb4sakR1xuVa7N
x7SlgVJgEr6XDSInQnG918w6CpFAsRhEKJUzJ12ym20wz2huutIwImlax3rmmN1IbRsPDDKaBuqP
jD1k181PyAm/zGp9Y2Pq6ehtutfU9ApN28FNF2xtGXbfUFx61qeoOHZo6z5Gk6LiiBa8YPvdiQIP
Qr2Ay89MwhuzezqYzFw6mpE+7rzhvZQ9Mvne6NFtAYuMnbkrqb0B4m4jM9iyxTx+zNDClauKK4m2
sIk8S6bk+0VTRImsm1CjsYsEQVld1fptHnzuq+S2iR/z6GiniZdx2P6HxfN/1MimFyNo7vxzGEeM
8f/87zpilvzhBVHQ02j++9/9Hb9V6w8LQibwZBMxC8PUCcS/e0ZC+cOC4EltSaTmcCF18Vf8Nv9Y
xrvCIsIz4MVC+K/4rSp/aIpqCMKtxjQZqua/NUteR28bsqgwhUrhrYL7WUXvZXAGUjBpkfbBEhDO
U+U3f+6TN1Lqp0rca68UOGRv1+AdnE6rw2QEMb4Azq2nzpM9Aqjjx5t+E35jtCaXG/22dxRHc2JP
Ei4TM/iFJx/n9wD9zS+g/fb2jnr7C9YuBRQ8ImIqHznQal6m0VU2+Ib9rL7juN5u6VK5AIQuLLm+
Fm10UXTuRfB29Npo7r19aNOCx9XXZbPxb/TPLQKwG/m5+FpBNNyMzui1D1hdytYGurf7/sr0NN88
62phfUXdbfS0aSk0Gb9kT6W4k7XrFGff/94aKyDyCIlHHlvWaIYn9Kg29TLYFfp/sgo2CbqGRYqK
yO7bVwgXIwi6oSDxLwxKnjn+JfXmbY9W84WFlFXfFLI1HVrOG5xEU9CRXfbPidHMEGSWBLAfo+ib
yUFVtL4Sjr5vfkq30PA0fdM+Tx/zQ3Sn3esf33+T57bJ6cpkj6crp35A8pawcoP0mw3SlIaLmxv1
Zspu3l9J+dvGYNAmQJCbNk1osJSr1xkz1vSbFkRc6w4eYsXcyk3hQP3ENw+rIup0eaP/lNxLHnXL
Tj8BqwAff7vu8gpOXi7AVCZidHWYw2iJS4LXXdF5seONPlh42At13g/y1Nwt8jg3Zc7w5v0HP/vc
JKlg2clQzVeY+8n6fiM6pu4Z1L/53iYFatGXC9pP7y/ytzT49SlPVll9yJmWP+qYrDJuu+dlFuhv
AbmIq9Gh532LHHzyBYh+6CEJF1xYe/nTf3vBJ0uvPmyfTIo09Cwt2ueWCj0AIvf+0116hatPuMw+
wlRhhWjCmVvDZ9Fs6HRE7vvLnH0QihLuSmFo+oK7Ot0pYz/pWaGxjKTU2DxPm7n/8v4Ka0upPzfj
yRKrzzQEQ6r0MksMzsBNBP76GzK3bnddbKcjai3vL7d6b8ZSsSHBCezLUnGUUVeXQGQjzz9CzAIe
dIMQpFb+8LWX95dYvbP1Etoq3KuYa/y5RKyjGzli8yR07/0lVtHxzyV0C51ONEP/Hh3RGqbrOhHi
JxshdngBrflQjoabJz+Qv3l/rbNvjMHVIlFKdbo+rD3yC2Q92LQ2TeTClTwaw3A1Im/+31tmtQ26
rKVHHygIQ/XzBiU+V0YKZirzC4nHci5OTuafb+7kaZanPQk9Q5KpC/0hpjYxNk363LamY9fdptRu
33+eSwutDiiU7GCxEYe4MVPIDqGTiVvgKBS39oXNcHa/nTzSsllOHqmSBPKLgpUSv3mgIfkAvPzC
W1t7z72+NuaYqqxrXPvkpW/XQAUlGZVCQ5Z7h6BXrgNhd+VfzDDdbBcMTv0rurd/xbdQFg7Rvewa
R3x6j++/0HOPefoT1Lc/AfeEroohETgZalhq/LXVL3yxcxtdQGnnMQWqLetRrRxDm0WUGSmNGueV
XNlMwDkrxhfvP8dSRfxtC5JAcXCFQvNGXu302AenHvlR/Jr6IqZ/P9+JHePZbeYlXnCo9+0B4inY
c/+D2GZbgO/R3aWXub4cXz/o6Y9YnYOQ/meUSPyI/FraYxTrDS/FIfhpO2gOXUtfZw/s3S7cvf/o
yrJN1qfvdNXVoRhqsHFhGBO3DvE9DrJ72zHuiit1Az/i8f21zn1NmiC85EXTkFf9drtUjAk74KDE
E+NziyLfyAg+0tz3F1lfXn++xpNVVpsSgV50vWVWUe6g1G2Lm2DXeuYucMDyuReLpjNHAFw0O4bK
yLA402+fCUyQYbVKncDx3ljKTt82u2Rnfh1/yde9A8D+sd11+wtPuNzwq0/2Zs3VE4KUmHQwNa9r
ghg8Vjdoom4QC3MBLe4i91KxdG5nvllw+UEn4WwoLYkOKQ857XDy/MhY7asKgDekIF1ea0A2PDjT
0f/3o+ibZVenMur0aDKLitQbJUraXLI1XtgsZ3YkIHYVDDuAKF0zV3Ga4eMcoK8D4xDVpab+yRAK
g0n9Qng5v4qxAN9R2SSvevv61MSE7O9PNHjVH1lPih3CMk+1zYVtcX4ZG6YQsHpVUddJzuhr0jDz
MMUvUJGAE91qJzm9g/Jht0WS5Gqp4eML8ePcoho2ZbA3VRo08mr/04vtbUkHZWiPwye9bI/IQ79E
uH5feLhlT6/3vMY1h7khIDhlXXwyXBgHhuWQYG/Ug+pFB92bD39uv9y5VIydu1uXUQWAI9MwKAZX
G77VulJWWoN9cYj22S1v0gm8dmM+mMfgID6OjrSbb3BXvSr25n20vbT+mURFBbcEpUHo6tITe7th
onKulBgLBaef1F2oPyPGWPr9wQ5+vv9Wz66jyzTQaG2hJLLamJZaID+bsk7W0mIOFCeLsRKpisNs
BJc+4PLK1h9QN2S4mKStGgTwt89kWTFI01bCUeQq/Bjt5yNiF17tLTGr2F62JV8X8ss1oJ6utzra
bNgyBdYTO+Pn+KPsJcewdea95InN4MpMP7+PT9H2khnvudNwuujqhXa5sJiz85BKpH1mKAw0d9oV
TXYhbJ0NyPTNdK5SOqeKWH7HSUDOOqBl4CMTRv8ejfZgrx2tK/Orj+K3g0xTAS3AVbz8Ae2Fiz27
Vafizxd7svbqQwLRSBVE/pcwg7oMLiQ3S39EfKxRxfQKBh2b3vM/ax5QjggS+lfz6v1Ne+7GPX32
1YdtMiIpKAXIEMEz3kyV/fD+33+tnv62U+lIMnHRVBK/1eE3cBOrB6ARjnYnDggYOc2T9Ag5545D
/zQcL92uZ5+HMs58jTjq60Y++ZZNDZQGemPCgCna6dTzHaJ+7z/S2SXwdxSCcSdF42q7YPndR8mA
gEgLLn7GrGscL3yU8zvyZInVrgD+VyPsxxL5dX2lMK/aRJ7kLNIrG+0gHayjvMc0aJtdqECWj/23
b3Wy7GozIKukR4C3YieNHu3GhbG6mUBhJV/hrVx4iWfP9slSq7OtjxHRreYJpfLLaH1R1fv6N+fw
n4cA5x8HSSdDkxXyyfWHGod+6jSaCAJDAI9kkpCVHPS97zLt2iPg6ujPOAwkFwPXuUNNwJRJHOBr
ysb6GidvaKqOcSGuERiZ93vweLt211z4XMtI/W/fC2oOhqg2GaP9Kql5stnjkpaIYhSIQLvGTjqq
B+RtN8ZOPJCvjFvcKR7tY3KQPH+fv/gf2kMXweHeZP5Gc3IvcQNXvxBKz3xVEneqPrpptomP9NtI
OkdTC8CIoYfVPKdKshmUCDTMha7ymfN3uoi9ysxqzSaVDZEVL5rn0Dh2/YUyed2aX2KyRoNcAb+n
KeCbV8dgasAbBq0cOXnqvBY9O2Sg1I8YeRGOEezZqJviLnJLDF4v3OvqmXtds3QGA8sYzsA16+0L
TBA5kwoZIw88EPb2MXYzZ9yic+zkHyTHus5u6qP5lL6g/e4iVhDeIJCefTAuvIAziYxmcWZ0thbd
gnXXfkb1IBgyRMnZ33spLb1QNz2liTZS9P39UHpuv7w6X1PGmiBKVid0LisFcKcVOTHWC70MNsOf
Nvp88bWe2zKn66ziKbIWidI2rGMqG/kxy9zZ1ffhx/q+2llX+V2xw69ipz0P6gYfipvB1Z3xBkHM
i4OyS79j9XnFsEjfIiDgGDG6guAU7eDD+2/0XKbGx0NE4/crXQVWLeiDKB7ZQeYduYwAVOeAN3Dn
W+RX7Q3tOQdtqssTl/N75q9lVyffynCFTBOeLBURwK/JGeUvcfixRT7h/Qd8f8voC4f6NFlTjAEv
N5mFKuuDFm796h5fyP/mGqv4TQlroLbGGjTTMEkBstrYbpVfkjs61yg7+Va6rL59FvIyS0zLOtqd
fd1u0bBw8UZKHHreoMj3kr7JPo67PN3kt5k77Zu9eIifLpVH7+9JfeGRnL7Qkll9L438iAn5jgov
4vpP7v8/3sPnvxjUEMNg3M+k5e0C6tz2NUGPmBZfaz4gGeZw2lBc+GbnH+OvVVahxNL0sqpiboWx
/JLDmazrwH1/553rhfG5/lpiFUWMCRmUKGUJ4wGU1MZEI9elIexM7nyTP/ybnvavt9DpaqtYgRSv
n8kzry0rvqG8W5dP7z/OpRe2ChSlRitnXl6YnGtYGzFikR7fX+FsTAAUiDQ4g1BYpG8/vGWPBdRw
ETk4Tzhai8l4911qvwRyfOHbL69ilbfiPffXQqsdhpJ27CPJybcH5KH510AQQWr9Cky0T+D/vv9U
57fByWqrndZXujXQZ4Bgtwv25d18pEX5VFJ7g8890vl6f7mzp+dktdWmQzuMGhH1Eqdrr5v0Nq23
zaVBsnp2K5yssdpqgWWkCI+zBgiwK/mQPQov3UI29XRv2FW7zAG859HPuCd5DDfVtnSC7X94OZ78
itWG1EqIUUrNrzBnXEU6jFO7dPv+yzyTmL/ZKKtbCph9Cb2MJUbSq6W3jGX9tr48Bji78y0Z0AOm
Q6AAVoF9bKe2nZcX2n6fDsah20m3+VH/On2pPXkLnWqXFRe2yZlSAO38v1ZcnbWpFbUtLZtSD5Nj
UcjX2JzttTYGJGi7HbqpzjjZFxLx1x7o387dyaKrc9faSqaXQDqdxmuvNRdpj2scXZ6wwHOUh/jR
v5Pd2mHUdN99iFzLe/9bnk3TTx95dQ4xzi30ruWRxU7Z3jB/9CBCYzW3Gw9Lkr6AZ4zHbHtxYLB8
vPeeenUigbyCsVJY1/wwbzES2dOXOVp3uCQ7w/HS7fwPT4nCo4zqCqOlVb5jCOQ/6o5kvHOAc+6y
F+uwZHRLK5pyrnKRzPKWlt9/0HyjuQG3k8kSl/Y6NcdifQJKS1rQRJDYG9S+e+HhiXgpmp6L3baM
2bFMDoABxeorTvgKajkkbqf9PBwmZ3blw+QZjnaUvOkeE97xOXD6m8C91MU5d0RP1119xa4Mwr6X
lkrLsjCmYrA04w2aD87s/3p/o56L4KcrraIrSg0ZyN/lTQL1DZuPmQYk0P76HyyigKa0lnsbAtbb
u9YoCaytAKtuptdN/Jz2aBV+fn+JsxcfdGPUSJk40s9fRc+8GdIZXRMyEqZzu2EXfLXBcSkp9bBM
SXGpalOWrb0+aLZiyZiT6NQz62mIP4iy90MO2nRor7S9cZVcWZvAkUmELzzZuXvhdKVVvAb1D6NL
5+2N2/Kqvo4eu9vhcaZ1Q4ebE6b/mrbdFXI5+aa8uRjHltD83mOuQneEiFkNIYnQfdcTRec9TkE8
6OQuU+Pg4ms9ux1P3uoqaMt+KvexxLOKAiPt6WeJjl+J3Mr7r/RcSnH6RlfHusnbWe97VpmK4wzg
af7+/t8/+xQoYjEBAWCnL2jl06olVSQ0VWL+PnqB+K/d6SoudOLCoTr7EGjw0sMDqYm86NtF9KY1
41ohrywbPDGl+ArA6IU79PyhOlljFYfmNIdWSEOLOlNyINbAS6m4vNrhCZoiiLT5ccbgZmPG00No
6NskRBHHMMYLMerSk67CR9QGv2u0BknCQP5Qxhd6lZcWWCV3oZoPtr/AoePkydTuEBb8T/bDX59q
FZv6spGApS0lQD05ffDViBa53+jCrj676xBUWPyJEPVYTzLVEr2AuSGZaoz5moHSrgvVD5Ivee8/
zNk7EYWGBaWLYfYruv2kr0vZVBmochAREA4eArqQAASM9CYW131wCYl8/pn+a7H1oNtHAwHtHBbr
VXpvKR6p08uAh8f7j3RuDgQ37K9l1j2VuK2DZCDK+bn2jECs10rzAer3tu+wtI4h7QxSD6dIe7S5
ZTaRFt9mte/UYdBeeLtnt+LJL1mFjlxC4jFaigAUYF9Q3H1OO+vC1OvSO12F9KKalG5iFac0/i97
57FcN7Yl2F/p6Dky4A7MsGGuIy+tRImaIGThgQNv/qa/pX+sF/QyX4lXKrFV067IFy8ilSGCcAf7
bLPWN4MGK6tQPE2J/wt52h8v6XaiPzwm/ODKodGLE4GGP6u+nj2pjEXJeHnl5f31l5geddypzA3C
I3l5pBXv0JoXBKH6PtrLXblf980x86T/WjlS+9U+ZoN//3Oki3WCqkI/zwKflC7RZIaJDl0Auo/Y
dxJBpEfZqIm9oVMBgS9AvNcaMo5em2swl+4Cx5jBZmNSa7zQjjxsAwOeORbaHci28RFinPNK5PDL
N/WHX/di2cEZ0QighHyGLLZ2YMo0khut/gZo1m0vX4tZf/lY/XM0R73MfZaWIbW152hFfq3WxHr0
09vVp1fe1F+ek6tqhOP8xvRNvLzZuRaBTqN1znfOy1NHq0a1c45d4O65tNt2mcYvZef+V+ISc7PQ
8c9mzr3sGiwnOx/tioBcXa1p6yt3BjDGBIevrOG/qrHQX7bNoRpsqH4aStA06Chpwqfin37s1jpb
WZCG8hEHJQ5xWhTpTgmHncY2srD9LoH74UUzw+KR77555XJvy81F+Pfi17kIADrwYAPmM36dk7Pf
wj95tTVykHgOXy/Qmdv018Xh2CTwxzSIM1GN+ezl3V1S/ChZPJd+JXWYHREI6CpcVbXAst6bEcmd
pUK+3Y/AF1i+FPWx1TvreeFDBWDfznXLT8YVj7ANVR7LjGjvkxY8AkCf2XOgLrxvDR5U33DG7r2E
qHYjuN3Cq1ylO1YZytU8pTLqOM16PzMp6kkJaju2NDRBYhLTfWr1mZ/aZYN9nVqClinVN9ZTZwB8
E5N3tRFA1bMxBTMECD+e4ZNVXYErozE1hD8NfJKVwXjYmcOuH6LRzyhlBY052zv0Mt+5mTMUUK0p
jA3073S+6WrQbeyVfpPAgLgHLRT5F2OTufGkl/q0o3G7PKZpuXwoAbBdUR8k2ixsK35bT/AvvFH2
2sNYlMYZyP9nF1JXqLRWE3RNr+9hxc8PfZXmt7rqUtADyMMQDG1k62SOB82iIquJAtBlVE7MFJvt
uBzN0Ww+I3XmT7W5FVThi+W6dZLloAH9hCuC/zRqO/1adypw7NZiT+qhL9r2fafI5MsEo/UA0ll/
6AfN3Wul2d3C/lI7YD9t81HQYlmHjaXNFKFWZk890ijt5tnFLdMlqGX0eQ4m3HnnEizmLa3CqX2T
plIlbRa1bg+ITVnu5hh2NV7BojFguFdV0Z9a2BT2XpO8d19tOUlITisml2vhRtiDMrBURRgzXa6G
mybAPWtJkwiw4M3SXK32UunoSBslhkOjrevQBCkX6swQiL3D+gK3KOszIwsNtTTej4rGR8gFgt8v
3DMvstXlqOYSE9TS6/ibBni7+57Ld4XmRzxmQ+p4DZv9w4CrDeJjNu0FhJgdm6H8Xk+r4g4cnnW2
Lad4z4Ri+WA1A0T0LUAom9F8iE3Q2hEDXTvkddqhAsVzp2VuEtJwP9wJoTRhEQ+6l3TG4Hr1CA2x
72xosMCbnyNlNCzmurqqDtvKNd/gLU5PCsxrfy2lANrepV9tK+IS6lbXYaatkx2oT3nMs3XR/cHO
2wdHacyj2mgmRFUk1Eh22mCwh+GmoFEFeicQi4OhIpCZ1zQ723PeBBMrEWYZKPl+BsokrOSSvzHs
UdsZU2meQb8jnkCzgbLB7oGTBxBip2NRCndvWLl+3URTcUVbKQSHTKygU2zQLG8iyOz7FXaRfSPb
aLhNoiZ7D7FWv3HGUfedetkmtLEcL3nZHMQg18mbQVJ+AHTrhq2ZV10I9JrZlwGu9VW22PpHs1r1
oMtx68Kn08bTImYIfenG1gXV31+RosIins5J/a6catCBtY52GarFQUodg0Vni3elXqX32N2yu61H
575blIad0yZLQjGmMjWfo+lp7RiW6tC6dywBcPy0bZrfjrO7SJ0W34ACQMuCcI9lpkZniDvKo1FF
5Q1r0XKtxAClrNhKr00VCLcaSePQTVTsOhbCb008AhWbUDpAaIn3naq6+2iMm/OSr7gRcjV5QF1Q
YWma1cNoYy6CUWAFzZD2+7o1k30xiOo6SQWqKt2oA1P2E5dIRv3R6UvNt92yOyW52VIuH5OdrrdD
OIwp/AHNQUO48jADtop2Uwp3X/Z6aTIx4SL3jgxYox6wpe4buuPV9kY9sXd5n+XXmFGUh8m2xn3h
zsvbZgBS5UmRu9mOBKC8baOxhMFouuEidUSmBFj7FJI4nvEeu0IcqcCqENyfUwimD+WAilBl9i32
h8Iydh3cohC2co9xe6kA/Rfjuz6t3KCTxXCaXHi2ix0rBXGdmbyboAqc0ljpsW0A4g2NxervMCna
z2o9UDSc4McEdWEWb2J8C2E1GJnuKZJhjcqNtDfGUAl0VubwUcq0UKGt5dZbUSXzM2I21R901CKV
n9e1O+5akeNhr3uZB2kyJQ+p5miBqeJ1wNgHmj7Sxn5vxfVyN63PSEq6fa9m82dTraZ9tZQJ1Ia1
1d7FrSysIMXS+FY4JAv8pEjEm8yU2h2rubYvGqmGgK+aA028EaxmFK9iiLqgEqvWh0rJI+jZk64f
40wvTko3tDtLm4aTHGtAztoiSXiNYxmuGlIzKdoqhLPqXrtxEsEigtN0EuCkz4tuGNeMA9RXNmrJ
Y2X01ScXJtVOUZv1ZlIrcSorke4SZ8luGlHyWFnLWB0q3IC3Mlu0owDVdIrgtu4MKRy/LwbQun02
75Wht9/MDl8Gq8Ybhx6OSkLTnDVRqfBrOsUzLFRv0xb4TgUy+job5Dmvq8jDdZgjVq2Fp436cGQV
mD+IdhaHXsTiaayTfA+T1PlI7yCDEsj59kJtLZYw3r56TqIdhM/1VOWxfdQXAXJ6zmgPGePWCmRv
aR+Yq/uAuvEWO2vMM9tMYZGmhbfWHxd9vgXHFePaSPLHCKvF1ZpbjwbfHs9MytljNB40bZOKW4QD
zlkpE16lRXH9sZc4U7WqO6R65kQ4zOvoPLeODdXcnobFX1ZI6BtrX/my8qCHpayzEAx6v74Sp/68
TWUIn45pl47i762GLwM1hy35kDno3tRF9SZoQ2BKXgk9f95P6LQk02ZgAGwhn7H99x82kEshx17D
iUHmkQlk43r1soD5gB2SFi9kUDymN+61Bs1fJLy2g9L6txEqNbpCXx40rhGN1JVa+G2g+v0xXs7F
zg2RrvNhuMpOr+V2f3mOTHbS6f69n+vicNJc6aeaOUdT4OpIrtCvHlLlta6Un28WJ/XDUS624gVR
zpbGA6CmSG8tseWkz99v1n9rzf8ntAK2zf85+eJ/lR/XuvrYvUBefP87fxMvhPUXBkGVugdNBrTM
bJbyv4kXyM1t1wFjRD6BOiwUi38TL3SMC/wDz4hJta3hjifnH0iq+5dDhpwmRkPdOsJp5f8DdwLP
No/0D1s8Ru14uzZVG4O5gqfkIn0CPtltFkc0TLwTgNW7Sq6m/pzT01kehllN6fye07bF9jVGfQni
eFwao/+kVvnExLAD62xfR4RGwZDZ+fIZKXiffrTsDAEV/OFJv7IjZwS2Yq0NeE7PNqVdIUFAYuVT
24OHVs3q0B8AALo1HLWZeDjQG7XT31dQBpWHJEUYHILs0vJD3tW2fZXVFpImWF/aQ9ytWft17OLM
QeFc0oYAFE2Ut1qU4eH1IpF/jzbZzOB4yXqGZ69baoqOTVOJDslaYXNk3rTwF/Wv45oBcnN4J7FU
Qxq3Hgh0lOI6djSglFls4yhP4AoZEIbwhgZwzQCu1mXbWvdAjcWaemMKVmQ1drkxV9mzAWIMgnRe
RtHZNWpDvWbRVtm3lN8VDKum9/pHRVpx9BEHdbOEUwtkrvZNI7HBQOlt4u4GfQRsZi9WN1JEZjmP
lw3n1g73ipNEBPlTjFEWSCTQ9xJ/J8k8h2oe+Sji3qNuj0A5npOM1tcEWYELCXGykwGqd5rPlv4E
t80kU9W7Vm9+cLnJQ8amFszhfVwZcXEWKGtLxhpiLcKrO6bLXaKYbXRwu2WYG5LYY97dTylYq3sJ
Byn5YMRGJCdfi+yVXW6ai3InirT7mOVMuTwztuS0D1gD7P7ZToyRfEoCDJfexrqxgemKOC3OZAbK
4p1wRpdseY6YtmDidGBchUfOMm57YiB7hBWi5KOk65NPVIz91HTL1mcnqsbEWUzxIXt1nK7UH6e1
IZnbmYvoH3hBB0t6S4Xod68x0NreUeFI46OwZJ8GgrFkyU+ZIYtjFzBNwOSJYlUmSm5E2hJePVhG
4+NYOQxvemKMoTdS8ADbdxgHqVVfHXRW4xLEbkWoCwnWUX277aDXez281C4LKvb/Faq7RRaHbo3N
HC8sqqaD7TLfe6W4VrlNnA7LUBx6lK7x+7pxoKfHzoD1qrUIMPGVtILUkzctmSs+qQNJhsM0FY52
Ta+cAf6cgEi7VaXWJp9wJm1/O8ngOTrmDBHcnyTmPIiWRpMszzV5YBf411qb1h3ukdEAlzAiBwEU
KMrYmr1Ij3UrTKNWOB/YX3XLWcdN1Z0UeMZolggAM+M0t7XRnEQPx5Hqq9Pjakd8lEz2Ea6Z6PbO
MjrWG2yuMYg9kw9S2/q6qKEAjGY32TMow9StT9yRtr8blWlIT60ysmVDa2VEZ9IOrfrRzvI+unEi
Nqfn1OgS7QjeWVFvRavHw6mJTFl/wGgqyrt24e99miiIyHdqyat1zBfHWACS5cP8lFsd8eVOY3Ud
mxDWPOR/Unqk/94WGaDgIwaXFBKn07dL+iW1HSDxfjez7f5sFclEd+6idwzDCJazM1KEZergN7t4
I7yqi0Wah3bSISOfFAuummIXzph4KCAtJ/6c99BSn2hIZQfpS/DKOEEsloPlba3kbAKBzRtAT3Kp
puMVdYfC/WATFJA3qMZEpihhFLt6EBmo0dOgL3kNEF0d5Le1JsZtvC4Z444dcjQnDwmeBVAtugVZ
nS0/7eRO5g2urOcnwYOApyMzoSv3IQ1q256/WMTyYM2OmSnBqPJWXeEwSScK6GvLz4sP6mAX2r0W
k414B9xSKu8a0J71PURrq3g7qRB2j7gKtex6tKSWAL0cWueAuLgxTlNvKcaVvpR5fYgx/Ekab5LI
nndVY1pYlc0yLT5N7A/zO+wsRvNlEC7bEajT1nDO8znVA0dkqZtv1Yo8B0g2VfY8YEmG1+nsMGxU
8+dRZll16vt2jK/ndqqG1SPN6C5PJWt3Wx9joqxir+grcrFAj3q1vU5MYkxEWHbF7+2ZtsxqI7Ct
DkLO4unmZOk9A2U6qolFDRytbPiGIIDU+oyxWKHkfw+5/P8TSP0nTEiAXxb5XHNT4DBpSYzxn4dU
3tei/h+Huk0JrPqvPwZWkCF//kH/0OiNv6gJ4JOyQD/+jQ/7hyxm/kX4i4nKAjBgsJ0gAP43GdL9
ywYOT3ua6Tjfo7D/CLR09S+VfhImHhxcahsf8k8iLfP7jOUPkdb2y9uQyuj2NaFD8r+XmwuSRHnh
zFqDlSm+apTopp2UcFyh62rNlbCT/Zijdi6Wt2t5b2KW1yfS/uu6a037S9EhRrSy3dajrJjfLFHf
xwWrSzcd265GS64/5ct4mPriJrVJklTiSYMU0g7OQ61t+ds42btN+2S22p7XIFRXE1oeKB4m0IT2
dSnd/WCrdzpi6lliO4KdriQbFwi9pVkd9aS5XkSGNwSgazmtV4sT7QaVrDjZMz2fg2Vsd0XVnupU
souZ7pv6M/YaD2Xebkv1QIjn4y/fwf2+oYn5gOnxFgcKeXpzB4XJz9YnMPgMpH5tuhs0HcekAxK9
lB+oy+6MQezVerrZ+LdS+yaVGUOVQfKhnL4paBkBvfK17pnqHs9p1721zeXYRMCGSrTSRClOND2r
xUliXYxQgmwb8m16bJqeG3uB4QgQLA4daQbjYHlM0B3WpvPJZIRq+Tzos6epvSfm+WZFf+qsI8lt
SsCD45fak6SaF/HBrztB8kc8dNCqpqb0jaEPB4VRYmFedcXsWb38JkV8BoG9GwvricB3l3ML4KWx
fX62V+VakAIm4xzUlbsvNBunubLryfZYxbfiPf7YfaveFRZJ8Q7x+vbJ7Gi5M+ewMLoAQ9J+sTSy
JQMs4RFletl4LWswjFFMhs2Zke6rOukPLmlPJzQ6OvS09D24kdu2wQY2derRGnPyVfqO7KDv5nhF
ivh2kPpZj8TXxapDPqCEkGPzodhyn8Sa0wQrbpkfIqMPHX24wwwbTAuUAAuhSMuGHetnkxNPTtqO
pdMrJJRJ53OqqeFSUFVpNwGX+2jUDSRSYlACM1VvjqLUHlHH+RNkONJEweym57izDtQrdhSP7krE
teQ8T8nwrc6L9yuDCLWtvYkoZNCNvF8qm3y37sPI9+YZjpjbnmiVCUVKgNNWu0YiMEX3SxPFW9oY
grXW95UdvyURzrR+7IkBYLIOOLPYxJFlcmU0xc2UopUFm+9UcPitIlyz6M7sn7tBO7XmdCba343i
mz6r3rpWh1F/r9igLqXciflTF1GQpJiSTdOhXh5TBQorTTQL5SOa2wPKCldOm57KLEINbPvoizzT
KbylM3x1rHypLbsOgWyZ09UGWlxLpnOaMxS/NLfjityeIHjRmxN+RYqTSOHK504jGdxk+0lVrvEM
0UAIbBZwjIGxJieNbFmn2HK+lhGc1mLKHCT3+vOUtW+0pmUOQrvL4R4yKY/9kpRuJnfSfbTWO9ZY
b+qTMJV1oA9JIEHIZuSs85GUZG/4NbKZ1aj2XZfdpUl8W6S0bFik4ZrTajYhZZpj3Iz3Zf8uy4q7
bFX9vLcDoTzpC35a652wKJsVT9sf5v07BFyHtgaxqicewRL9U1RQXIpEJXtFpo0XCEKq+iXPwf+L
JmR/8BXh9XUy0JwWkV+0gthRCL7pBJTaTRvJ6ywhbBi5ymv0QbNrgoaEEdJhOZSUQBB+MGOgesuy
QmklxmtuVAm6LJpPBYVXo4S2k5QnjcJM6z7l0GpN85AojqdFYqf3w74taTxgJVsa57o33MNUyMet
6GfYEewm6Rn66I3MzhjT9AGu+bVaZIHTCL+GFJ6kDKpbN47yrsutJ1OUN2x/Q8itQOnnz7kcgri/
0Vl9kFkdoy7fO5F+mu3aS/ubkgJl1TLqXksy78OVYFEnfPRU807Wj31hHOWcBm3u3M9LhSBK9/pU
9WZ9CrsNEMy90xfnRijpCfHUY4bMRKECZuktEWd+U3TVzipcMrcAOehE9Kz4zkENEa3xx5T32ZVN
0PTdTs3qQNqfFl35MnyyeGlvY4p2eXbfZuxXh25fOl+Tmd7r8X2cKiF7xOvMNgFwMMJONrxdhsDW
IF9W1Zf/zkz9y9+jC7hfv4uj7j62/+d//xg+/f03/gmYSEwxnwuMlDlgB10BiaG/AyYBpXX7Y+gN
AG82Osa/Ayb9L0FJgMQUPdEw6eC4/ke8RGLKoDWDmVQSmvylP5L3vEyNCrrLaO+mzwPcjrCA+V0k
LbVtk7jQRe+B7HpjK+RI56Le4hj7/Q8X5e5f8dePMNSXHSXfDwT9A9UQrBHaLi4n5tlEuW6EB9mT
gLr9oqzui3q93aRgDLPkVzLVXmlYetnk8P2AtoAAQCRKYhDf5sswsKywXABprqkFlFjiLIK7YaZO
FT/GnUSxVgB0SF6bD/vFQUkWbqRLWyd2dC8aOVqX/ATFEhQrToc4qGnMKFi2b0eW2OWxVpdhV3ZG
fdsO6x9yYwitGRCA0sT5MmXHBPbL862XQgwl4iOvWuv3dAjQzPDc2eq/UtD/r4N821G2OS7CeHYA
9D9eNDs5Q9usXRTV+Me/TDPGieKDoVivFCVePpQ87rSswdvjsQcXsQEWXp6Ku6QCNd7WVNHbRzs7
080GRfMPAZ1/HwWE0EYYZNSbt+/HykfWF93IFClNhxjTF5d5I/OBHvrd75/77Y7/sBv5+yiA1kAV
UfOwL85Fkx3bosmqsX88mWV3M+Cqsafbcvn8++Nst/en4wi2Poxq0DjlXOSXUarOpcSr6lWGeyUW
m0CIuuLvj3HZwPmvk+GuG3Tr6GTULw4yiyzu2pa7r83i2kwoGpmGb5rduTYNoOk2nHArMvMvTiTi
66QjhJ6i5M2K/8Eb82b0f//r/PyYMPpLz5FD1t/mLd9S7j+UrtxJpxMw12tw+8RAbYUot7YArsXV
a3iYny8uR2JbTHMKqDUGtF8eSWkjnaR1idxDpwMgVnI3qJPmD/ujubpCBTLFIIzGMWgdfnmUNClm
nYZ2ikerMQCyT94nc/X0+2v2qzMxLKgUjG6wPf5OHfnhmim5iF3KELWnT+jspXqqzO7h94d4uQZu
by8XivdX51RIBVxWOvDWQA7QWOmNOGaSwp2zAw2dWiDZuH5cEhxCeZuNkUe3Vx/8/tC/OjuTWikf
TjIJxuV9wuIWzXT71CgEFpuMmzIfiq5T3/z+KJdk8e0MAUNQg0aRoWHdu3jwxqyDdbu9a5D9g/RA
djmrzst0zipvI7SoO/06YUfJBNxASAj0eDd9eq2G+vO6wu9A7cqAVbmlay4eSRzQhVGTzvamfFXd
QHUHJiZtiIClVxVpg8lIitV55fr+4taCguBrigecLiJtu/4/PD2WbvWxLFmYE0X73CfOBy7Qk4wb
Woa0dy7rD21Hr83a/nRPXVZN8jjgALm17mVPaGqnHcIxjrmuXxLjvm1fGfD4aRXh51P440ndan3W
9+G7H86p0+SqU+7iY9PQUts4pC5AlqS7vGuM3e8fnF8ciqXZ5hgcipfvYo6PvFQ5A0HjVATArB67
GcrWZ4SGr9wm43JicHtCIciBPuJjsJEht9/kh5OaZuRtWcs72ImrdA4jc78otPFSXBw8/p0NcF2+
q+T7EqH41H+JkCDNYxLQ2+Q1doCSA/MwYsKFLuPbYsRR2NJ/VgajcyrQBQLJ9QzlTZtuS1UfpKXf
xB/iVoXkT49N3Ozy4mFY2cGou3YeAwpKITqV2g4LMxTyaJDcQdjlF+OtXkHEH7TdxN4mPeRzhJji
hoa9XVQyb9yJa6dD5+FeK+rOcD+OSL0ruK8TBRPaV4MlTnCW+fl6cnC9JvR4tWUTSmDbJE8Af7NR
nYasOVHJeyah78XKB8c9FmlL4SwLB+dDjKKXrPuBHOkhHsQ7UWOF3dkJGYTAMSicxr7WXOcomUBf
DqZXRIyC6VDLMx35PFqT4t5c3kTOWc3eJhpmFnbFZASHKYzLt+ZokZA6dOX9NL8pVPqmYl/qD8Mg
6do5TfnoTw3ig/XWUm+jofJs7Savv5k15YP5bavwhWlPvUK/nqkHNoXfxI13TvR57Zhvt761zn41
bnL1sLb6LoHlmE/MT4r9Kj9jvvHy/mM+PFhO6E4I5vLGG0Xi92rj19W73m1OplsFa57fNinttVtf
bX4eZe4N5Q6Rmj74o8n6SVfoLE45Ihf3uRMOtJIGKLKCBFLxlQFxNspgI8INszfJsw2a72TXDY0j
1S6JbpKou5mL/TQlXt6epyZQMyyZdR7UMR1ZfhHdauvtpD5OSOwqX3U/1fVZzfc6GoZ0HOhxq/1+
vNLlfdwfhhFVQ/0wm45vjXfRuKcbMIxJjvTKnTnouzoZPFN51tfd6j7pLemd/DGdPs5WqETkJA+a
vS+nr/H6tu6vdTdYG2+Z91N/svKHOAtFca/nuxEerUxnD7XZrms+0GTot9mnFghb01v+mqahUI5b
nrPaym2HVXae7V5V3RqkdDlm4400j/YGUdvk6yNBSWH5WYvtsP8ghpt88soqOaSu7s3L8+p+rcfH
LH0sSNzleXWcs1CLbtFUi0KEskKkbkmfftK3Fc2iSm5TJnRpXZxPOjY5aYQF9ZEoKzwe7520TqN7
nzRcghEb6KZ4W0gFJ6unFMMhVcsQR0LYDmpQNGPQW3c5idaxdM6zzPhPuCEqc5eN3CUrdKNbvQ5q
xVNX19OVT3o03zXDGGrtoWLIeU7QxymvrIovd4bf4wUKxQZNTrYgtLoc4zOthWxvDF0sE+pED74e
DcGcjKRg4DIZN6hiV+2pmVzx9g9XY9ZIi8lB3aI6te0UX66Rsl8cZ7G4U7SqRkeqqLy9iZPJp7ET
9d/Wmj/YN3Ew3cZ4QvVkCyIvDma2XZtI4q7BtvqBNz+JXU/Ttj53AsHX6E2/+tCwy2azDfTSIr3w
8midYY6jWuNbTaOJ91NEykFiywrKqCte+db84vNMH47Y0H4WPmHjYkMoatHT0W2yv4lv1BVJK1Db
P7xPfPN1ToUOZB4RZtFfnkw7ZMuIc7T23EYLxuydsdDH8doM+k+nsT0MJGhMkhTfWSUvD6LkzoiK
O5ZYDM6a87zYrzXa/fyUWxqZJJvpbDaBmnmxdXKXzQazbI21XT2ynFBksW1719hNIPV0l6p998p1
+/mU6HhiI2hzQjQx2RcxAFI3V1uxpDJIutrHtYmLg23D8vvDuwP9kJ069TbQ+YRnxssLp7adzEsy
O57TfsqMTxotB+KPQ7TtGJgy6caCpke8+/IY81BMTo/xk/EE6TvLtCP2P86EUL8/lUtyN1ETYRln
Q8hksZ+8fNLiDhpaT3rG6yxW/1E3dL5YmuMeKHfqxz7t0wOOUYj9mtHv85KWKW+lbT7xhwFl8u9/
mZ/je47Pdn5rHKMnwri4e/QpkBaTRFjM2xwrZ3ibODGDMoV11Hv55ffH+mm5IA3JVB9VXQEl0XAu
7mGqpG3CzEWNupFHsSg6ktDJUgWZrcjD7w/180NJeZpkKDkyYIxkq17eyjjN7Z6ljwxCMljH1EJB
M6kEN/+Fo8DrR3xOLZqp7ZdHoXGbNy3fHkqWf6onU+WbfO5/f5BfXDXeUBr0tlPRsVm9PIixulOW
lywZdHHQ56UHSjf7RfHp90f5xQWz7S09C0afia3Le2Myct7Y21GAJ4UF4uOsfW1p+sUhOAUuF80e
ruD/Xp7IEmdmr9Nt7i2qyD0zd86Wmu7/8DTYZZlcLb6AFOh/+kxM+FTFNPOI8Xk8yNih1IsF+pUX
+KcT4SBCE2gmN9ynepkDM5ax1NSUfXk5TvN1UlHv0dzReWXk9qeV3IXGu+EZyeZbONYudt4tDTez
rXK5HDoA1kFHE0GlDizwNL1XKEb//sL99JRxNAIHFJdC8AhcprGpezLzarP9dWxEUK52aK3slDjJ
K2/MZUs24+yayZK3YVK31fwyfYwOoumUghdzbsZl8eoOryADWoHasregkQopPZxUPimEgNGCnt5u
hT+MSGZibW3e/P6kf1r8XERRrMW2YUCdYUbz5RM5C76f2QacFbH2bmmtiIHmUXiiNN7kmfvKqV8m
NZivJ6tNpoLEBnf1krepTLGecZH5urTkURYXIZ2x3IyWdZzL7hp3b6ja8pVniDv3/ef+kLElo0Fx
F8IoBPYtCL1cPwCiuV1Htd+vR4dN0oRgsgosOSpKKJNCKntAoPZaEudPfXc281isTybtY+WCLS+n
0d2bqk6mB1Fp5uL3TTd0Ovu4REO9nahj+TRY0SxDo8pauism+b0b1kxnja5DIeeBObWMCpN2oByi
FMdUYV7+QVuauHsjV6urrtTKGtdPWTKYfSidhbShN1aWw+xQKaw4e0paZe78epHRcDBI/sbvC0T0
yKBdQ8ozEY+czzHdk/1eq6SSxV62bGNTgmGO8c6UrcyfSsZxGO5Ou6g9DRSZ2ZiOqnITj25K5509
28JzrclAw+40VMuNiQzq1q6GP7PRs/nOjZRlt9RWd0gikWUn5htUkw5cQSOEVTT4QFMLtBCNrUw2
hobSrWd1jZI7OysENqahYUxf96Rqq4/YhvJTS77el+VYvJcVn6kID6k7s4ykdF6kkDhkkaHUdoqg
jQrQDNR2mZZA3T0eY4Xvqq+IKO78op1xXDcqbapwm1XAKsOiaafSLLLQ1i0abYuq21o06YsOEmtu
/KmIIRJbukMzNf3BRzc120dnSM72AAMtv5mbUu5lP5lBTbck+oYi3cVLUu3iQuRBIsc1MJgZu+kc
ZcVHz3G5g8lxaOLmoGix2NM5YF43c2aHOPTMDLOGQ10lYbB1cNwkcAp78htO9qrRJitQ2W15Qh/L
s8hr9Tw3TDQIrWLajf6pUI8je19XRh0iPzeCrqejMlcojpcWwT8DOujISZjf1m1iHIehSnd15KzH
oeirp4WOv70G+nmnpLLwY3qAjhoRx61lO+1pcbkgS1eXd4z/KWe2gviLuJkhzvJu14hoDLYM79WM
qQcmIpkPe3KXfZGvw1kaSeUbIisDa9AA101C/9Ytpv6YVon7mNPMGRRt4XpF5qp+VyfCd4aZuCA2
lB2Ru6QreJZbp4L7CW5af+pG1TjSJZHTEWSCLmdMxhfGoF6VWj3vtFqdvTEZ6+OQCyNws2G9lbwd
wVwltFM36frW1RtBs+6qPc5L1l+3Rl9clbbUaHth1Jju54grCZk6aaR9YyomeRVlVU5T2WPtamZ6
NkrElEpXdVc470VoM213WyjrsM/WcjyUbqbexTH+9kya/anIaMlwmrG/FrG5wsyoxoOSuGq4ToV7
7BwxHXio1K35xt3nq+teDaqbXNv/l6PzWG4cCYLoFyEC3lzhaOVFSpoLQhbem27g6/dx77M7HBLo
rsrKfJUMXybm393iyvqeY5JvDid15CqEOAtEhLuyHxG3WR78zP+jORaGsjx7iqk+b0SK995Sixhr
g/Wl14ZzoKUuYsjobPypO3u3TLyZaV8o90vde8fKoUHc7GG8d92s/6y7TTlZ+rQ+Q9Uc7zc5b6GC
ZWw/UvNEyPvGnbI2Y5Dndn7E/VZHiaGOh60rx3jsVpcd7pr2sc41UpUgc7zJtUMl8UbD99rO5TVc
th2EiPVDmZETCR2xMb2ecfZJtQuFaok4a3HwddLUnnRAAb+Js6Y7bWuXY9UJ1r5UC8uKVlRA5vDE
xZ1+PBfKgoOQQ+lQjcI9aFOqcNTZGTJZYewwRnenpVL6nZWWznl1TUHoFktSnhbL8ziwwzjzHLY/
DwX0bdERIci1+mTRcJytFgdMTvryx7M4QHy1rnOciPpCSrUuq08vs0kX8AVrx2Xrh5OZSibppILd
z8paxvuhS7VHfqLhZOVTdYtPKl+j3liHohNsQW1acwlFaXf7NpmGD8cqBrxFg3sidmmnIcVZ9S0h
ov1Z26JqFACGd9+OThG2vFNv2u368Ef6oDjbxuyttVzGYbLrDFZIZUb6pnDYYmRUl3IL6tpMT4oz
qDjU+n5w9vSozmtuZNaB8LPdRFzkHDBa6g6vjcyL+20x3pbRm2OhaC7WYR2JVOvNb8kyXOnzYDhn
etzmXRKlvZAqG69DXhMHIQMfr7TAV4VAwEfWmhqQgTKxidC31UKO3GWBZ2rNV1FAIQ655zeWG5sF
+qXRu+aVOUl+mZr6I8vT9SXLEvXUdhnbsrMThjV2mW74H00VjKzjyDt0irOL8utwZ/at/QKWT/BU
lTFV4qEU7SdbkmLXU9JwTey7ujFD4qjnqnLvt2obA7sr964y7qxa3zuMUQPTrd1Ym4bXJRnOmD2O
ievUkWbk/Wkuq7dcN+LUcR/sih3dWe8qft5JMA1ZaKSbHYmhag5Z35yWVCOJs0ETyD33BK0BJxdY
rigTxZNWtM+L1S8NJrhGDbth/JzlodErLdQ2RkUpj1xKeMZaDnhd36o1e2ODD+uIVtypZUPG2Z2B
DKKsU+/Ffe/u1S42U/206N9a0kxUhrm1xx/pBspgnVAiSn8VStx6WTDM5gsrZkJ1qu/TROxv1jfK
BCK9Dp8mPWpJ9bTI9WkzrBdJVlqh0XXocZW8j9nci4lyPa+CDJGVG7/LbN0blXiYE0BYUpdxYX8b
6uCEZINr6hgwEPqK7VIZUspSS2kZN2SR2mwRT+tNnFi4vIqCD1RMfiEhWCgkePBK9J84A2pcuI0b
zuXYhF3X7M1eRp2u/EqD5LMn01DaMxpsjaU1b8ZfK7NS32v0D12b/5YxefamFKVW2wM8e9gyji1K
L7+qlGBU7IF/0Mj+kmZ5H8pc81VLebObidemqz/yBSlaq146z6auJiXbOYuvEqLq6l9eEaBI3N15
ah5LqQRJzSFkKM4bXg9u8LL/GtspEpQnVZKwx2fJ60goUMoSIgiadCMhCQwv5UFm/a5Ks69aN1kx
rviiL6B7rCMnmhqk8NAdo4scqApWjqq/blPpg9q5WJOX7pNBD9USL4vaFWeRdplPVvjMIxlt5HWa
GTAK6A8qBv1ums2D6QJSIAAS5Cx49pO+PE1Kw61qMg01iC75xup+9q4XzeZyKj2nC/oeyIOa1eVx
a5rZz/IudoX1AtD3Wev6xU8zKzl4Q6s8eiQoYDwM53XgH7nWQSuoGg3sdWofAkMQA08haEJIHv+g
Onq+w7kfZF73LPXpm53pzH3gFQRWqry70n6pO6GCarAi4q9xZhKILhvx4BU2+Q9jZLTFryUW58fs
l0u7JddaG7+hcGDrccejPn8PxrLSLme7LT2byWD4+sIcgtsKpIou/prmQ9m2jRP7pVndu8Yrd/Vm
nQzxUjsqy6CJ4S05WiDHyZk/8MypzG6Gsnu0VfFvrtzr1q1dyP1l7Kxc8hzmKlAK7WGRzp07Ln+Z
qBlaFm57tBLrtXO7b0mUye90fQoQgE9pgnc6y061UCNE4j0H9mkuWjb/sQu2nYw4a/RrpXa/uBG5
ve6ttgka72Ru03sDfYc0xk+SA63lSx6kPNqF+Sa7OtiG8pDo/ACO4ndbfjem6qOTCn9WagAAlGBk
WTaXYzZly57ECJ0T8t0uRNp9Ws+dOTm+opzW7KHnX6fRchUUjUypgo7lPnjVLZMlVLoTGOMYF23P
R7+v0uZhNWhBl8e+boJ2q/Ylyaytl3h2NyzMy0EwRE1HgujYGxeNI2vrI12tXr2xOgoOOa1pgg0C
V5WpoGJamKITD+QwMa40n1QlZVxDbT4+ivRzUQe/aC861cgA5dJrrOd+KY+TTqMg1Ksqi+Ome3Gh
1DtyPZlvyPQ8559W8ZwmvFb9RppQnuZO2Tuy3leJu2ut5s7czDvX/JlybGeM+Cpv9VdD8T3GkoNz
Lbg7bSt/adIfd/Pgv4vXtbI/++HbTW/ZzR5PcSLs/TI68TTQKrhTVDb6V2epYSERIwcOlvSLxGQ4
eyLM6ktdTK/LgMGZMGirOPsyhyZEBtGmqSkNnncoWbmqEyHVWcN44qNlsAtEtR5V50qhfUdMNV6z
T6rxGB5YLA1Q1+0Sbphsueqjscn8Gr9x4ngHmYy+LFPfpWZkbUbY9fVRoeQARnPoiU+0DBI5ly8U
RocFEX8QSTS752KtYq20iUU2iID85aQixYq3FzKyKrOga74a6g0r/cv1hdl0EpO1CF033Q3KfNTV
D3ys0boZfmsOMXAFACAfinFm/M7PzwK/5XWFIrNwGHbDTve2Q0tfVDsaEQw3LAdOZ1T+URt3vV37
g7fez+21ZkxeuUkXZtmZcm0ORuOH3O6evCN9Yc9XuTDC2Y3riz6fK/HSiL1as8NB7Lf5UMgeozVI
KcAHtPQ3vXpXUEK26Tcqr18msAS2Z4UH+7aKbNCSqLSPW9HeuzDw7KoJvCz9h0PxvDbGn8n8kH4o
CyARAK7AnDyn8H20V5YVF7E60LWRBMZisvyYnJspRmd1qSgfUKK0aY0JUZXclMRlibtS+8PjgMZz
XFLnjBD+iIwAMKEkINj+DMP6MMo7xTIJWyYn3VYimUOi7NIgN3AGrMNu5O41xYuTnBD5XeaAQt/L
m5QnzKg0tUgQK7CAKdk1RabodyvNMGd64LU2fm2atZHMTTcfKkA36eBGGsNLoKdnVfucTOGX6eAP
iha6jKVbNA+iZPtt+pxwciNYHgRIqOlKrIzz8SErVyTXkBo41niLSJ8Cuo6keZ9iuhl7UoDa5DyV
C/s8uoepPy7qq867qOWhSac3eMGafhbpQF/8RlpNQbzLxZOgvEgf5XhpyvvJ1CPT2XxL+TZJbXQU
VK4Wpah9i2tG2gT6wbpir/OBSJDx2+viphl4vkqLmeMSkI5DqK3eZe0Uj6kZgc0jH9iF9YpfHNUB
QS/UDRKcy7e54EcoFYLFvCHZCihKfTZhLpjOWXVixHiSd0jlX9vw1tn8yJsWQuvyZca3y4KNrgR+
Yuy2/kD35hsNKRcjFjrD8vqfWp2q/tytn41Qgw7RZkv/3H9J53Cb3De56ZdrgHWE3IjKVXevsZ7L
6oLcjhz5L1dPc/Igl8iWcW4zdSOnK3Zi2JkJ7Rx8JB7tbE8HERfMx+1+4j+Na/d1rF7tIVzQA+xR
icucI3+kH/01UaaMTQOREy6Kx7t275KznVJ5RAb0FZMIddkQahrCqfYQAIZdYcto8OoTm344J5Zj
oetBatg/gyA+s6URWOpAof7s0N4b3myd0fWPjcdhK+91z9hJUgmYbXbuRvFBrmHs2I631WfTO/DO
Sa/yb2aIybQDpLk3LzNPql7uk348jnnOBL38bQslmNrhd1asu1RX8TzJfnpcRuJES2c8295GqKDI
wmXJsrjoNvFlplW5bze3ZHpOpoG07FYVyABZHUCZemwG+1izKswrIOWAy2qls0+6Iay1YkfZh4AT
u4YbV94+W5+mRBxa49XsLi6Pg0YBv+kvVZOcBrUA21XEbA6KKDOPoKYCdZgeHSrJLLNpzCgKBG1Q
lh9q9cGlJ9NeJ+sxXe5s/tX66O6VTecc+idXxZ9NBU7Lx6Ld9anij04Z11b+NhJBqrsBZlR3spYX
pVAiLIshyns45c7R9uLMkSFxi1BY76qzhprpa6QWakeEQx6Z7b623z3SYgkO0SFslMJv2o+J3AVJ
by2/gZ+2IO1dvpYuTPunFm4MUdygSl+67Gqp76p9GpL7RSBUOvdwNPHBRHP3pOthgYyorUfqVdsR
frfsNPO7rNaD1WNtQfQb5WvdrWT7y8O4eLHOzjy3yfEDgiebzLAyX+dtZ3rPLdtcDHYZtimbedP5
tJjfWo8RqL032abr7NYqvfNu2J9mZ5Tccq1EnuP7yvBSAZuz7tcbOefiuIdKe3Hbd4OT36YpWzff
dvdF8mLzAFrFYdNiq/kyzZ1phK72TsOYjDsoBYSjjnQbPnzZQKT7RT6Y094Rl9y7t7OH1SQPCPpQ
smZ0iyxUALchV0QoqIi26TnBrWFZhe8RxOlRhqPRboju8fKrUSIcRDFefC5Uh6zZTQOFuMXksN8X
uhVrxfoMnU4hfJZ4oW1webmp+55PiwiNkvdHun6So4dsSQPTxrtsxvKktvSlCPCJwgKxoTz2ot5N
3UNbt5Fev6x6dqxILtWqHWatGsh8I32ORio7P6tUXyu9f7Uovghm7pTUCSsFi9l6t6nvs3HQxOm2
U3IcbD8fYgtYZzvGxnDtWTA8HsaRglN5FOY57V/F+CDrd6ViGw44Sr36zjMeVGVqTxKjp6YLAnbU
jWoTJpWxQyL/twoy9bNrQ+8rd43bvQLc8r3F2PeFdp7q8s9lQdkIcJDC7qioaTjg2OSaDyqauaae
QuCe3KznoRPHZVyaUEH01F1EhXXyyxlXVS8D/j+HSf0xXTVUc/ugdhRB3fqzGerz0izXzcVRMG47
WxmJffWcuq3xlTrsmBRsEquJoSnawOMAbEvC9084X5xxO4pk8/O1IEc0/KZK9zivkUbQbfqQbMmy
PZa4YRiYmMaY6Xqo+lcjvyQd9dIKC69/MKQM4KDdmuW2XfbJWkStsoaz3G+1+AT9HWc4cNOxiRRn
OcJiC9KpfnPVNSBF6JX7Ylw4XgWm6vlxLOCO8bbeqR5kpaVW7wtFDcekoflY3mtF4QqydrM6hJn5
u3SnjSrbqe+2Td/ZteG7pOS0Llr6B9xjaANhuYHGsflXFIxN1fG+krcXOSJr5YHDS+KWprBcDTad
mHvRIX+onChs4poAcG5THuSWeFk2bpJsi3oiYVWpPmq2QGzsL4rmnK3x3tLGaBLOpU9hDVSBoMXV
x5oCRSFGr1zNWd0VFGSJnu3LKbIa8egZ2Y+peI9tJykRa7yJCIbkGwwHjOTKw6r3ZyqmHWXpsCUh
xfEzTEIsUvgirWxn5F1oDuZBEVU0Usu05d8823E2vqtUELcMGVgMLzuaynujTsGgfAtJ3Ff9wYcQ
EA4MFBSJocODd22dnJebMt9MjiK3z/rNCelqu1UMBzkt0eJyZoo3hpuB5+gxFCWQMlXU8MeAXiD8
rnFPZNAD9lJLtgwM2aFKB4BkyXM+3cHhi/X0hxOIPWivtMNRl290VTaVd8U9Q0DWNA81K2bm5Wni
klBfmsE58O6r7jc4ar+e3sfh2lr8dtWhHC5ZOaKJzH6RqOe6T1+TcuQwaIPKQuC0BO7C+a+h/i9F
RgnVn1qqW3ULqpWCrzLDGc8ZfbndISa6C+FVWHjsOp7Ehz7eZ/pxSDWuIuXQTtjVAOEzXTG7tzW7
bilk9JRehOnKbV6g4HkURtTzM2v98jBPD5ax+Y5kVQYdTG44YW4YdNPP7Xz7eaDmWLyOC9+UkMmD
obSvmvcsrXAtLpN+WJqVRv1JaWlPNWUHGT0aun+OMt3VmebbNa27ZbwlfNVN4zfNl+s8uUypetze
TfsgO8xK1XXsP0Z9C0ebJ1u+C7hWg7bvpBvaA1hLY/1dMSyWjcUJ4uxvd65bDIizy63nomohtMV1
NoSrsAJLCN8aWPSnmlglEdERsPN1jDtU/mltTlIzw9LIwqzc7lVgFzVdV6K0ceFMEa0+rVTNudWe
Spcx0mDvEvhlGNzvls1+5ZYgdAnQd4MvKvODmFk1WybB3KO24LZtXBeLb+sXbhPSh0YdXMnZeso7
Otl+8l1L7mte8JYTaMO0uSl6VErzSBKK6UAKsjQ5qAllF+O+tqxf8noMmK4HEnBov2KCQzgpvTnK
6irKgO4unhvl1RKZvG2dPkaNXUY4b5iS/qiUu1wudSTH5KDnaTiN3kexgeIotT2QnMNSe0+q9w+E
xUO2JQ+pwPdm2YebNXkzSBxww69mTe+pRnWrhrUwA6PID6VKyj5Zwz51XwqHs5HsZJkUO5gk50p3
DzZk3MBJ1/RhS1itqTWvCBxGYOfF+2KzYGp16Bb61eCt8zQCri5MyaEqf/tW+M0swnbJ70pdXrZl
DEqHyH/ZY7P0SGxWO3M2PpXip7Gb62Btr1X1OzQw6xzxJoXOfWTcp3YW9FBrVMK+QoyHyfL+Uum9
ZQ2pvU7lN7ldH4+Lt0Rp+TzWHJeW+iPs+XfSlpDVqFDtbsTC7qiZ/IJdH1DRBGl6bVrohN5NHXUp
2saN4ZBD/r2cccSmoWvWp2WZ79upvw7rgOx0Ls0pGCsNSaQNLDsmAKMoy35Lm6OLrpQRu85Q0gxT
2yH4P82FF20UrqO6oPsaz+ao7ErZHzz7vasfF/tf7nlHDmwIP6sWwYuM4UZFplyOnCdfZc5n5OBV
u/a3n6aHMjNRJqsIkldYoj0UfA6XEgUi0352zbtSs8MSUKzwlqBMifWyH6FVvrINBRe0zMfWlmc4
UFRAlc1Aov5ZhcMsUAkzWV0mDpNMKz6qBMVEk3Wspo6fg5u0+V8W+tvAKyfL38kqgUJXNJLgHFKL
pU7bNccsdWt4VmlTaZfYnqNGbX9TvnoxqwHWyH2VjgSqqa2ZuRBgnvatDcag0aASfy/VqzRpmew+
1hlwicQ+jF130Ew7JudyJ1eygm0VFr39aAxjqLTDcRvH0JHmzhBpVMnpuihd0KjJvdi6SENL5U46
d1ofOgP6Wpc96kgabq38ImVerfJSeD95fymU6t5JLMZ57HrQBLUueIPtAfiSgV+wvb3BsDA/O4P7
rNQ1pr9DMPC2b5V+spAPQPDEzjqErUPW3yn2k1fsuUFCsUHTLZdznuvHchJxLZ7kXBzM7MJ4K2jW
nq82pz4jKJbmD3mVn7a5edCH9xyujgQbBD4hXvKb+JOelXyO+tJ7GRZAWWW/15HmBU13stAZraY/
Kt+LzsTUpXqYjSMbYZmsZ9ORGQxbTSZYAuOzYVAK0PSzR4CkL1eVG9vcdAoGcGMs/yqKPIb+UcVO
PwSJPO7lsZydsLOTsG/TyEoTzg1p3s2VdVS1MvI6gxhEGm+0SbPlDy6aLRgFWT+hfD2XyXTKZufV
xsnNFg1ySn7e41UYmQSj67G/l/Gi+qEmcIht7BSyj1ZlossvRn8u+QiTYjJHn7Un1aqO6jz/ltv4
NRfLV+mt0Cqr2tllskNjqJlMlUZp+8u8fpNfePIkC2v4lEG9wWRoXDoRvUQ+Yp4j0QaTjLGcFQ8O
lvS8KatXUa/jQ7NiCM369uKafVxDFZYOAFW17l+qBYDvqE//ZmJG3JvkMMyGlQ2yNF7XLP1ROnlV
svLXbrsrMsSv3DJqb6xZcS/gLjCyRbrtqV+LTvsSEO4CebNT4rWeI6MXS6wwi9s3U2ntBOO2dbDC
hJ+6G2Yrzqyho3Nvqx3moLOXyweb+T/8buXHMMpHe6jy3UaMpemSZ0BebjjyxQbCxPDseinbMkvz
ogsO31W0t8e613be6iCrzoiSkHwr7I19+yxSA/nDm73/D4h+1P+6Ej5BWhlM8BdAKKPU0S0dBv2q
Dcqj1cB6Dd2LimJ9U4UecZVwIFoGj4plfUBR37ll8jg3LM7b2uM0qPtM5/Rt9FcGe0yAjJ0unXvA
fU6oafIRgm2YLObzYCDfN1yFpuj/IFW+pKl+Td38vVPBq4xex2mrKsdsaF7B021+bVR/uaJcYBy8
EarAaVKuF0PNL/Vg2mEz21zl7YeTFww0tPkEivyCheeytQ52FriUpZM+WC5+Fuz1R9ALMV6GQ4Pb
AFHcebbn8rwo42O+irM9LEcGNnt8ju2uqLe3vK0QvKfsFXhwuKR0kQvYDUU+iwrpMeliPO6frugf
FdC2RuE9qhLRSDZUB/0xKeWHRmHftSMKjH4qkCRh8B2wAl1dJ7urpuHJ0mhIOw0axaY6Z11uDB31
WBL3GOB5uxxx6CEXksfn3KyeW5McxKwyjoUZKwCvBWgU3Gc4KkJtrl/cNH1actmGLBg+tWP1leUI
x2MT4PJ4brPtj1nIPxNcfCvmcDK6t4XwRpoZaGml9dIa28sqGZXZW5X4il2eWfPyDbbt4tmGRv2V
vHlCezI0wkJu+WDX9XWpsjsxpZ+1GDAryfOA/JlIBVL11gHYmeNERwro54No2Oi8zYGRa/ednv6h
u4bDJA/Ylw4j2DofFZSZPKnacaKkqCl0spkFIpl6XzLb9Tp9n6TdU+n2vtZxv2r5bhjcQ8Gktlbk
USn1PUbFkECpAV2IGpUpgqK7Z0WZP9hfeuldhg860ROkQlQ0mjgSkw+rXtJ65btxWeKMrU2tYjOm
bQ7Jqh0zZB8XnJ6sALZ4EoPBhr43q+XzpifgLDOq5O8+Z7GL2E9LGkniRDm3n87IsHKroLHvloHa
d0tD9Is7BbhyXZOJd/UH25pem6w9yKV+KiCWW1SZKVEk0OSPVf+bE5JZ2Afi5265YzFOlCXNk7tW
D5xMez2fsQMZ7/Cdd0rrXOdS2Q/ti7O9W+3VU+dXVVXirkv+uUoat5bzLPRHggz3qbHeWUtxEkz6
BJuYORIjjHbBtjpPvVFGmV0fGqU7tnaX4kBgaOx2R2dd99XUBp53blKgJMYWbusYTpDrEurAxst3
ukIAKjeOBezmojbDqbTPaf6l32Q6pT8aNgNu7XX0vhrY3/qEM4ThQ5YZkbNSYPEyNgkeX4+Zmcfn
QSwxn+EXhjOTvdZ7UxkPD2gGiNA8zyuxAfM4wb1sXMM3G+Dp3KLg+HYq5gU1+a1nL5aVGfeGsqtn
KpG+iRrHDnBNIxot2HfQwUuUu1tv1HJLUu/zo/0ZXftZKZi+5tU9Ds6d6nwySQy8iSH0Vu7xf6Gs
rbzY3R+142HQLnrd7Hv+0tF+LossukUph3omh/VZNteO9TfKan4Y8rzO/LQ9cwZsnGVbxlnB0FFQ
QvcIkTinuFrilcChqF7zxqR6NtAInFBn9DLBxMdj4yew4wrSM0yY9p2OD7ca5mcdno+qKQdZyaO3
ZlG5yEBTarq2ASPBFHYbfi/j7NYfLor62DIF3vChaOe0etK2aqfS1hmQtJIBeb0S6CTtDTU1IZ9w
uVPlNqMe81j7g+AAJyzFHrh2+raXC86LeLZfblLT7A6+pc5xaoHnrlUo1kqwedlpoO5v3TpOGw78
+bvXTqWwwrHiT2/fDnOeVNV+9JlgHwD3w8Z0rQdybU741GxSjlr6pZXZs2aJqMmLc771d/WWRZbk
rh+SQ+PVkZsODFr/UmZConuyl+FbSUefzRRUAwWj3NR3kKYwlZ5cwn7dVuJL9A5uZ+ywTIfSeTEH
fgfubTd3YnUkf7kIn9WeB7PAY8db7JQVTfrnnL3Vrjzk6CtaskU67PTsVrWs3JEjMvhCicq+8Rpb
JC6AMzaxI/ifcFs4Vtf1H0dYyA1+7sf0rDKixjSXGu+Y1BTxtjgFo74itNQ0lqNz7Qv52dhORg07
HVfjqq32H6fjUWXCMBbqnaiLeGJipddPmviz8auktDKyOMFUu3kbvPHOK5l8ry8qlVZ7+1nbdt+A
64aUEFXWa8KwWjyzaiKQzV2NGG7zck3dygohhQVD5HcvUmmuyaB+aVMf560Nt6jFSrvMPeKl9tZs
twCed9EdvqxZEXtYsn9C0b+r6bQWktFUhpiaiYTDAlWtKAOnAZFaWT56TKU8OBBkCWidRTUFwEpC
/Nc4OQya/PF5G6v9tt0mPvLUAEtdDY216hqzUk4ioyZwersNZ2Q1lnbUQ1jalF+jtlzmpgikI/4K
cP213R9dZiE86ROPYN1617klqdV/8KhfS8x4HT9tzpBb9PmLPRrXRK68lqjbVkbQMQGI2vtVXu0W
AEaeeRmr58aESEbYnb8dheHUpft8OhckhQk0bd6+pMuB/UZOp1/hdpwz8pWTuke6hOXJRS3AZz3Y
i99773p/sbf3elF50JhOmYSRf2G35e7Rth6dFha4tuf8ylngjBY6AUA3Hif5vSlR70VS/9TWu8yO
FwYqjGwZ/q6PGje7U5cM1890gTOOGsq5UQCfkPHAqWg0S2B91et7hXoy/qruGQoLOgAorvlsLLsk
iXiXqupQjN+mGeBsxITur/SE9nrRoYNi+tqsF0VjJUt1YtXgWFNr7mqmdbmd7UR6vUHGNVy7LUi6
aFZfXONLFjgcyCHcK2LZj84/nA7qEurV6NfefEj1DWdn9e42FxYR+EqzRDl7ZGkorXavy12anox6
NytHxHO/soGMdTSDO3NRWVq6PkzlK5VXYMLc4gFOHEbc/5Thyc7/WvnUW7u+3eX2xSrvb+nQ2u+r
wCGROv4oRhWOb+DsHPWOsrDevt2K1adEk13J3p9dZZxFg3DZvYJ3LuonHAKFwjICcRVdQGnXWD95
Tk90tnraCVDqJbis/K0HHOuC+LnZhWAtJpfBOsxKVLkhRGS9/6B7VYEkJH0LUjH2cli77bVqd077
7ChFhDGscQ8EUEcmwa5f41JTFCacAyS6yyb/HC2Sjx09ldPfV1YotZcG7yMOK8e5Wwfmv++V1Qeq
iPQWW/NDpV8nlhcMl7n83MBgYcLZxF2jnbr6Ux3NEBR0zoRfz96sBfoLTULDrfkm812Vu3f1kh5s
5XGp41aDsJiaj8io3DVB8poSNDfCynucZYFiv+fyZMxu5FRWu8b+J02xwxboT+0xQ6Wo+EOgynyF
gU4xWYFnpIHAkV0+afIdc9A0HubshS1IvFrpejd8AS5eirO17GYILglrWiq8XQ92exn0HddlKyJ2
hvBH4zo71Mq+4O2ZkOzfu7eGRQcWJ+s3Tc7BZnSGu4S9JamxTxTgu6gur2P5yJPiEDjwjAdEZ7hz
fC6rSOKKRseibhNxSg6/aO+cAQEdu/dwUus3nU9XZk9l+zuXCOlMLR6t7h6UOfbPOs70QyEOE5Bq
+agl+XFdo97cMUhZuMSzJUycH6yauQNT7tYVF2jQ57LNX7cl0CscflKc/uPoPJYcxbYo+kVE4M1U
gIS8S6lSOSHS4r3n63vRg473ok1VpQT3nrOtwpduMfwnzbSCXIcOJZQAKVWWuBqN4yKfVbyXuD++
Oy6ZYKfkXL2n0XwIPXFSDgqj8CygAEuTweHFKVPWIlfp3LH2BgLkjPzYTFcF9EtiZ6iT+TkK7pLL
Zg2ADdmxh6IWaTUaDq3VOf1nMP9QthCFf1AniKFdMUJZA/pI8sD7MF+mxiMmfDWqdBYt+ZKzMyzn
Xvm00LbVEnMh6nM5cMIJcRuakYBZXxxhHd60et9PH4rwb0BJU6i/yrxFylFH69xwc5zBk+mYTGHU
qUjdVkFdgRow5OPgAUnMixTspeKedZj59VM0fcf5oZYP2Uj7xngUVYjk7wm0nWBzM7ynA4mlK373
UD+b1jNI10Lo6MCkw1/C+78krN8tislFT5duWnfIkEMxaFmYrkOyo4ZdmxAch8gtYVQiJnI6TsYz
GjxmpUJf5/096g6Dusu1z7R5GeW6D85J/NIUskZZuF3NuE+oZWS3zj4nnkx1wz8qZkdP/KufbC1z
i2I/7TMnUXdxeKA2CCmANyJXmKX3oTgS4myrvo1YZzK3BXJsvBD8ZYvytBbQS1Z941KKCZqTz8/c
DLkjvsXpZTT7STtqFqzoeZp+hvCrFTObu5Nki8La0KSE8CxEl505mXjoRQJTxA/wcD21FZN8hNWC
gHD+aWczrhwMPCz99z7aV51HMpoasxUBY4BW9bVtcPzN6QVIq58PnYo7AUr5O25boFR7fuHsWEQ7
TMy9nSkukJUhuoX+rQcQ5UgDO+GcBc+sfC9DcGXYmj6bT3Gxrhq8KWCGHNBW8BHKX4Sz5elJ+/82
2ifwpNbDUt5mFYGwCy5PGul2DrFuZrd6fg8gpYhyO8gkgwbx1Wflj/BZZv1Xw2oWOEm6neKjHnhm
Sgk9mZrd+8RzPfqv1PwdxJ9I+cwq9Bxsak3wry1fBoSMdR0X2wrILrofMpa2crMZA4LG/gkycQWy
SNyux2OHdt0ZlUeCjLNW+Sl6PpDiLfyBIG9u8TjszD5fcyU3/SErvhiBHE37nJN3FWIVcVH2HeMG
BSpZgfnWAadzQU5shtXJcnztPOryGiYR9T13cNi+hQnl6yMyzekV9C/aht1xHp2WMpoYrXyjYDNM
5hWxr+38lnNwTSB9DICptI6tCvUV3ODwtAKDAUKmlUxxC7ScBktUnaNP1NykPJVowdGtpIU33FJd
PkNbFMI5p6+LsHdJeehkTxnqEcZCeTfE75jnkNqjVa58mHAlvTu1WHfdFpoKPb6BBIg0ODl+0zOv
SfDEXKz4ofpnvb2jzEjjnSI99MYx232FpAVKiJRU5HEJ/L6IcMkNOHmj5BDX2jq3yBLBGaX8SXw1
ADp2QE9Xc0fpjUCBTEobve1mHq1VNYwk42t/fHhhfFaR7Ku62/KQDsqL3zc60C2/Qvxj+Sc/u/rW
Q1SurbaVpNOgX+ryXzaQ8rkOsnd1PtaU0chuRNkm7Qa4FJIZLQMLelnQjAVTqdhyAN3O5ewRlFIa
j7x8Ua+1CiySvXN9JYA3wh7LpdMhQ2m5gyWEaKGx69uTWdbbuP0T+s8xuJaA5yMDMe6LJupsVXV7
jR4lWD6TL5XQS1hikVjLqxq5onWItH9qJ60qmmTJLyd9WEKX9tdABvfmlccJ/RV5o2m9FZik8TWc
kgkwV0Z0bWN7XOX9QxSu8D9Wfl5Erj6w9kI4XHMMCJGoHRVT9bJ2I+K+kRjBfkXEe+lHZ5DNDy83
f0nDpwXzHWrKRqeprPynA6GIbh44lekKLGAMhCQwAMGoKYL1MXEGYZNLb1PxohXRjmqE1/HZjxWn
g4KmfxMvhboJuTUINYnubfgu/0ubNTUmqzDhBpY3Q+/EyVtJFUDf/s7ZvZ8+23RXI40D7wlVMkms
k1JeZu1nIqS2PZr612KJai7D9AWhbofTO2Gvpu/iDwqWewIKVZieEdb3kIXTHvCyqsBKpr2IIFDQ
ydtu3Iso9GNljwrBGv/yFiJUYJOtXGg0XxCPURTbINWIyBx2HTJuJsuWVK8C9ycmKJXQ3aPHDOqT
gKCZsHeZ8olOeaImi0JPQGI3gk9Tp7AqFo6nLtkNQptja5LWvv4IpFfG/oqGokN/MyR/Wf01N4Ij
GV8xZ5QMyQuO3Akk8/QgTUe1JOd+4PpjWuCxIKi+dVr5ZyQhTMvkdRx/DOAqlbypOJ1EbI2KO8Re
XL2ZXcsTs5dKbs2BCYZoF86ngUjd+6SS6v0PWGADQs+zB+WZK9dwCaT29OpDn0+CBc67yoWXJLny
uPy/ahUnXhvvIpEXIwcsKjd0MCbxWYpOk7qeiRDv+hf+BIRK+Ixi12rBBFjosI2FJcg2Gc40CfhM
8W1+FOWfAp1+Fx860M96jUiDHOMU7AXqKzkV/l/M3Ccl6dpQ10Z5UdBF1eMnx4bOf6y5Q8DZTpJM
4YB7zf/a2OuKRxS4U4ecVnma+UtmqUWuF1ZvhvQnl5fGOkVQYPSXrEmlZW1tkJHL/3zwDmwIMHwp
w+VVj+3U4v9B6Ob8MuVpSH4xURMzjOHsVEicoS9VOKhR4UBdRmKHYVBalRyWZBjbqQEmA5ZkeLn5
XHJxaWTlo4/qhzJ+Z+HNML7QE6ws/2q+8BjpwbpKT/X8G9DvxxLcYn/JP1IErWX7DEKub/4ULP3W
PDA/Bo7AFU7g573pwTcwvKz7GyncbGYVApBOs6tih1FoFUfOrDl686c267TbSvJ7M3OJWCgIm1Nu
OONJQ+25qDclUqIIMA646hu+DG0/cjT6rAhAFkG2jybOxeFHmrd0GgrTIU5ONRtOugoD0x6i3zjk
kf0r8u8SCYsxS9tE/TXnj/BbQx0hC9tU+QgtWl2y+KC2ZEyT4LM81v+Qe5rCTSgdmW3JREyZtfe4
/+gRE6kW6q6NRGXvdI5GR9fpRyYG1N9EyVpE6hwNG44VSfyDOkmFoy/sKsEe+ztrSA9LXc+nLq7Z
EclwarDUhF5XlRsrjlwq12wdXwfbgST96sHR4N+hyAXuGtXuWderVZV55kRb3r/OfyqA0LmhujrH
Pb8V56iarK35Iy3pRS5/1HDfSwRz+Y7IVBKlTtRDeYX9MaStmR8oSfaJ4VrzUdHfumFvlRcx2PuQ
Gf5Tu6Gca4d3XQBve6TNUk+0zkOWLljaTxVFlIk0Th8VYNd79dPSJ6R/hP1PodjEdBFc5h8DBK4S
euon+0i3RIl5pg8uSosOAxK4HgoD8UPSf+OSRRiKxtb6p1H+1NqbEm+7OrB1mvl4LYkz9+/afFrS
3mMQ3qMEJeCrjCHLV6xw996N/jOOPgtEcT2RXf1aK9ZIzmTf5pWHRDYo5Em3Wr0VQ451VzJtwkcH
LLcj/UKrBqBP23KJzzp+E4qYEQImHKY8HVOxZV8l7n6ynK65UWuyqsaPmfuJT0/koE6OxGw1qGMT
yFj9zorX+38JwLrcA6vtfL9dq7jIeZ6scJ2UV4SpILp6tp+jky/8C4uX0K9B0tTkHmaYpPKPPoV+
uIsiOseNhk1v5FypnVpd++rFVE+95JL1GaXUbd6gxGg74LX6TRDX9QUAyuJr4oCM+2jtNx6TuCaf
kuYwtb8Snria273mpZk7YKnP5QAkWsUpIgC96lkU/FJAmAp1g9nMYpt9GOEXJVU7vfwygViVxXYA
BWEXxiVnecEEtiorGHUuKKQY9VowD1UH3udlBDR26xLZLo8SrC+q9rj7FHzUNO02zn7/H9oekvkW
puhiga+djIyvhjOXKGbOmz+KE4lmS1BDs6vHT1XByHTqQAVJXjPD8MReTXGuJH2Tboyq6IjxWck8
q7g0wpnehlrYE2IALnaQG2YK1L4axz2W9f3o7yJtR9j58CMbq678neV8lbYJZSxAc4DnrJaUd87J
c4KVCH/m6cdAFNAxTGbVQVYQpI4eIg/MyxCpvLI8lZumuBhsmLH2E4BVi7Fki88puSTNfci9RkIO
6fnKNbdQQVjXoFDoBaZkmFswQefad6yCVeH0I0rTJasQYQNWs/pP0X+74F2b71rQ86cnLnBZ8UA1
hJCsCNokfCk4UlgYAb/jArPm/ig9YZcSXr5uF/BtoWBh8+mxCqDYhVTIs7X6u/AVikk5ZYFhY0YL
tIqyt0R3ZctWkz1EwqBB8ZPk8q41x9m4hvM2CY6l+aRCtGB8pPo5fFVsytlI4iix+hecXzwX5gWe
kroyOd1M/rhSulMv/BnKKXoKPo4abE41shio0FhFfAZlXjbcNacY2fA4uLjPWKxoh24g1Om9MhUP
Lq54awDL2ziysXELnCWBZ10h9zETicKKEcysPYhUG0Eudn7+hUZ+ltm9EBdXH+4GtxVeBBjG/SYk
fTC3/WLioZkJNLjmiAu4J/XwKAQIt38rzQ3GfYAfm9pq7hlX0t0JRrG8+4mJAwl7/qeq3MtxM8ET
YApUAa6xK6GcQiUoDvug4L1AlbSajrH51kGW+FjlmOuqB+odRWd0+yiwRJUTgs4/MVnPKRuI16Qb
xULVTROBcupYWU+4XNv+2rdQMsKxSzgCnTq/wdMJdHkKFmsInLS0jsIt2RWrcDqExkesfIbqv4aO
NeFmDV9y6YHjEgewgtW0OnJSVfzBzLJ9/SHJ97D1AZhsaAAAP4S366bak3GJC8O2urMKS6ZFu7yi
yBb2KCGko+Vuk+8W/HdUbgEw+m60DY2/8c14RTpG2qJZ3gjYnaIdlQ13IrdJdGRMbGuqyXDrSfss
XPvpTyGvMe4yaktox3fG3fi/Zxan9rfYH6v2VMAA+tWvImMUBCBlCRdhjxVEwptAfZKvyNiaqT98
XJuO10k3v0vBjefRNocS5fiVS4S4glnaD90jJrQQFYyNrq8CIXw1n0l9ibLTmJzz+UtF3KDAdFFU
BuEKuGLsteq6ZFNP3MZk/KsoXSgfR6MC9KFgMbyU6s00Gc1qT9Z2ZeP6E6GTsLm9F5SXPvzqk4C7
jVIEUvxiZMhmgERg+NESD9dGbx6oyiNAILv4wbQaIBpDkwbh6K2lliPN/tRxX4mHMOXTsl7VRAaW
iZ5+lyUUn703RelmwwkFvWhyY2wj3rli8BpTPhgD7RabEdFIKuHT9585fwQrPQnRcdl81K3ZU/7n
pOltkjDPaGf1h0o+1JtXscfdLuId2me6sfJL3rhDAkMhbrO5YrAy8TRdB+nCPlcmlwgXFzC6rbNB
ySfK4ExqwQistNrBFqw3efSwaeX6d8EUzp08uwJHYomxo4MXaMHVFNIyngWnDLLMrPqjrwFhmswG
PnHId03jivxvi/snzuxSJelr9AjZrDN+NjaEwIlKNMHJP4YmEd6Wqg9ueZf3r1Ng+iSuC26xZkH/
S2iyRrtmmtPS+RWOnxku9b7sUINz3aDya1B2P/rxbVKGtZXKqK/sRHNjFY2E/yP2X5r2lhlXHdUq
sjfmJbCx+p/BP60uUCQ9cgro0dnpaIsbqQLRIyctyw01j2sBrUXj0xwRUvEWe0lYfetR9unXBy29
p+NRB2auOf+YFl9oVzT1N2onOL21qe5T5iH6stE8iS7pu3nwR5QjYwNu6AD47OjPl1nmqyQzA9zD
30v9n/pjTGdJX+uy22T4F/hUfq1fjZpzPU02MYrj6crwpwC2qG96fWgSnvaN3kPjn/Xak5QBx7Tb
5vJW5q9uXAcxhj4k3EWdeFa5FG3Xb2iSksiZIsXhRhxLbRU3XH91hJuWs3yy4/yzjffLIBJmzOuD
tMrl3RB/xDnpGWiSOcfU3aQ+JTDvRem244/XMLZptKujgtvmyHdN6pXNw/jetltNsS3tAD/k919m
eskJAyXFIYvviXmWyifkHUJZVV/yTDk8yK8VG76CvUVJXn+Ti63Ur6GPylRxzf4CwK2Yez5iPyJT
41Yjeg0xvs7tzhAvgnjqufUR/sDdmKB1cvI9SJgpUIqhHA/K4xBUrh73dtid9eZEu7otNeeoO04R
RylAQxZ/i8uZdAA7atvljqWLhNDdrW4yzSD4yLFIz49ce8laCeiWoOck6iD5J8XUJOrfEJXoxV7B
vDXRw2GngDjcBxhgCUcw1+LwbLsjfvtVk0PCvJcFAkJOPVXjq70KyoWAF8R70BTqRe+vZKsGTAmy
fFffK+0xD5+yv5Irt2eHKW5h+rYQswR+cn6qASk1blh8RZLv5bSjyOW/anyG+W3wb7rMXMICuW2r
O2326OZKq1t1A3bk1RxibFjNPcswJLWAehgF1HDxAbRzd+4gMtEWpFsf9NW8JtJemI4D6abWo1HV
ddmd27oB/GXo/6FrGR6Ihq3fVFSOrQbuBfyPGv4QK6NjmYMrzfS/4LD0VVZns0ADSVos42GlGrZM
eK9EDIEHL4zlKeVz4OxIL8ZwiyVnEi+Rei6lA5VWDHNxXmNtdzMFOWNsm60dKy9U0eTpVH3l9L9E
Q2SAvow0HcpwFUin5NGXyn8yxsPK3zbhIWe2DoktqJtopfpvuuaas92ggWyid4tTZ5quWv6DP52g
kxmpG+woinq5PEP7V0WIsPyZ0WlmbnxmJM7nhmtjce6ccumLfAZ8l0F3qKtj/zNLEzlM804tCbtY
fL9P/o7XkILQkPygo5vIUUvg98b/boJkRy/0KTz/GveN/witvcgXxG0R6qs2/iuXI4q3vI5/s+KD
DxVeOA8+WmC4pKPEEoadJPEiO8i/UwEjy02EdlRB1ylCNj+IH8NfD9sFxYBrCeRhZ/CGqaBp18Li
8OG4wgslfPJkkkZlTPCra6nyLP0mAFjW8r6qNiIvXYNntZA9PHwJ5sdYQy63QKGH2f9lEPEBPDQq
xgqvStA0OiixJ4HbD+A5ICCh6ytPGVifHkb5rTQ0wHNKg2+MQBHDJ28biRaK+gfnUGV7M0fqgEiD
N3UPcGXFm7R9oRthXxvjdQ7uV+wmY2dBh+BLS2SU2oCr6aNQ1oZ4M/hBYgOl4rnrAKfJQEq5CXsX
7kF+hk27t6wPKX3UiQjAFq8bM7anUxieS/ZtISPLm3kjNDu3Fs9RTbZu+dshGFg6k7ZxgTIeJQOq
wrTnypyfsf6Mx8vsv1v1Os92QfNsY8bH4hq2gLDJbskQissPEXoir4AF2vbQYjeMtUNt7EoKJxvl
XieUZSksLOLdgDuOn0r4ho/aFCHZT42QOIZ4Lmf0UzekAVaN4/VCvVO37BnyRfl/4j2I0dvI0WTq
7B+jq1IiDCdoEq9csBUhu2Xl/RcZTxk0bpJAifiZB9eI/4nBycJyU1W/9bz3+QTACfw92QL8V7rJ
waMRn8X8CQhX2JPve1F8C/HIZf27AT/jI3fRnyY6RSTEWCm5YEnJFpMPIbjK1UmtnuZ4TaZ1aW6H
U5wdWWCIBxmi9cz9VPzRHQh6ucXLCMo5ZI48U8TFWN65Iu4dGUpyB72VNp78QHem6N6sb9riRr9c
JrHsu6MCVdAAPCOzLPrPDEVKkN9pGcPRfs31MzQVUGUPxbHLx98JVc14JU1BHrdq9zZ0H3KOCuaT
wDA/9RSQ66B6DBqZSPJsc1G4mtpsdfUy6m8iIRCi9VkkmBJuScYwMbraBHyN38VW3y22Oqv+Ixh5
VZqPtDwlKrKZrTL+ZL63GFO0SXekyJvGXwvfXYYYlN8Br412ykefhQORUbKT8UknwRfKi4wxQkdg
tGH8FSxE38NNSZG7516M80dptnn4hQo2Mm7Jst5sCCvw1dPIYM0HHMd/df+Fvoqg7AXnDLLjSLgI
qFForMuR/Rt/KV7RPj3n5ps4XH0+2wwRv4oU30XHCrsDw0NG27DG/+JHrqUdW6i5GEy5ttHA2fJH
y2oaYnvo89YWiAIJ00uEyl9qiBJ6N0VbztyJnLSBLmv+w5sR7LH9ReWXYHxrkNgIBqH6VY7rJtqE
kV1Fthp7snqfZgbHFv3Amxph9113rzIGUb+MaIhblCXicrN1Lu6HIbhWAVvPdlJ+lAR/FUpWAHD0
IyyIXXpvwmPfcYQQUujfwTBUg87F4pahzimxfq2zyMPpODaXvvUdKz9NuoJt/w8t1KYZSlRcDblx
lldzXfZA/XNyMxeJevOhLl6pD6VaYFsy7hPga1/lDv+pu2dJ7BDt40gvfXRDkP0M4AoDTMIUlfGn
aUXx3v5G4yGv1xnqmv4VJK+BkaOKLoIBizqSzj7J/HwYLAgckF71TQ4ghZ/NPY3RIx8MnZeUnZPL
T+3Wgnjoxg9BKDyuAIZ5kUOl3bA0kzBS+78yKJJht8pJn3m+vVonj2I9fUWzJ4eM+PMHeSoCvP0w
fqn6IyTIcvI/hBiriHEWhIM5Pmvm2GkT9a6grUkSjnCKqPe52IORTqrX8IMo39Hw3RNXIjO7psN+
UF9ZvJWmd5/skUY9BpITI49e1hq7G7AEoRwznwVCSqoCMWFnf82ryke7RgEGgSV3d4qe0cQAbyde
GrmzflT106TsEuM9SyEWPPTcyBWUBxitn5/b3MG5wRDrCIDJaMpn3ksTs7TwzGFJDW772XRnnlc9
7ylZMXHdbAUDYwGowL+kflMNQLjPOSX+wf9TsoOo7VWECdihe1SE4QNPmDI+ZWWfp8yiPAKRuyzT
de2p4VHjxUj0tbl8nT9KcWgWPK7Z46JMw5uCDUxmcBmZcBKIxSm4jdW9TDQG2E+TFKqC8sQFZt0k
3Q6JCebfLMhXXbAblQ9pMBAbO/qXiKiZjJV2OseYF4v0Pcy/YuuqFTv1PWhtq/63VDkQLUkJtwwc
IGVIyREZynyeDJb1SKOAsAr0m0g9dFOh00q5oNmMfXk/9OGu74GLOWu7wpYQJC7K+sWv2Aad04ne
pKyF5OIXzwK95aReKZRn9ppsOXezfC/gziK1QbXlL1n2JNY4igoS5L+5cGZvzFBpC/jVmu+KaEcY
2Zy5ABEfVMPZ6m7NsK+bU6vvY+ud/CXjow2v6SxuaoM6GHRcRCwNrdMN2ZqqbsIP97N4kPqfSrgV
sRvJBz5WFNjdtMHxsao/hYX/6NHOAvwBbXY8CCaWNS1yzOo78119YMIJfoXRHdQfwOPUX9O/6SoS
OxcbTih9l5W10pHcdAAQ6nsi21UIrvBIuSKQnq8xEEhHemdz+TEpaGjKpyH864lYSIOb2VywiQFE
av1bPRLz80wMA4CTBaLzRpQN0kBKAy64wHICfmVkgssZSHwgnhTl02juOY0QQnrskyPRYAPO8dTf
KdUfjk5d/DInRx39NQ4vuVtLguVg2OOb/Bm7c0RmWf/sS4Sp1tvIWCbIH5FcbvT0OmG0a1HlhvxR
FLmwKZWDLhvscpErwmNaMW4eRww2Bfl6ovxofW/JhiL1cn6fwDIbdIsd02txoGKUUgDE1GeZTBnD
UynVxeoDOWEk+1A9wRvh4fuqkpJXDZpYM51ZurAB6uqx6I5D6IzZLikdQXcDvL/iHq+hWnw0AJmJ
+Qi1u9n9EepQGpexuCNP5DCosgNXch3zGrtTzfh86Sr+G5hW0n1ot9UlRMGVl4eHive8yTInlG9U
19pzPCwXURl6U3vP2zt6dUfOD1W1bem4sDmHSvXDTB9ByFazSiUPFwPakMy49eMVEN+cncS4ZfKR
K2p46TKqvX9EUNnVHYoZSgMKM+IOK2xcZeZc2YvdvPUQPVGsWcm3vrhLH1lya7vebv9RrjWIfKr7
uXpJJndrN26w17uShZTdmVHZR9EdBVHBzwuUAz+Ovte8a+xmIa9ag1A7wc0qoy5PST3KLWWP9Y4H
+6UfRGuTV+cO2XwU3P1u60tObuzTtr0QWeZEIEZRYFzohtlNFP+i45YhhjdYtSsVQGpeL7r86Vkb
AVLrG15mMWXsWSc1Ec2rsnOjR2/2977gFQQPmGHX4pMcb8md8/tfch9oNna6CN1gAMN3FOar1hEu
lt3E7jqO0K97Lf1KCDxJx99Cuyz1n6TkQDGYCGhaYsfcrIYQ7S9J+PKn9xYJOwfSexT+1ioiU5IW
q3XZOLM1OlVpbQRGPzpL1Lu5XJVYfBO3zxhcRIgdRkH89AUSG8ywMN5Z/xaQOPkMIzSxqkpA2RX1
EcuxgGQWfdhY2jpqm1r7N5Hb0aPstazfMd/NsBim/zOI77I8uYEaO3r3YlGeShV/IfIS0qFCtBgq
IFQaca7GO0Fz+4ee2RM+7nCHQwjQtkwpwLVLEuxQ/Eqg+eZXXbjD/AVcr/U/EoqK0QXwY39KpF2u
HyrGw1F7DMl+EryRL0imFVWRYEAKjQDP56wl1yQHBqczxuCpZpXa4tz7N4gATy0DrUEK1F1VjiV0
VX0V5iNxRjZLNcYSTsE8XOtEt5CnJFTUhLg9n8EillbdWFyy64hqxBx2EYF9CuM3Y8wCRSDZqNG5
QoavxjiP6UnVas5ZCvMCL2MY0+XPySADBfi9RTGXHeVyZTB5TahhkSZUGx5wNT5p4jZg99cSnaWc
9IRqBebT6B/SI4q/0XULohtrthi8K/Wrin/ViOzQUwPjATQot8+y2lk1rTZvMjcy5v52r44XvmQS
FVTrtCSdDPD1lk0/EtEdSDxBh+ufUvEUPhQEI7TgWh6hqr6AWNDricIi81Dc+9oRxTP5pE6LGorT
HnxhkVyg++d8KXkP0hHpQf/EokIl2T3R57XeW049tg9Z/8LItp413EjmiWZpQb2p6KDVol1NQudM
I1I2/t1cVmH/+e3Ay6PMR1RdvBuIGXKhu1RmaRcitI5PtNUIGy5uVPme1e+xUG+19ok3u45efq5x
Z6E2Na698eoiHJxgUkp/n8BjyTBFSyttZuQCUnzqmr8gnt0GUZ3MYIBKcAwmT4lVtNjhpRJ3wGau
YAEchmzrjS0QUlEiTFQZzxLtI8m2XXGp62OA9SCiyFiJ80eK9d/CfFdJa8G/pOgflcwldRkAjEiK
JTFW1sGVFnkzUIv6HOXQTheNGIFyoQ/G18orlVyVrt9W4bqCdxOTa46OtCcJCUvYevb/ppGw4k+L
NDioQhjb5tD2iZM296xiHeNUNLX1GKxjMNshKlcDdCOOB/KSEoeqWC525GqxDo8FMYTxb/BLFDOY
YALP4EDs5+M8+q6po1oBwYhbzjB2HLxNNim+K85i4uj0T6uioVv9iXQaqLi8QqKj1GldT1AlFLlr
JJpLDs7KHJZPnSJUizj8sU4BoY5kKOh4YCni8OS4ATRDOlvQTq64MfKufPxX5Ko3x7cxglfl4kjQ
/2AwQFyNdUzWbFnClp8sktjujWzQMzKznapYCDBT9K3NF0XOHJlNsoKuiONtFg7byVo3iyn/EUy/
nXnFYIW78urXnIMwt2STqfnVEl6C/5mZB3IW7XF69P41lV5q9aoJzWM7mE95fgrjD1m+luTGB7xw
NbfeNEJBQq4wjpBQQGTwQAbtDGZYyRlX7j8803YsvYnpXW0/5vhdso4NNNpkPkXUOlCeMVS3Vvk2
hVNYQsCpZc7HkHsr8DEL6UAu82yesrHahKBeUXNc/PeliIqr/k1i8z4tKtkw3hNA/G3RMC2TT5iz
VZOWQHP8WaxRMF+HtFsNw3KDEetBPGfSnkOz3Ps1CsD3GLE8TSTnWQjtMORXYDbos9hLwQx7fGIt
hhWSlEkYk9c69otSUwgWWb7Q4Sni6bd67hm5cEdy5eEVbJ9sj1qnHU1lb6lUz0cA26M/0Y3vvoYi
a9qAE1s5FEMFcVv9tYTMGTwVxJRxUdOArUTEV1Vu1dWeKHOpIlQce4aayEea6Wn1cYjVChXHXaq/
YxKO06Zw6vpf1QabqLyZwk5rvWHc+Xl5jgjWbvlWRMipSmF57SfXJ1c4qj+K5Y++fBhN506Wzl2Q
w4XrForVZa0itIWEZEvelbLGF9ESCNv2f5kSnxpN+hVQM4UEOCNQsTuwS8F8U/RzlRpE0XDBkBei
KS3C0xEfdeekqBFATXULG92aay9scd9BfMSERsnRD86IVbnMTCH69K2q7WWYAySpvnr1jXezP6gx
x+2wUZt0X73LzDYzRHKB6bU1NDtIPoz+f7OWl3BzRgxhnOxICPtGcUoidoyExGwmt0EICQVv7Jlg
AIoBeCDuWcIF4WWgaboJXzjPIIoMf9Cah0ZadsOrql+igTJSEDAY9mTYWGho+szO1O+i+JnFBOf/
TP7guoZZbsov1IwnIX4PUZ8LL5ORjvmsNtcdGl/0n1GAsAhSdCvVPGb7siUOSNmJrSNo8lEMPkX4
6hKVimgD0l1KRTvTRvDMoepYRNR81wWcl8jxZoms5eSghcTVA3qKaAJNbDtG8W2U07ob/4iYSTBH
1AjUgGPg9Y1fPVROgrrpxR2twPskNzBcDUzuCl/2kgxGaAAzmVmTVjneJP1bKUgOAKyKtvhfmvaL
9iZSO0eo+h2hLQrQ4TjcY3mJYF21CuCb5qSBF0DchXh/HF6C9jqH38Z0YUCWhX+xiZEICMREFZP2
j7Ii6UF8FElM0BizFjm5tCIGIAB+dsiGN0tOMOYxmiNEkZ2Cp6nhS5D+4+g8dhtHoij6RQSKscit
FahgSZbkvCEc2sWc89fP4QCzaGC6226ZrHrh3nOj98rlOpkWwTJCWRdS6DZOvxE/q+7Wl1erAtzH
vzlducgBsMg9tBIrPFpti40588i1qW/IEx28d+QEcW6uTTaivgpeXA1goLEWnN+a28P9Hx5ihlsw
VEKWFRxZibvOoVCF+0Tfh7YD8vh1DBCfQehka8U65tfiWa/wIxSy2dpYJD9dyVea4nXG5G9M7p5D
9znwad1Rv9b8qgp2lngS0zGrD+NfBq7PnbRVhVxk6WXZsunNU/mVo/6wLe+xyNGgP80zkg72agGS
mjNNU9zvdAxDPYO/MWJq0BKF92vZFSBijANHaVi8DXy3P0XJXnphlqVUrMO2ZqhlZSOIuDX4SMxQ
0pYPCvNUKuaNdHs/0amn/HDOYAyipmw2U8n6BHvAQhHp7R3ytwxpoBLFXhovEdJ9ks3Xy9+SMUwp
WnxM8b2FEKj8qj1N3UFzmSfts5dce+vU9+Ix4L8KQZe5qYNDBi+rAQszP2vRFimnYvdj8ghc8em4
5U1GaCfHDKhnxKCemQVILRPIlYGVY0KOVGjiirnzFKBWIReBG4Y2iI43V9V5TpaFLizTZhJb1FDb
EMt9ivdg8tyviSag7bt966W41Jk16Qxjw3TPO6VNiBExdT2povMRXaY8Guo+V0emuJPlJy4Af1yi
y2A8ai+YlkJzmxsboigrTB7JPh03TvqUpo9SPdJAKPBmrNExiit3h3KCPdPQfajURZPJDHNckzQh
W6Caz13pw3uxEx9aE7aRiQVMuZuMrUFSpPGq4XK/G9WlMFYl3p6cXMUgTmD23LlCuxlVxDdfp2/i
D8H2VYntyKKFHTC+F5QZXkkNbn4XuEjL9uJ0+zq/t2gCxn8NtXZdcRk1bxNxn3SLZbxObeZw5U/P
hH2sZ26LdhW2xSllkd9wYAv5P1p0Mj9mcWka9hSGb5AnSjfNhM7irJhD37KidVXPPnp13A3mqKGQ
eTVogZL4bYr7bVFfVcoWSe3LSlBc4s2L7pkI/NGmcrgoA8v+wFUyMtXB69reBGtnq/zQ+AANPjBS
Kxs24xnj4pey/5vB2zbwwXG8r20oh+Omte8VIv/WfXVFTfn9lKjHNjpJ6kBD8yiwH0Pz4rVPtmS9
Io5e/jrKdD3RSTvlB1lI/iz2XYC5FSdkVYBWTNV2ga6M6Skzr7X5F7KW0PTXMkScPRw8LI929mV1
GTO4HAH3SQ/9AHmISSfG72iMB1WSznDDA5a2lEtnV1zTZFtg347eimTXsWBpU4S8uykuD0zp9OCp
QA+RYqfS5K/HITHRTNbNve62JlhhHCCAzFHcQBUD30h40LZrFFmuyb0gwlV/GqNTOH8gGoi8ZaLe
2vWDBaxcyS1B9O/ddFX2uaIKhyG/nfMdLBbMTKaNQw+p6qLQC/CtZ8+B/TYz4+h48Zip46VWBkiO
jea0W9SbPSSCiCl4kFMc491CZaYbSD7gWBt/BN9s48HFvenr5T4K2c4rdRDRUzj8JKj+jZKgpyH2
XZsNgvbWcpDrWFodtXg5kQIs/Gk2H118ESmF7xan2b6PznNwc+u7TJCoEHXLI6IXFwZmUJNReNLO
tqy4v5W1zJFgpiPx+BcZ63TeB8GbM5z6HOkQgiCbXCYPpXps3bR3z3PWnvqIHcYevCsWkdNM7j06
Ymybq4qFX86WItxl8iCh7ha6cVQaC2ybxoJ3O766+nMCsgGKzrbV5u2EHDRtgHbVOjNkAJMI8CSD
Wd2s/SquWbH9ujRCuPQfJKIFftZJiweVD5zIlxYzA3cSmtsNoB0HjarzYYHvicZ94Byq4G0cj1al
/WN/fs+bnFW0g8+eS6RwV0IUa8VR0LjJznEDzhfoXwUyeI1/tIFfW+zD5FePPjpWaKOc9t1wyOuB
JrTfykz4vcFeglo+wncxMBgsy2JbZBC5u6z5jLUI85O3TqOn0nOhDdoSaToTKt3pd67h7Zent/xs
mA2Meo5WuWQ6Nr8Il8ZbEIUMDnFmN2wkXx3CmhILT4YKxsqpN5BipAGKt9L75/aneOzYEmJi00NW
ON4GcedXxBgu0MPH1kRXphjwBZB/6/40txPKEoD8TMQ7jBXKdlYWYJrA46Yyx+Y4OP93q/uupBdT
gbOW9INd1261vEZcj4+mGRu/Qn/iGPjUuXl79ryUXYnVvOcwk/AHjHu3A/GgW2AJcHSMfBuz85Ba
tV/Orw5zXspl9Twji/HMAfwtnGtKROSNMXN808AFx5OWms0BAcxaNg7pyPCQINtVrUQvvcxGXqIZ
THcoN8oOVgb+b6Nf1+Juj+HGi11a+deRx99gOth3X4ngaHP+QWAA1hGd8qTDv8+2JsuHP0xwjNOa
4B4G2bocHbKcUuwnctoqx/y0cbQSF1+6d61gJkuYMFbTjMMjQXEfKNiYOH3akfkjeGMTwX/k8mrL
Pe0Y1TlrV4wrAR8zZriVbDmKmvpdQ5NWYw3vgoPsvrm3FOKXAgNDmsdrT4rXiP0XUDRcFXIzB4i8
tHvQsIuxyms+m6tMr95w1mZT+1M5kP3HAppBgT0pWw2IIpMoWGvt1yQAbVjmo+LtzN1FPaz2KQdN
YWd0hpgeeGSrivyZlvk8u4qY67znoSlqPOJq3zJDH9qvrHtKrPzSzdoq5vKTmL49ZFZ2PZ1z53WB
LAjvMUVHMMwBpt1u5aYI3doE1pNHuISF1EN54dlhuyGrH37jtSvMvZg/+wJDJ/OpOtu2hI55xfSC
0YC1Tr6QjDeEkaLjZWSJEzmpvaObHQX4Mqfy/C6NLlXPrC0jS7smO6sHWCu/QtajCi9mxgArNlcm
yFoyfEiUKrYJpnSv3zn5Y4+iYsz2ZtytXV5lMe8Uuu2pOGlIRzyGdwYY53z4KencJzQ2eo/TGzg4
lzn/dmvTGRfYe9u5xuBLCoOE9lynoK+LewvnPVg+3pEvkaBMt4lVC6YO+fi5RJCea9MDsU+HWGRr
iyIzN7JDOjNdQSuKfqroXvgY9g1TwwWl7qEuMHXla9ljwrZXE3DMy2rGErMQOTvynvXHqg4vJHFR
DyIAhtLpkPStD0x/bWIz+/oppYs2Fjuvkd4yOe5KDCIWosaCxa3R3hyuR0+n2e3p7quQDMlBW6nu
L5vS6aHu+ksUJpsZhpwnPFo4H2bR2muyNZ2Fr5lUSXSiAfsiaqu+Yz0WUknaLwHWwqDhFI3cfq1X
5iP9/3MSMq13ITucOsjUFFFrD/FD3hGxQ5uqYSnIzBwuC+RamG6kpeFWc9eaCbMdwxXQpQ6+tWlq
e43Ot+MAeTUHvzO874EmNeBZji39b2Y3xt3BttVauYa9ZmeO+WYlsHAXJu2BmbzHdvka0mTqLHbb
zGBm0W9brDgoLx/6/p+E3zdXFM5hBS2Cub5yLjpx0COy7xShDgTn7eLMZo63NdXA7pP6Qffb7NAV
zsaOnyVjfa2hIpx+7Qgyr/kzVeg+vmwXHE0H8dqMTx6qZk2mL6MzfkzaCWHfaKB9dNONU0CQ7P1c
lK8kiiBrHwacjJb6KaaEhB1v0ceu87J8duRzW9iQcRrA2IWChAHjp7169Yt0T9IskG99enX2UI54
DhWc7ta9lu1wtRF7B1zZDfewidaue23QWBGGksC6zl4GKY+R8naZ2SAL4FTLpkuoeb9TFUHOQ5o8
No+iJiuwuXceZk3ylxDCBtWDMGzkksZipboXPYlP0j5ErdwNccAmHWVDBTqOlAfMuyjzW5x6EW2P
9QurdVXEtK6LqIHrEQ61tYQ5Zu+G+Z4wnTKS704yao/tf31OiTXqgG1YdipMfVGzS6bwIWzDFawm
+oeLznPfdcAXcHcU6mtGzBuobmJDU+MvB40Uljcjx3Kj2WsUI/j58/yHWflYeWh9f2vP/SGeDAkX
gS36sLZYJrIqYF/rbQqGaxMWtqFBUY0DzelIbyIJSNb8rHcaal+Tl8dkTFEM+S0lNccIKNf01dQP
ryVHZdVzBl9YYwrWb6F5BylfeY+lTeVSv3i4g2K6l/BodghjCAMoLObPHzH2cFMFxI/QB7P9jjrF
OuzkyWWrveiLBlTP/6bqu7ZAqqqnLEEMPGAF5rxeYjGKCUx1Bx6EICCdSd0ot3DuafdjOl8gGlXk
bgbDvGvwMWYEVDC61z3b2gy/msO9HGQgPYNoN7PNDpflLw9Gw8+sBuknIvESYAroDAFVfUDYa+3i
HDR2JR/nKD7AK1wPSLq0yWav7RaXrCH4I+CojNHUWzj2lAfijKvEU/1WXyS2iHLYs5v/GrN7wDFa
efVmLtyPntQ1xlnSp/JbDeDEkQz0zuwXDpxpNKqefR1JIawZ/M4SVRAPo4FRdgxvDdt1/iDP5bc3
6vuohQPOc81EFsP8wYVAVLcAzsW7RV/YGOsBtbddvYd9DjvnXpND0mA1LDEiVW0P91I+lPn3bONq
ZbxLNhluN20Tls3WwbsgM+j67iHGgaizHhqzalvjiRZZvZ/smJY12mgstkvjmE7XQLXHxtJZrYiT
iT2DqLBVZp+CNNtFOft8ffw0+/aQuSYQjG4dYGPN8I/Zt1IYrALRpTKgIRvxT2OrmAiNmwcaetZv
3OHY8J5VNiIv5EgGjpiBsWOUWLtB5fu6Rz9vTn6GZJLMmE1CvecgaTTcyC9JJAvq6nPq5VvqTIi0
fgomkDrgWhkQxNd+ZIV5im3WzxxWqdfe4t5am2y9O0IQPWbcAN0eIgYUlYCFMBTnRRWfANgrGDiA
q7tB/CAE59m1aZJbtomtvuYyXQ2ueTTcbjvVx7p4Go1uyRz5jQ19N1LP1uI2xt2TTs2Tz5KirvVr
z9lXELyttHppw4G+4g3vHujVdCOpWoqq2uhWv58oTrw2gJz2ukjNNKpCklcfDKq7HttaUqr94ExH
S7g+sYl+tXQ9MOso50mIIT/A5e1gRx6pYwxiPU/EO90WqhSxjREWiiF6jtSryvSL7SEDZqbXTiQs
XVO0ABX1YTbdAkFMDh4qfK57TwN3xtk1caDFuP7ywHg1sNmyn4i6ah+zLzMsvKLBvM2TYhv8zwu1
NxS9vOi9b5G7NgTFkzcXl5jBllVvXF6xUvvqsifLiYFGs6VyjfMQAQbBGTiJc9UwDqyzvzGZtyXN
UqsHRy+MfDfNL0OdHyrgDISKcpwisQNzlNfvKE7pBtobH36MRspCNNd3880qHnuLEsSN2F1TVGlQ
yNyGWjH3zq0KToFMLrJz1+lI36bBosTsyrYnTmp/rMxtHMx+asRbC9Gql4itocuDisCo0QYLBgI6
NwkmeCmME7DZonm2KCS8lzjCPho4SIjIcShpemq+zV+WOa4RrQZ8+A2yLVaIq7EqLgNOTQWQJw9I
a2BrGFisBiiKJduNvcPyoCxHtIL492nXhRTElRR+3hxc9KwpJqsSZpaN2x3IB5RjP4BL40h4LPlb
SIMa1QlXPaMi7qe8TI4uqVSyVicKSRR1wTnC7GL1+SaM2FdpaqdPcte05aakLge0j1y3ubWB9lLj
vm3ZCowYoGdGJVPGWRx0Gxb9Q88shGQ9I9M3AfwUkQ+8w2xlNyb/h0iwlTTTXWgxVxmCQ0nWkeNA
auKbciysZK9OS34D0k8+g0TnHcF3V6IjdzGjWj9B9dm3H0H8pjNxyJVYe6AYcuBSXrGjMvKjYH7z
HLKtwiVOMFsrrN62+V0DCgvZ5g/iOcvXiUDnB5+wt0iLnSkOA+dptjVGBMTS2MB/UHAsWhE5MeTK
wXGZgIi9YdsxeA169dE2aH4zdI1ZzauA1Bk2RAD8o0ZYgdxgZ80I2VNKMfw6Vpwebcf7Na3vpKCq
VtqdNM7ToI/+YI6Y0/XNROk/htqz5hFK0banNvjrpt8sWrdcjrFa6iP9KD0yTcPPxn6JZ2+jxL/B
+UdC7k3QXyzz+qb6M51hpZBJjKlgHmseKpc+J603IPjWJk4TwZwg459qmFcDLvmYsTmmnUw4IrDx
auxwoboB2evQxTXQh9n3Yf2xKqCaSJPqeUcz9OyEHoYwrLtMiRsvpZMP1kkDtMId5neJ3KnHNNrp
0WnCCVOGox9qDDYr66Cb7b5Mw6PNXnWsX6zm3I1sfgRjwCCwcGSzRsXu4EAawmN1xoG304WGdMO7
wgqEsY25klIcRcMus/pHxe7YTfAsRBhnDRczUU4+SrCXaD10gWS0y/lDabOp0/prnsa9ZLLi9pXv
zGjSZMd1wac9kasACAEY+uPUV6/STQ+xO1+VwQxNRnsLG3gBgbkXzCvn6NijmxbTvDYckAxO4sNh
9sfxTbnTM0UfE1KxSTxotSZSCKuAAxHZOfqFFAe6e/BgzQjM7woLZheQnVHUYBZHBkEKVSrLWQTJ
RqIDvW9uk3Pu6JnTntcnyP8aqOkPRWxeFUu+juCShklnOld+XoqnBIlD5xmrMfmJ1Atbcl9q2CUg
OzZVjfp32T3AmukdaHLmseZ3aw3WUXBirDmPLSsXizNiQOQ7jFBWQh1JeXJuyuiZl/48zeGbayfc
E4aTr0b9VWcqb1SvDJt2sgC8iiCqZEeVIdbSqt+CwB+X/g1w77+p9OFvb0NEfmH7QSdI9aoeKPQx
FiEzvQwhpbbpoIjJQRnhqcVllEK7j+Wx0H8qta+5G3nmjvbkPuuZ2tXAobORT2CJMqRLCOb52Hvj
b5swsMfelpDNEpJJqStOSfC9E3WLa3+2ZeQXbIanAmfryGJJf1jicBrJbYSeL4yr33wku9Oh6Uqb
dDvhOxAMqfuQeoTjxwUmpzt/A+MjbVKnAC5CDemAtNm70BeKJy010DjbuiPLxVOarAww821Hd4qW
wEYfHItfG8GXEgKrZYW1A/6qZT6NovaXKWxuOJ1vUqLhxgJbp2BfPI/tm8BbG8EDCqaDXlHvCi77
EnYLm83HkDe1quxXkkFeEHFegxZvjpMth3YETY9k8KIjmRsWHou/1lxLClWN0B5WZA+6YG5lMDLI
GW4GoekLTT+NnMfRBCZykH+kPHMo85fZWCAs1s7AMj4UM4ERYR9R9RY68X7StmNW3CqP+VI47WPW
rx4m3izOD8piM9fW7JqzVUs0GAHDKLSqfaaTzIfHdBrorUP5Y+TDa81xk2kGBRfxvqkpX9MKgSP1
dZGohfXCAqw6muqWwznJVf+UztbGbcJ3BdTRLdIjufK3no2BmNK9VvO0LfkPFXoZM3nhr7k38qua
x1NYSwZC5QrA/qYYeFVbsSrg8RnjtBnY/huLQUi6b1ZI4zqWhxxQRJUiTzG9f21qR2hWO2A78kYE
YYSnTQ+y15rjhigCBOXR/GglYP34DAslCP7KN+XgnTq8YmLun0MK73nCN5WA/ymB5BVbXpm9HBW+
hXb2k6ykYGf6rTtiK8zX1qKC0xX+g5QHwmnQyxm1eIvrK0YzL3H25VCgV6ckTPX0QorDkzV8l+nr
0M/HyuJ8rOxHzxTcPd9LmIsNlK+01vqI5Q+ss2i94zxOe1lWwOQ8fTO0jJVCLPuq98gKQKcoWqhE
2bmFsuClHrYHyuaquhs5gpY88gURe02CNMJlftp2R1M6XCGKJJOOQo2mwUax6sTxcz05O0cg+HUA
EJHgHWavIkCKsqSIEIXQSe9egEuqhgkPwbLoq7EgMpFCwaVMe5sYp2F2XlXd7hrTPPeR65vsHO08
XOmiPFRy3Fp1e8zaAhkQEjNGln9VkB2HiudwuQSHBu9wurUItTInFiLS2Q5l/TokXyr7nlvgJlWx
BfDNMcSWKe+35qwOmRj2UTI/BWW58dA9swVi8p2srBnbF85mc340mYEFndxwMaNvymAbEXOpf7be
1kNB4EInrYQ8Gw17kkTsOuQqWXqKAi4T1ZPf+8tDgaGH9DwoxuNMCwWdMU0ld7B9VjGYSkjuvbL3
gwdLkSVMATGk0iXaHMaGU2Jwxg43l53/QDZLGEW+QdYSZglLLl3D4nJ1DqRfAQBnJcICMCTNVhQD
7jLvBJKm7YtrgHiQu/Y+Nd16yLET2IrdCKVvDTBo1r4zulIDGaalqsc0dP04dn7UgGZDNDvdmjkQ
N258X3qQWDTv9FusEVKWbR1Kks8SZdyI2HsWw6GMaiTG/1SLIl/i1VykCC3aF73sL5nAnqKLiyld
365LnFzjYbRB7ichSRBsvzWpn2ov2Aem3Nh9c9N0B+Mc5A4mqnJSGNLOjnYWs+t3Oli7j1zvN2nJ
YYpSMWVi2OtYaoudalDCUnLbVf2dDZ81Eunc+7IZbXfF/OzNrLdl4RMeR4pzmn4m3MhhNGHKGcNj
ODCgjdtvxwnvJev3dep0WHwCFvCWPiw2pAQDtLBfZX9xy/ykvGQ1Zne5WOoxJbrRo6jSQ4ZDuGcD
BASBCRvv2jBwPjr3hXSSw/lL4l1RvadzfJTt1YIgEyXTCbOHX+Fp8JzxksYzlk6cAIjGTWvA9N2s
4pHybwELDO5HiWTA7IbnacqOcjDuBjFbQpWvVsiMbHQ2LXqgh0nAEwTq6gyoISksAztbHP/zLQxn
YBrZTZcVWsbyn1YFLPsG5kTxj94UlH8DD13X2WBz4vEdlR1pSIq5UBO5DDusOiCGKvDjiCAl0iwl
8IqiTHyBFmWuztWUX02djCvUJ3mcPXkGHAJ5SlQEvqrJiL9LNIoR67GMflUu6WYR9YVsaSo73TLB
O4w4JPsCkEulv4UZU8ypWdTGQDAg3lpJRggGUv7xt7OYpkOr24igO4jJYfpT+smkMMQDAm+NU9Xg
F/KKdTAoAx0NVdrsncK8v1lIgGOONk20Z+U61zKJzlJMWyOxd0PecX92OCwk8TUXu3iZgydtopwZ
5aV1daz/uAiy8hoX5nEKm72Le2tGY9wY2pPmSqySDIaJujT77pJAnK5DmPze7O0nhazRBGy9zJzJ
Xkg0LJh0U1rdnRRk5WihBQLJgxjNRZ0dk1Gs6v7dS1tf2VyR0OMGWa9aUhEjjiG+HksmRNxhelyM
6FUpIPsaPvX5gvjWObqUn3TZ3tbss8ZlPSjFU+/4GhipKAMoSUaQPdIZLnp1LvnYRM8rGEyilSAf
nofXXjXZoiVHO2fGjBdbzOwc4LraV+J3IjTCYK+WxmLvQUFJABbDnyG929x3xrSrNP7KzMBkgf7M
hn8RSIC9Uwj6awCLW4TXear/EOHtmsh+CauoYbpAL4YpF33qgMIRam9nFK/uEusdI9bskFHFSx+M
e6n1hguVH1oLzGW2x9nFx/qV0qc1i9tFY6+R6tanobWPfRA8a0Xzj6PkMtX2eYqLP0uiCsrRZgp6
RWeGIJWwNy0cd9O7nsGgx2BY2dE3ZtwQoFRB28qZe9uNTF7o7rtYBNhNhv3RCBxC50sAuy7OxbAK
Xxgkr1Wh8GYBC37gTnvoSoxD0Wevv9fTvSpnvw8S9nQEpQ7Ffoluoqd8MM1wK+X0r1U1px6lalVX
RHpCRddzqmPukx4SOiRyNDANPeAcETYTZ3u9TJ9r+WaYPDE1xYNpSYDK8JECqEwSicjYkFA70Llq
LtvwqHZviQYoz4gPPWfVBNtBDupopeY5I3AHTJOFmp3vPALE16vqYyqNV8sjDpt2X8vkPm0tECSw
KwPd9jNX2zHAXFFj72yoVLErfI1CmPHedjCG5zg3lvUeDgYMXZy4WtoconhigeEwbMrXrWKfmbb3
hgXfNuTNz4dhO3GUKqQHU2OdG4D4rSy+unY46A6tdmav57Q8ZXDzTJa/ufYXFM8JUXiMZ/FpY9Ix
cmJ+ZwQ+xB7RfDEwxM1vofbUWrCNuDnzGEdnGT935PjYRUFYa35IwmHnVt8DdX7XzKu+vzvUNnQr
OMsRvrXJrcS/hScVEM2rW4zvxYwWaCDy3L7T9X4UePoi3fBNrMlaWjLtaeAe4+5RcCW5r7UFqECH
1UePqkVKFi/Cj/UAqDOwyANz2sdGlbckHu5Ort+0HOrwbAIlAfconOcxHb5s1e3Kaedij6xqbV12
1IA26Rta8FE2zmpmN+sycBADZk/GVPGkI0uY+Em3OtOG9DfSXGKRFp+AiH4JIr/1E/7zTndfhrL/
bOCWPYTNAkjXj7A4aZUUXKM5N28IZ28yRhKvjTj6bEoUHb1aaTrgq1zcW+KzwiGd8gFm+GELfYT5
NuPBqcqnxkkOOulGhgx+IMA/soiH+6tuHuaQzuKnmQ/XypRPlUncCplGBqJqFCJXLoaRSRYTLQ3l
a5RdMru46cz14qnRmJQHvlUXRzsn7bOkPSyQRiMzsTXvszbRVgvxrLX6yTVxsA2qJeAo8k00MbNp
na3c9VUY+42HlAi5jj1QacXGMxB/SEawyZjYnEfBZDN3OBy6kN2HiKghYN4YTX2PK2urC/elqGhs
2mTc1p2iRrRQlZG1ktmfHooAvF3/IsoT4keuThc6mGgn3M8w17NYt6kVkLAojbD3AEC1WnKHukgs
ydvQRqiNaP+K9kVv1JPl9feBJpSBJuhFAzDcWCBjh5zGZ+83QJpaBnf0wpcMIYhIQqaYzaPHj7rU
svlh9AjEc1VBd5j6ettuHGraJtauTC2ICOxhC2MFnIa3oqFnxhje0+BHRg9kibIvsTkU2zikZxne
6DX/0aHiE0JhVpUMxyqI+SjkmTwyo5fWa8W6IsV3mY7Nr9Gz+zTIUanm1ZiiJFfjo8GuU4NfzIdD
s5ztp3DcOrm3EZaNx1BuQs8lmBpYBZRZnXYFkfR6hgCgdcbawfsjobxaSFUcxl1dJO9Dn/brzF1i
wdCqlN57YYILpOxwmob9U/3FDeusstDdd3pFf4FTPBq9GP/6gqSmLV5A2o0S9z5Fs1s6Z5x4hN8G
+MkKwBh/TQcjK3/P25KSzXysrenYlM6xbOZzmaXXrE/8IIM7ZtTWPjKfQ1hAZosQ1mFwgQTdYhu7
mmoDgYI0nB2TkacmNFfFMmf0yhML739pCQZXgt0qIpLhsrk7oeREY5/F5yoEoZ4TAJBqLnsqhK8F
Z+dmbqy75JwNgwJZZYlnFEsyhrsshlBVoIaOZX3U6vbaF82ZoLttSSkBNMp8L1PkEmXcsaHXklVR
u/hxHfgaxqboK/pUM787A9PWobwwFTvjd8EooL/WRifQZHGsy47eqYgdesnsqzWdkowLl32tqA62
1r8VU/7txcN6zp1ja0Y3RtzMlMCzkDAJ3Fdtcb//9B5r+7YijLHhNcSszS8kRARbFu9GOR9Ul/zL
VUaYmXZM0KbbpcOjEF2tHuk//5PlBROptgm2umRUlKmjTUkUu8gSK40FRMjwvcGXyAFJzIgB1W0m
K7hJWDgJLGkqpKR1KcUKXNl6FXx3Wf6Ivn9Xk2OgTOSwRvhPJMNTaQD+LbTZ1xMUzN5kPYeu8dXb
4DNj5FwTZVrYS1SKVNKgxqeaeQw5UnJ2vIexY9KZw4rJ7S5eu2LeD+ZABDWmMrth0eDBJ8bPE2BV
q9r8bATlyRmzv0T2ZH2Djy1UuUmMlmA/u9rmA/FiWnzIiCXmuikO1Km4GpB+6O4+p6dx6o8UbWAz
q0st4FtLSFjMt/SU1PrUW1kyfq4S4RP0S4EP7dkirbtq6mdWhxsDhjfhSriSQvGUsUucrW6t6ciD
dOdsCOrLYsJSYlR7PjxEZNpmWJxRSddsGS8dh9k4BxFyGQrWOu9PhjDvRcSBn+WnMPG2WS7+Eg1d
T4UayHUIWTcahSu83HrQDJHc4BXV2a1RowwuOiKJRpVploGILb3aCMvIBgwRgbBoY5qHABHv/Tw/
jxJyYKM0jPjC3c5U1yNCKT2OjlKyjkrY/Am9QlA83qO6PcfeXTfSvRL9MYqsH/LCNoUTH0vBhVyJ
k9Gy+jYJspLo44BTqjJYjW75EXrhc6UmVGn2Y+Kxp59YqBN7i+YEQAHicCt/z+T8vHxUxQD8TRRb
XgPssVh7WFsljC6VGjHaqr86ALRQasWl0/pLiMlS87giYvNkQ3GO+9mPQ48OxsD0Ev71BbhtwzJN
DH4jNRtanLA4j5r93LDH0jqWJQbOwtGFPIKG4qFIU2bdLn1Sb6BHoNACvWYcJ134ZodiaCIAzuIm
CVv72k0J1xSwlFHcCOl9yHt7zd5856SktFEnP+REdeZ6BzCdKgYFed/pb4GHQJ99MhHVHl473EqQ
hjOnPgubwUaB2S2w6W9H6nRM10QptvY6LDGjTFH22AiM0K2NOq/tMULmiwC2CQ+zK1+ymEA7LJqL
xwmRyr7B4VML/b3Sx+fOWZQrReALb970Q/8pHY2vHfpShucU3i66RX1d4+qC13PTOpbvjWPd86Da
tTP8LV0dnK65znzuhY0qJQMGHVohEo0f1wZ9FU1323Spu4ycxV760pWMXB2Pkm24pF7DCZhfO3o1
BzCcGeT3TsXPwgkPUze/ZLPGIgr/TZncM7AJhQX8gtU1WxhGymDrBMB74uawcwJgwDoyqD3BhDS4
sGTQZ/U3G7s/XdfWVQvVvdi5sb0xh/RkExpteEDzROd9uvQgGod82NkeBDhUmuPw07hvnBnvetDd
dZcBMQEhtn63ZmcVFXThg3brgCJNlKa2U19dHExObrw7k/cUMnLLCAWv6FJQAOyN+gpmFvtEvTGt
lwR8ClcPnCrWRWgDjUk7zyNiiv4/0s5sN3Ily7K/ksjnJpqTkWaFrn6Qz5LLNQ+hF0IRiuA8z/z6
XrwFdCo8HHLkzZcCsjIRJtKNNpyz99rMmCJ1n0KaRw7WFMcufyLRegncCN/mk+jNO1w6Py1W4jx8
oFt9KCOxEwNc//CbSPg+kYPkgp23hBxs93sjRf8SZvWVYQ3XhBjiLn2yjYQOZ4i+LHbafeTOMS+o
xP2QPAHSy5ROsd1GBJqP30uPDhDeVgtai4YpkA7w7TAyqVxnMeTPmqhx3SXcpcHFleauM72dr33k
8AGbJt+ODlB0s605rEKBmGp+3QZWWyefyvx1iHlF/vgcdqijqZIagFjyhARlzKWDTWErD8gZIbhp
ZBdvJxx1KoVOBC8kzgBhgIqeew3TtzBC7uE5P4XBWpkBsIpBBRIoCBhd2rjB9PeK23CPxz3uR2Kn
230egxpv1DWGx4PXO28W20LRm6+yzC4qOA69jJ5Gwyat/Udf5U+uD+C6b2BlIgemV2Rk3UabfU71
fhR0xEysZJZCAREnOTXT5DI3NEpUaqaLrQqCsWRCIIhDOMwQXUc6yAit0rea04JapJUREhQ6eJCg
Jk6qcKlvogo1mpDhXe/XB+EjITVaQTpySzQnPXh6MKhaNmZYX4W4a137xzQ3WxznBt8G57Pv5eB8
xLK5mfK5TI3CIAmE4kaE16mkntL3P0bEzZNLxHmo2XeFrOimj0sPMoRFmwTGdE3v1cIb1JThR11k
SCX5yVU7HkjdWA/I1aj270ak101IcgJTRG/kC6j4V60iFwtfWI68MxVqTl3ULrKa/SIdnf3UobVt
Mvr0TbZBPaUvq5HWSUQnOkPEfVFZeYZ/A8x0nIashxnIG9jtmvY98Uekh8rbumO71cPmSukszKZG
enQ6DTfakIA7qjmppT806ej7rKBj5vSYgfMMvWjskx/YqZrMwQLrhl5Pr41u3VdJvStaHLQmB9yq
/oVp4z4oaLNScyfoSaHlSaqOGIZcIWfpNlhC8Uwl5k97xLA2utpbhSKeI6CTXsyTQ3LPQfGAbGEA
JpJ1FDcNi/oBy+T9lNXEBrp7RCX4D4LwppqRYkZJB0zvD3ZX3FstpXbKAqAdmqt+gBzSp+Yluw33
lBERde/QZ+jN+AB0zAUgAbp9SqfvWl7cmJm8LyIK82XJ34z67y5Ki73pZ1u7INzare9sEVxqZKmL
Jn6uQTL0WIlSotaQBqhvgmpYxZG97jWAXyH3ZGlDBk4cB6sZznuy/eaoBgPmm9Xw3qMSOsCoF7sp
QYSuuTmyfOs61NMH5ZfvCpV87+qYIiw8dWC4HABexGk5FtnBScglw0g+wBAvp/iXrPlJNXkJoOx+
6LN3qge3BEFso4TNuYt+wESy1q1rIzcD7EcPidI2+4miUREmYhexeV/06t0G0iwgFVSYtFxRfDi2
8drG0yWVyDsxFBu/CR4LOa2VOZCoqlHv8juJPc2/jBOdE5GGUx1EFWEiCy9qHkVZP1givSlzIJSc
VlGlEFqMciyaiGLHFDCg91Bsn7Fpv0WdvywT8RBVKJ9HTgojWKgo7lHWoUwdDLLzJNmHBhZRaZaP
ZqieEhM6tSzUo61bT0Q8/OwpdQy1hJwKLcINdkA89s7YwTGT7WUl9N3Ax+8n6d4vqmtaUyup43N1
tUPvyYU0cJ/rzdYL4d5FrN8crLGkco127NfEBnbSjISjscgXXkoBWmDkRnNnOCFEvAjbtAUB0SvI
Y9e8bZwHV6Ye34ym8RJnxMPVxpr4A4hUMw4RjKvlUgV2kBkUXXVQLUZV8IGhES1798aAhzhQ/xHm
HMSgV3etyjds+etgcHaVddkLYQAaSexrx4DYlgW3REePi46sqiZr1+aQkKlFVRNlqjGiQRMocPuh
IlNijNajJQigqVdDUu6tmLY3j0lCa3DbJrAsPUtfYf6MifCCcWkO3Bz8HoT21M7YLkLQUmrMUw8G
ptQpfHJeGRGcj7n2aKHwGY1oX9VgizMfsYXGWbAgG1lwA1yaI/S+WJsuu8q4F9G0ywySd0YDtU0d
V8Rkih9dKw9N1T4OBgjWOtO/mbX1KlPugeUMCe9Rljo5ni9VxyypBYrvIcy3dTatq5yGrRmmWw8z
4ZD69rqvnGmZBsFTI00cbyzzJpwGb3iKxuTJqskToVfPIiS1mTbDKlXn7U4E1lsfcScD+XsTcipf
G71aTyxEjmZzCoDoRF0iX+X4Cy5qI/6e+86Pv6r85vQaWmTG+pP2y1fOY6GrepVrWEuJwdzJZLgi
pu86Dqd3qXuIXCb5JFO86k0VXJKvuhkgk7LzYYIaoJzlgfvSyvGtmPw7anybhNTIsm+3AXc1hJXt
A6QjD4ypt2yzbIBFD/NIx7ScW8W97aRPWtoZqBG7N6q56XZOmu+qXkd11e/8isW0l/PdOkLa0QzU
tCAX03mhlJvGKSZFvUAzN9PrsmlRmN6qsfvHPI0wj0ewIrqGvpOdYSgMUuueM/GcM1c8pI6gb4uc
qbauwl6+dCMWRy+O+zlajbWtMR6quuEHDGCJFX527cTyYCe9WHCgIKpj6GlWjPhkQGvqOh1at+MW
Ec0m2NIy7gOVVfteAhln5B+9RW+3lM6z09GfNHrOrw03/QtN5c8pDArVQxSoB16CrmnV2iCdVcUJ
Ych986Gl2LF7HDAAegDZyLb8jkrkMdRHe6mVAxRH817r+rcsKtCAGdy3bT/Y+n1MMSm7qgJkFyEq
94mMwvSm9cofts0RJjZxfqu8v64N8Y2J+p1Tbk3jpwSNxJ/GlYKfdZAjDgQBZLAIqf5BQngM7dY9
CKTw+KcSje0/AYfmRh6qshCok5m4EJxbvdP7m9QIOLsPXkDvkDJ6mIJLybJNRrU3DONfHag5jTyv
tG3JYiA3CFCmXtBgciE+S7K4r/38meTHlZDqsu6+V1QvPAq32GlDj/Nf9AbEnm5TRJPyDcTMnU8u
t8q4v04svRq397ataeJkTBPfX2cFFuYkv9bb8d0lAS12CwDzLX26G2Xoh6Hu13qb32gR7hX0Rz4/
GP/Og6qbW70UF5Dyi3pc1J1xN47dleP2UKbfIWct9Vm6QRN7Mt1320/3xAdvCkzxHdkCPcLbpSBt
4rIOjHRToqUjdbT5XtXlTw7FOPwsMlk6/GSrNoRVWQd1djmUDu1RgExSteXVgJvztjMQmNg1eDJq
SggggItXhTNeuk0S3ZdOWWAgztFkJeSX+rfxBB4XnH9TUK0llMAhPLad4R0DC0yDa8Xhwhno6l7P
PDzAufkrneh5xbA9KsgoQK7wHI33FpIzlFq0Vnml+4HbjDwUs+T+jdVHTzcpwJnq1emXbXlopoPR
zPITLhFiGxF8HqNSWoDV66KNm2grSKaLqHsA6R/QSTfpppRPk7sT9asld2VO7EKar2SVLb38Pffh
j2prE4D2QBKU62+BTS6NOF15NXwAtUQ43GMFJuGndW8lTS5UCvUbrkx6JXR9Lor+GVMqBciwWcNH
K9prkFZWDuJ9O9GOm6MzZvY/cwjB69bEI0DrNMgerJEGKirVOSXhkHYbLu14fmNUIZn/4kPD9hz0
2PdDvZItHDTYPROgBXg+eYJnFhlneODAmHDft8T1WLyHeKsCT3Hd/KUBnyRQgHLQTx8vUdeliwh9
nWOFN5Q2+WS59bOauvT5FNPX8qNFVNEm19gmGr5drTkkyP4cHIchY4bYBECioGaj6At2872jt0U6
YbO3KmjF+a5UvA/o02+BddloL3TqiQTTvCvrDuPoku419XeyV2ndL0x3k0I8tQOowJgC/V0O0hwG
TvgyOs52qBCiXZhv/DxGSQCyXOUILrnCoYW/GqiM22yitPi4aeXhzdz8L8vnguSAgM40XcacyN6c
8yFhGYDe6bXtkmwV2qiTOK9w8cbdwqbTzYXnRYbKV0+fYTobfAtElsnqWxBcMo3bZkPlhOQz0V0O
3RrNz0VFBy240DgrZcXP+d3WV0W2F8YM08qLb1m0s5rbGkpIi30jpMK1KAfaI8XCza675DYwhgUa
LONnRUEX9IFp3RByobffhwnNx6Hu72JrbZsb4esklG24ZFwYHy6XeIeisOFu82rdoeOJ5i4PEuX4
4Gb3+NwUQEGutAHc14zAi5p/+iVGz9CEl3OfHvMq8tlMPJfN/Vj+LGLMJMPPgtQDycVCUe8hWqzi
J4yLXRMduJlV2BI8hfAAlD7oyyy7sKm/cN9BdpJeRWN/b8BhzEPt0uFSgEOGbRBzwpXkL5oeyuQq
U0hJuTIADyp5DvgELn5h5wUz/WTfVxLGwXONDVJbFWqntbuq+dEmN1N9P1lX2D+Qh/JV+Jze7oE9
EaeQUnPTyqUxsgZ7sEcnmInJo0kABagPGohUjzD+uMAt3jE31MEzJ+K5Dj5te3sV+sshR/C9nZrN
4HOS6VBnX/SFfoFJhVsqevfNLMyi65E47A3Mviykrox80VyaNbX8exgQFvTy7t2LHhz3KjVM/Ir2
NpuRGXaGC6ZdSTqX9aGLvmlJsplmKL/RXhDUgVbGrP+ytc6xvNy+U+26gANVqutqnn7UU5ylkf+y
9Lswv9eHb3gkUxyrKBGAsW1Y1An5iIP3uNyW1hN1QcFCMtjMJRAB8S3/aem4+F9yhI5c4LB2xNd6
CCG22qce+etLnbZSwU3Z6eRa1ahRVgYKU+1ddN5Dam5awT+AxW+0AVxz6sB1R+PpIhwPI00prmGr
OkBE14FLLx7w2y5LHQeGTRMpJGvKJcNxI4ZvkEjWAAMWEvebLzjAONwlbytxl4crX20iIAyTeWcN
u46qxzQntdVPHirZZqrYP7eONjc9vrHxBvF7INflAF+weK7t5xyBl/aYxjNNAo/DIpXFRek7XIO/
Q0MLu3UE+NNprhz2mJloRqwsegdrC+GD/BpTW5nwwUwgEdwdxxDMCnx+uW3yQ2i+hNQTTNgycXKg
LYbC5FKbYJnqNy0b8tCSdGUvu+YHuFC7uRqCaxrYcY5KadX2COBDmjOLhhma3gXortkeTfVRDftg
/Kitd5CpJdrcnEpLPOyT/L7vTZS122h2wg6X5QhsLzgMbXXnF/uinxYkum3iCJg+LEbvuglf/OBD
4WkYom8+nxXLVgdsQi/2rbkBNtAFT+h57JtI3JJyo3hyIEAqXxv4C33eT2W9WMYvnZPMtFTWK1dY
G2q2eaUPN5Al0Rykw3pM8Mjc9igCe5YjPjGiLcf4xfQpF5L8Nty6GWda3ki8K7lWkSqS1BBsXqp5
w6DyS230ImZ+596aM95OEDUUbAskOuOh7J8MyvHiu4ZBK2jJLX2AgH9hVTO8IAHYUKg7v77NxrXg
xO4BroMfbL3WxDfRIK9MlJ6IyMUlLpe02lcoADUAgMBI22abYE1OJ8WyfhkYV434UWlvrrbriMOI
yLcTNp2XlfFW44zRUTfWOyP8MMDItOmdVj9PmoX7CXCNYPPA7ULvNeOrsAnODJpdTT6spqmXeCRs
A1hmNG1dB2w0RVqOzoG/NOznKIdDcFnJetVbz4lmIi7bZc5rU98WZJXorxkSG4/reUX4Gpq0jiid
ceZB7AdEkLjlM5MEl3sRxksLuqXjXWp8vLCCuKgtLTaYpD14Jpooil0sLenaVNWmzh4dpKtdeD9L
K5iepm9hTNjOLKkWjiNlQOzpRY+kGa8DoOP0suRObgbfiFfLk0sXIGcU3UfqqTBQcelPZjeXrKje
BorIlTsdxANtdPgFW/pILLxvQk+AaVmo+K+r8HFIX1313Fa0hbYWTTnJQiZ69t3+TVBJT0HvY+3g
tlNwqLx2kgIBUrskFG7dyGqBGJGVAarluG/Hjm5MsWliuqFrXfm72hrXI5VbbqVc9V9z5mE1bEG2
b6Y63fTZwbYxD1sHmYltrQEBt7aNjXAH2Hy0td3XmbcfQa9DP1a5r0YcrpAvLmrUsLhxJ8IUZU7P
sv1hyIPAAoM8nYITqnksvux/OKQqoAdg0Fr5oPnvjYljCyOmCiFwDDiAKwCFOK9nMZTTP7twnPrA
3Zp5eZ8bwZtHYo4sTSbPbDRD24SOwEAyLiUhSPSCvTzHH29e1K26pstJvMVwqZXaQ9NRKFe4OZLZ
rxE64Q7uxSYgec4IURYDSYHI+w3FLle/FD6onoG3zT3B2i2Wgt6GTgx8wNaT9MmqcmZTGtFXg6MX
13mVm9ApPfQsKn5EHwKIFxhUqpuL0FXbZpYXZUHwgGaZvilaDyvEAavczQinAd95faULoHTDzD3Q
aBgvSs/aCM/dJNIj0MyLfgYuBcCcCSSbxN+1onwcS6RuiqrwbStqb2cGcIFHXxFoXwzpUgvb4iVq
SgxbI3R2xK0jZy3Vht8H9VcFBPpIOap9r9zdYBUz/3DCYC34AiybL7ogP6IWUwANvhU7P9NuXdeP
t17alpeti2htrDOEpEK/zkvnRRrGALKIKdenBSU23zFYxeGXQxyoD5I/9yLunReikmkyur29dgbh
PSNzoLFgNSBUB3qyEBCp37iXUwrVH50k57lpOCgNw05aWO78Nm/73G6vdM0vF65N/JTbY6N3TONA
kZf71HSd4HVQVsVpox+vQg56SWpilpE3lqKQGHC0WpgVfmoai9sCK3ET6e+WhYuyZf9AOMANtVjo
leks05JGTU73I7X5ZM2w7SnkQxeB4zY4hKeAGYjz8TKTYDpH8UNq6NSBZbLNNnjF69LaDKawtpVf
bYdwjiaKLoVwARGpAWuFzfOUaXcYrPglpHiC11fuJi47IwL90Sjp4eEMG2fqIVttTYc8l4Anq3bO
MohpUhVQGnXHIceCXAIMUhLTygg03guiX6hxSQUmxbUV9yZJnFoEiTlsQJhlpKyNCMpFS/Ek/xba
8r5D+xdgQVjWXbdpCvdnNsU//JL+CH8bHZ0B+kmtvQ8B9j6bJkHW6O9NM9vDtQ8z8n8GlvaUC3Ao
iqO9pV0n5H61aAVqswJ4l19HdrhrAn5xLT2kMgCtEZBGyRo3WbuGg31iy2fEO0gfVXZNf8ukw46j
p0l3OA7Xncu1XPrbCDxwGOGnJpnNdmpMnfWl5dYbS9ef0x6tJPIfxGfhMqoAOzYYKCYHb4mTHbgc
Q4Rzoru0IsE8bh7DmvtSrWCsQBzUai4w5lviaQ1oFAM3euO5FonBTiRHRVQWnaLql9dSI7+fBLV7
2jyRz1LmNzrWX/iPlgjAjBM/y7XebkTYs1dU8mNMjWrcxUKP7VdH9F6zl0bo6g9+kZqgaWTZAk82
ohH/fpZhZ3Ag7vUI0XCnBPk+n6zJYVIHmCtt2yFJMbLBmbAaDXjetb6FvxZnMdYZPxpho5katsw5
xZY0Gs0UkDop40sgta2TWfWSO1oXrvo+xlwTmRwvVmPdpD2HjLH+USezICmqpVLbIAEHzHyha7SB
5GH2UIMk0SMqTAqs75M5awMiBwOiqFMz3SZdNMLeMj0cioaI3OmaddtqiDLzCGLsw6EUjzljc5OE
gRVxRKYPP2nvBYY6Qn2GqOd7SdjJeJWeORjiXg9FgFusi7nNKBrn+bU0OksBo80bE62AtAEZog7m
dOxSZwuczOMb1S2oFZvECGz7upNcMThdTCld2YWtVFl+uAbacMTEeRlepZ4Kpi1avCl7G23T5oZO
2XyI7yD+kr6phaMA2ReOTm/cplFCrw7Ns9dyWEJm3qDSonvfXwWeg4yDEqAblDfc9Dsoqmauj0zb
2NOrK+kkkUI73sSJBQ05CqWOEUHXRHEoW85Vr9Kh4Lnx62ZMb+Gucp+qRTJZhyw1phB23WRQL6tr
lEsvMjGlBlO4D2PTvMg72rlXfZx2WbKsxyYfn6ldpkRM9T0JZhCX+RJDYZnaPpVoaH9Smua6gxrG
Kha145P00QfKvsz4R2F7N6zr4Y86Hy23g/gYO9yPXfRKUIASaNjTwsKhH7wi2G6zfdLqFlsZTF68
D6kmuRNKRe/8PchoiNzhBjeat6wz1P3gYX0r1k6NXE5nBiN9031kasXo2ybXx0DnZ7N1Grf3WeW5
zYftNnn2ra1yX94YWj7Waz/vW/q9lsncFb1rC5SUVWHeFTokTgAfVtSrTVg2PfnXWp2BvixpQ5D3
MKa2iZumFO1l52AM67mYmXxMZFkJ3zW5V0K7VCXvCmD7hJ9ZhG4RvrZOPvNQrVZ54ldWG3pwk/lm
q0BIaUnU7fMQ3Q/15HLWIxduPhDnUTpBxA5ONyvzvvv10CDvGfkB83tTuB1rJ7i2ggZXjBaDSNfe
4wrJ2bzV2JBNzy2oiPBZWC9VWaDVHGrffqpFmrXsE2lCvZD7QevF0Vish94bWxeBpOy4Ri//+Y//
/X//z4/hv/yf+W2ejH6e/SNr01tkb0393/90/vmP4n/+v7sP/pPEaa0bjiMVwm4hTdfiv//xfh9m
Pv9j43+1XmiZbYv+3Es3BqSyMn+qYbqFibb/eiBxYiDLMqRpOkIpZbm/D5T04ZT4ARjRvC/kmhNy
vxiLFgJR7Vz9ZyPJ30cKBOZpa2Bf8Zq/rk25RBAB2s6MdW/x9VDG6aeSDqct3XWc49cnQxGOCHOJ
b1UX1T4/4C1Zhj/9DfGQG7Krt92dvpWrrwc99ZNZjnIMabmmoeT8N336yfwwlINVIQqqW+0QNnKT
drRrx+iDI9rt10PNr+p4dtiGbdJXt0weUP0+FKfcPKa8T31jFAfpUMmj/Ie6x8PTELfRZVnl3Hz6
7dejnnhAw8aAY+jCtEzr+AFjhDIoimifj6G96Ow9VjRKvfaCfe3i65HsP5/PsA1XKN1Spm2ax69S
S6vM0Clr6+UH3UhM4+GZEQzj1BCmgcvXchxTqKMPbBSp4Ro+Q2CSW7vyAq3/flxzVDAX2jI6Mx9P
TEdD2IYphS10YR9PRyscM30waYt6IfghyxKUVEL4+HoSF2dm4fzTH00NhrKZgeyUlrTn5/40C+sm
c80wQFgIk3grJv2Hbs51NmurtBSSPkduE7Nfrdtn1pFTk0PQVndoqijXMo7ep7KEl+U+/JXBtJ9F
k9ONGVej2d2T03r4enacmP3G56Hm2fPpEcuOQ8jUMFRn3pqkRRamIo7yYWqTazsmHErefT3eqUdz
LFsXjmvz1elHX5te2YHr4WklqgvtbdDa/cMUWQ7H4JYiAQqm9d8YT9iOawpJP884WpJlWCgkrISR
0rq50FDHapx7y6HcuTS8vh7q1MR0deXY0nCkYG7+/ioHK+EhZhlq2pO4VRN15JEuNnXtr6/Hmf/k
o1mJNNbRHeFIi9PF0ThW07tA4XmkQuOmqmZWrR7R3YnS5kkVdJeVsIczr/HEImIylOUyri1gUvz+
bDL06mGC5XtBI7bKWSoHtUfJoJwz7/DE9GAcKl9IYKT1xw6qSfbv0Kr44samWadONm50YM/R7JLL
bTh1X7/KEz+ZyT1SScVXLlz3aHaYfMNVZ7VQNKAArYgfiu4MT0bUZ7zozBs8+WTIhkxhs5wY9tGv
pppYlVLhAZlL8WLOOG0WyfSYosH9+plO/lSua7JwUGWnLPT7T4USDx2dzU9V0k2rHICY9s3XI5ya
gFhWTNMwLMsxjpd7yzFtAVAS+W1q7KcgQdUR+MUEd5r6IVa3bJ+TMXLmsU69PwMHt46hzmZJPPqp
0hTrdR3RIrUhY+p0tTRqAE3IAQRw2NfPd3IoaUkqX0Lqpjya7MJQalA++iiZHTqg+mUsd0F3Y5Mv
8fVAp34qQ7GX6barBNP995/KzAw3xi+NOb3zn1qUJhzbL78ewjBPrBafx5j/hk8LvJU7JkUrnaM1
+Cclzbug7xyQus6VO0NKiDBW8fR9KktvJXKa+8CZS0pkX/8VJ9/opwc9mvyOpMKVBvMfERNc6olN
GH8fKo+yWLz6eqRTX/Tnx53/kk+PGwdjG1TQBS+4wXObAE0yvZigq74e5fTzuCyEtrBQUx59Yx3n
yMjT0XRG0OEixDrcUJcSKnN6brH/a4M6Xu05BPz/oebf99MDTaJK+8xnjuTV6F9C0Zp2g5vhXB4I
YUbVolYiqesNSSQVBmQbn7zuxfeG0EFRT8qHnuzYnJUEW8XUFfheRrToDo7X9dev5PSL/9ffeTSX
rYnTOsLU+cyyj025LLVknQ6/vh7k9Afzr0GOJvMwRYGFPoxFwL82UWZEVPm/HuHE2uZI11Js4bYw
nePzCdZvkBoOy0xm5WiLpmHQv/WGtJ90OaCZG/wcq3laBYF+ZkqdeH+OlLorpatMZR3vD97UeBXH
Ow4pbfgS9mW87GS2DWrU/F8/4bmBjr6QljYFdkoG6kYHYVGNdQ0DMu3S/2yYo/Xaq7u4dkKG4SWj
A3gf6UohcP8bgyi+QZN3Z8rj0x2nvklvM36t3iweQ2l9+DoyQhevzn82ztF129C0wh4Ci7QvGpiJ
+5jnWO/UmVP/yR/m08McbTuUjsommKceXpnaCbZZWSxVd+76dGqC44CQ6JZ1xVQ7WroCERYVvzjX
Qf06mf23wa/JecQFu6n6x6/f2omvlRPIv4Yyf1+6OOrHYYwKlj5ztYrq2ygKz3ytJ0cwhGHjwjEs
/fhum1WTgkbBKxOKgjPvTLTW8994iE9DHH0uOS2sTBnzT9+5H1MdbGULpP3rMU798opVhxu6NKQr
jtZO3ENeUSLlwzGdv2ph9lbSrzQq+0zR6MTbcnXoJ+DpOB/+UQkQIsYaFfN7DDLItgZMYVyvALO/
fpj5hRxtWIziKqo2JqEBx3tjqpw4C2xGoY1L5mS4AJrcXLCPkciHfPbrwU5cX4mpQenHDd3iBHX0
62BPsCLHxwBtIXrfVOkQHEoPR7pXKIvAcfgvgDvcrVefPQKcG/lofevyULXAD0s22aR5CpLAvO4E
FWrXQzYBcK5f+y3WvRrYw5lnPvEzSiwDSkjh6NgFjkZOITY02V/o9b55jqJp3dTFmd/wxIScp6E1
r0aWUsdXWcq6dSANuvFWjQM4isGUjV39nsEyWn79A55YjpRh6K4lJB+wcXwD07Ci4xogeqGrDSjv
xWTfpgM4ZUDuw1Xp1gY9tIAu9dejnng+RqUqZtBGmQtJv69MWYpYPE90MMFDDqDhSUlC5uFXfD3K
iR9KGSY3S8WthUl6tNTWgsODHjOKA+lSoiryIEp9PcSJj02ZEJCobsMbxPr9+4MMwNFqYXIQ7WY+
iCZyHX06lGPAU9TeNPPfnxe/DTc/8afDaBgZUnYhh7yOqHu403hOQ2wh27/xULw2az4KOcI82ggn
iqYoGhiFW2CDyYxoz8x54QS7inv5/PVYxqk3yBfDusui5f5R2cC10yk/54hcrwwwIMiPFs57snaW
WHUW0zN+FAL3ZL3wl+cuEaemx6eRXf33l2k3Tq0hCGM5xsXd6/LC6I3N1093ap5/HuJoBnaOqToj
m4cokePUgCm9Cp2yf+YHO/ckRxu9RTEbHAZ7pJlOH7HHeNHY/ft7JHVPmy6OEsK2jpekTrRar/ls
K0WcHTTjtlLTHlPembX15Av7NMo8Wz5N8LbPmmosGMUfXOTUz/WYrRL/19e/ysnX9WmQowU8qz0u
dQmDGHCsAPNEezNu//29/rfXNW9fnx4kNto6D+ZfAsbsjJyo9mEzPvyN52Cb0IWruC0ZR4uP21sc
Jecef1j9kt57l9//Z//+0WoDuSRMkVqRX2y1T6oht25Wu349xoltnCrjv57haCeIx5KVweMZoCeT
LNIYNzoEyNEAemcRiMfeBzwbJfXXo56aZo5iA+LIYtjU6X7/dYzGUbD+GdXDXGLEBGvo2C+ac8Oc
mmifhjleYaTXVKld8ALz8d0giUn3zsyyM8/hHq0vWtCnmkPXHycnqCj7SgCn6sr3r1/Wuac4Wl3y
ENeJPt+MK/leusGSA/mZSXByE6C/KZnD7Dfu8ZGK20PmFPPiQvXcu9NX+k/cSnSXtAXS3RltcDHu
YWMvgLPoavn14506AdGfdk06x6b6o59ldpjoknDuTswpkiHE5uq7JCx88h/D6Ezl9tSrdCk3MpJl
2xS8f593QVsPbTz4uBs5idMWxBeennmcU1OCZgtbKU8jqeX/PkRbjkWkBYq9oCqu6klfeyPY/a49
cxI5tW1/GkYcb57GhGg0ZRg/8HaYO3ldZDak406Lw78xyWGEGOTHOZQYjo8j7qQ82y75gWTlPtZW
RiorQN/ub7SP1KdhrKMnahvHasaIYcImXKEyWRueWg2tfuZI8NeqfHQ/+22co2+20drRzOf5FtSr
8le1R7y0ID5l0YkrtcmXONvPjHhy0uE+E9zUTDogRwP6Gd4NLIzIl7XHqp9tiOnq609onlN/PNKn
EY5WiGgqHFW0jOCK9Glo02vQRy9tSVRKhdFYaO63ss/dmY985ns6NQupO3GD4HOi2XI02X0/llGe
BZDdJvI+Kz2+NFtji+QLFAERJ18/5Z+DSe7uKBBoLTp0d44mSGFOseOEkN5YxPS3xoLvVoUz4JBv
IcrQu85eva+H/PNjZkhBiwzss05T7mi96FGtCc4RoFBd/066hCU407TMkJSeGejPOSIp4tCJdvkE
6AofDWQrf2w8jIIXCFNvhkD9AjIlzoxhnBvk6EyUJ9Go8qgrOerbl06yDTGlrMB3PbTkZIArIVdx
iYXvzMH1hDpifjYu7HRP0REc92udXsv1oMUgxE7scqvA6GBdaKmn39qEYt2Lymi+54URRWDA4ORg
w8tiaFaQNy5CoaJz9d/5Vf7+sfCe6W1RCEIV9YfeBU2esNMezTL/55JzjnPRBMltVPv3SB2IjU7O
nHX+PGHN49E7Zs5ikLeO3rpEYqaFJbycZvL0Kzmr473qIDXMKky79maoSdFLLTc5syic+lxo1VEV
QsDh/NFwRbTmx37GlMottSPe7cLAx9YHOiidcwKzUxPr81Dzn/LpsB1MRWJ3CUP1xCIiCrFeoOqd
WUWNPxc53qPpULazTZqSx31dUWGfBRsC6HET3drDhQ02DKasT0JsrPbpxl4OC2NB7HR300/7WjQX
vUMe1OLcfD61JszqDWpuOgv68aeKbM+tXUi12NmliWC6bBdD4e+1s8f/kwPN/d556UG/N//3n94q
OR9TjQyRU5jnAW3DhXARE/F+QVc6O/ONnv4m/jVHj9bxFs9hyNOwMoQNdq9y0Gmooa0Y/WajY/mu
l9HQANH9enU9Oaqy0R5IKkTm8cY4jYZGPi1yeM1Xb13s3lRkAI6cQJZtHh4Q0Wy/Hu9ELxhpCoss
Or5Ze3Z8NsP3oUW520DTiF3zgJLKxyRWBpegI0AvFsH/Y+/MeiNHki39Vwr1zhwuzg2Ye4GJICMU
oSW15vZCKJfivu/89fNRmdUlUXHFyb5Pg5kCuoDqUITRnebu5mbHzsndXk/CL1rajdu55LIFDE48
Opg1kl9NtrJAT73fZ0+zDOHSSYshIeVp5Pgssj/D6QC39soUn4h2Xgx5mYNTmhp2R6Vm96Flc9NC
J73V5Q3IVFVxAogEtzE9dC5x5MpUz0HNcpd9Pjj1pfMiwKdHgYldKPy+CRcC8U/Vh2Yb7yBmXHmt
p3af56YW13AwaX6gGJhSCmiXa3RRMspiKwM6tZuSLZrxRnOeXV2MR5dqklWg8SGANUJaXKduG7Wo
jyX1rV/Fa1XYk64BtMSEKUYD6LQ4M9KpSwt/3mOMykKGUCrP+wA2eQDryr+x8jma/mVpsfIr2uKr
sCRHm9hx78hembhNKQ+OBOdTNKj3fmuUztu+cfJ9UaqY4SXUx5ZFKwpZkw8VD8n1nPnsR+uynKbP
b9s4OYGEHDOyBNzi8s5SyUkWtNXclNzOwPXkUYYMLMublfj31VA4jCi8zKe7AKq7zGOYrd+SrCeJ
VXlC8t02MaLbNsm6ZOXwO2lHk+H9AI2jc+68XE1ESCYIc2htQZ95cFdoSDbStV605eXb86bMQfSL
dcuITKIG9keblPCyouz7uWIZPWmASPbqXT3mFVy1XfwtN7ToPDZoB231kKbhcYRK2aA7vs9ogVx5
iFebx/wQqjrHwoD8XoGDkcGKgAUzraWCPHGbIVMYVhlN99Mgzqj8zK3Sndh6tQI/1DQT7xmdDt+W
pK4tj9PzMdcuULuWwWEvVqIiK2ptZSnqWI2hQRY/SaiWBIjQNoHm5h0aLHC0wAaJtM6ZTvz7IYUL
eeXtv3JmVef016huzGgzAteXbz/ptBBQGRFr3dElrlj9sdazg9CtNYzZPJjFy39haLHJ9bFdJ6qN
IRAE/lZk2lUJVZZh9PRIhUjYhNa9bkIr8/brPj083jfj019XILxC0BZqaOVG7WJkESIuV0biz2w1
Zuj+t0wtE4JZIPlRIjBVQQxTpO2e/usjQj4rO9zrU/fpjf1rSMu8YFm0Lf1VxFMeAoB6OUQXNYx2
t9V5W4w9ytwOR7+6NWO1cgucFhCrjIpiMKbwCpf+/b8xaCjTcFVLe105mBoIgHyTC4jUyQ+9Pmz1
PnbHVrt528yJPYrmCK6uwPmpaC6jOU8M5qClFiwrCgqQ/eMUrkFqTlsQXI9njOwr7DTSr1oRdwac
JYi1JQpByxQ1P94exakFPxcTqYwqqGoArXi52NhYpNosZiNwYiAyrPW3cdY9iGgKbkEOWtc+TU7I
r6LTd0O+DBoGZWi6YiWmeb0SIecjiyiz3EB02YunkNJoygvLQh2G9mCEojXYdhVklcFl7hUFldVs
HG6nVdDS6xlm/eMnNh2q5P3tRYoFTT+l8IVXbdouiT4lAenLrA3s3dtzfMqKQbqIcxnYCtCFl1M8
gAA2LB8r41Bce2F8DzfUmq+8uluoM6xZp1+Hihll9fnzZ5enOPJhjTMiFBZQDwgSxA3sT3aWXkzj
50n6/vZ4lHlffLVvUgLivk6vlW0tjmfReDQXz329llwQVWfQbEyXem5fJV7sQgQIzUyCAvKg7npP
d5RWPiRF9btZ2nnLefYMiwEXWk4bokwgl6fwls98DdBlzmSjK2M9ESC8sLM4EFW16wCcYWcM4BXQ
6EySPiCVGREZN1Z55Tf2uOlyFWprBFFWjL9KATBGSgWAaiiCznH4y5cqsjiLGp2gsVbuITkrzwld
YUblH6jVMnixLPhWxtbwHbOHGPLtkb+6ATwZBw+iYn4OT14aV1M/6eqGPX1KlY+NpggkjrLbFqHQ
rT1ka4jh12uEodJKJEh0qAJE5EtrqeqNdTofimWVXthWczcV6Vqx93Vn2zwkDcFY2r5OZBi81JrG
kFZKmEorXmBs6MXlqMgwi4g4v+gBMD0atJt/koJ8uIRLTb4VY128bw0YdeIIKgDTIyBT29S+LBM7
u317wk8sYbIfFpVVtorX4MZCjdBsU9KZ6SxtL3REYunkzhGOIO5DSIXEbxxGjfO20dfzPp9h9Elq
FtsvUPuX865mbS1VFXwoUtJDZ6FNCvgOPT28beVUyPN84hcbRtqLPGhCJn7sITMaGvC81UPg2yvR
/EmXffZ+F3uC7us0bVmc/P3MTUVRgCqR7gCwBTA6DCszd3JMBlcUzmbgiEtMUYDORdiOnP+tbEIw
WbkhxBqg+v4dMyYZeYM1qL06PNLclkv6BggzoMLiFNxlsOBG5m+j+Oal8czMPNpn50fRh9mEPBW4
rHiuq/Qolo3gIEFB5j8GSVtLKr52u9kcbWHApQxVXiY3TUUx1Ga0y00YB1dyN7pJFAYru+dJbwCQ
NcdncwpjcY0oI1SSSimoaA2IlL1eBHedKV/ECZF9G2bqyns6bQ2CkvnKqr5qIgmjSC0lITEiRKk2
gRJ8lLr4Q6TpX5rfzyjMkZLFxjxfWinXLEYWlFOZ2lOE6ksH3ZiJrkqjtOXK/n/iFbEzsE1SPgbc
uayRK1DRgrTkDm4NU3uMG0jfIPgpVkDQa1YWx2tEI5aXZgkvaaivp3xgn41+fyCAiAhvKVFbZH4W
u0LUponSBMSWIyw7hudTCDdXskonRsG7oEyncXSJV/hCr8ikqe+J8OT6m2bee+pavezEZoMBoJkz
BY4K/vjl8pTkvpWDijFk0W0SQzPoweAnBSs+/HoYBlVvUn7UiYhUl/EGV7OSwz7mMAhvy+ib0JOV
Jfl6GGQWZIPVwWyRBl/EFCP9HJD/juiYhqZ21UqScMQoCzfyh2b3u0eOQSaFColJol2nfPFyxtBB
o8SpUV5DB8nW3+sQR6uQ4b9t5PWi59oyby46veQqyb2XRlo5rOXGtPHeSptgqOIOl4OFq5ArifSM
1qphCoKV+toi+rY0qAZwNeaPyy2N0Ut/RumpZF1y28zN9tCYMNAE5ChQGLgBsr6J4PodoDYMx+lQ
SfLOQsTnF/7vf7xgWKifGBe+5cVYhQjfLP7zPy/Db1Ve5381/3P+2r/+7OWX/vN98SO7a6ofP5rL
x2L5ly++yO//su88No8v/sPN4OUfb9of1Xj7o26T5m8uiPkv/08//OPH06/cj8WP//jzEcX0zAnr
pgq/NX/++mgmj1BlfS5w/YttYrbw6+Orx5RvXj42+R97Rl7nf3zP/7hrkxNf//FYN//xp6TL70DP
smbB69I0xs32zz/6Hz8/st6xxoh3VcWg3EXc++cfWV41AV9TzPkzqjVkPrktAsz+8w9osZ8+U8U7
sNOAp3VSR9z1ZPXPvyfj+ucN7ed7Ok2UgbvgoM9ucuTMdJuUI/coFSgvAJ6XDmwPgw3BitI5Was1
uTvZRjN9HX3JjuGcRgGeXnt0KfWLhnuI/76bcn+CaD8exvQYG5DFHPOpkoxPQioCCC9j2opM14q1
WrqWi7YOvsJspItHVe9U/UsLx42NNqVcFP1O8iUZzYMk8hvlWsRjEcYbK0/L4UtuCljQRO4pHXqK
eg135QgvA4L3EwLbaWPSba31qplft6h/9vvRrxUUbfUumfaBpgBSHjvTyC8GLaS8FidGb99b7ZCo
0LBHCJp7U6ZW72W7DDjRiMcLmOPrqq8gzJTzzjtP593xs9Kxgzg92BwEx4yiSNwoRR/gaFWhFO/q
Uvjmg6QH9RcfgSfY2RpPIDEd6Ki2JL0EsnDs7fyiyGZ2yiKCDDms4g4+xE4E+dav/XI4k1OjppYK
P8oxjuLGbLn78DHM8ZVRIQ3fwBLkoog12A6wPh0ppAjK9bNQTbTkQ26FuX0+5Eqt7mLikfCDoYxT
epjioEEyLQlRJqDGHyVsE1bMY9VUrNX3fWZRVgXFXfculFAVvP6IY0UusqZjcyOypBNHa2gmzAN2
aaE8jkP0nC1kHd5rSVFEh0kB+rvv40qVj6UxIPbmx0WPEkTmRe0WpAGvzZfL1t72MHXCH5KGEC/H
k1nZRyrIGmq5uob+Y1m4Poww1HgnPc9uRBx0hisrYC+3sVmO05mfTpWFYFReGSiLBL0BjxuLbKKm
r7SJM0qxkPdyZgeNkxoBqhO9MVny7ZhUynTVRqk0s/PX5d2IBFGGbgZX6QdNappsB25h4jlExcz3
ZW+iBj5M9njIRF3bX8dusPutDBV955RmVmuOUA3UePTBgyQQHgCzO5QoGqFAG9qD9943J9R9Uiu1
m63SBsA6Jguq/ftgyCWInZCHBGRellQd80kOLv1E0PsLJ1G+zbIsRbdC+FLzSW7q8L0Kiai+lUSj
fguSOjXRU+iKv6LGg++4kVMtdWp70Eu0SEpY2w1pLirJSISYe6O3kPRV+5R6OTNGOkb1QyuBSnFA
7xrRdyt1cy/RfkTZhH+EkdSLq67PvGQzwMAfO34z6dYhiQPNckRhSzOZaVpdd6UF/+pUSOP0oxS8
rrtisq0eNkSLdGQ+Zd5wlUMehM5ZkubJViuGUNqFadXdNn7f94fWqGK0RUwb0U/ba7RqL1UoKe+r
0IBS0OqVZgRnF8mQd0KX19Ou2vbpdS+VTYOwTxjnMA9H9tcqGzx8BeWbrvjghx5aNsUM29YkaXQF
XP/brp79lfwk/JJGHJIudUq1l+mJJwrIOjI2DezPBZztwqktCfLVCgokKiutjw5hPpjCqz80fmzW
iP6EWfSjHyK9c3r6AFvaJVO93+RFRLgt8jKTNiMbn3wb5l0yS9XImY/0tUEL7qBYCG6kOg+w05Ku
h/RwCoXvampU6ij2cY13R5TqamfG5NT7Jgu04KKYMnRq2zSwYQ5Wk2HXKQ10npYfTp1jZYXIcVSP
iVThNUQxVdJbAxp+gZaHpjQ+dfxeStRbaib2X2ml9uYZZLCdty8lXx3P0Yzq6ocRlitoPIukBQYl
wTO1Hys5zQ9y6GnKVtSx8TDQRpXsVSM3GjdQoJTbJHov1WdcsTzLjavAaOBIrpRP1QAJ45Zyt+gB
gw+wbGpxWJmQgMfcSlpZRgTI6GXvvmt7424IU0hMDdWP9noeZ0hwF2rs3elB810zxuKy7dHEoDUV
jiskoRVfUKzP08GFSJECfu+LWaamTczU5RKCgqLvNRL8vFWSSeeGyCJ/k6jmVO7GmH1ia0vNAL+w
J/cPWp2hB2BC0mduSiGjpC1FSPTsSqup0YuyAzy87mpLOS96aOg+eCn0aodMK0sBLWOFel9f21V1
PmlF3932PKFxE0xeGGxBqJgAyrRphOAWujw0PCwJ2sHKa2o02+JGVNu0b2AGlMSURQ9BlWbNQ1kp
ecRvSpDQWaHS9ldB3Y7REVkaDxW7QR+mi6bRho/KYBa+A5uZ8HeI/rb3WSVahGqteFCPsWlRTBks
I/TOssKAZxY2sJzePgkmPL049kMfJxA9TjgWUhMtSIgkH6F58VoQwEYMq9+RXCOc3ANlyeBSzkpa
q3sIoDu36tBI2QlPlr8rwiAZVGidJa4Vz4tRKi06quRWNRr/zwWUSf7tMSFIfR4Mcv3gqmNwj+Ly
ScviE4LzrcgSvaB69Qf+ji3td/wu/1C6oa6gzI3rv2JLQ35HbxMBJ3kI0FQ0ij2LLX9FpLT4Ac+F
Hopg9+/YUnsHw8f8i0+9a0SZ4ndiS/i0XsaW8+jn0BYkHndvlWr+y9iyR1R8SmI1ZxvLMqfPUCt9
2qkFq3fbQcS3qRMzenz6NCxhSQk5qgSsKa5cdODdMm2c+PdEt5RImxytjbzPjpXUVzCDS4gO4tv9
rvLj5kBgGsjOVPrwkwIi879PU+Z/N/MpttxK1ZoPIjGRHySyKdzISGLo+Aopokfd9m86T032IlCt
yyovChdqoQS5NGQKdImb9jGXU8uts6K8Gzop/SgJRdtlVQJnHrEhOgGEEuRlG73Z6B20xmZdFIca
4W6EJ4jKJlrJeD7ZbgvXUuIMkalIPsvLAOHheQbEJMEwz93yc1wW1j7vw+Q2j/kToUv9fW11hENC
5a9R1bAvhDnHG/Cn3tZlZ1/IEj8NGofAG0LIR1HM0ZXZIUgi18XRr4YAunwEDaa2/1H4sx742Fn7
2FKqT6IfEwjF+eF6MMNzobX8cM/3n/7E4njYCRukSg8M7IgUpL2Ju5B2foEe2jHvy+AjabDwvM94
leQmBqag5Fl6cUQMhFbY2ezTKOWUZ7Q6vzkovW6fVaUvjvHA5YwNPtyXSugh5lxbEXmARnEFKfD7
vje9lLbrGgJYbsDBx1yd8urC9Pr2XFFggTGt8pM0pdepFp5pU37XytNc2W7vESDLtpIGJbdPZRii
w8lD6q9tdr6WvkcC6bzvgVFIASJ8A03kE4yQGyttPzRB+UDO4kKpp3uzIe7yK/k6h59/Z/WD7CDU
BGF+3Jz5WpBvOMPrbZ5ROngaZTOlVraFDgO16jhn2jSC142VyLw5TmI4lvOMaR3QLRf1EDSuH8yv
fJKRN4mK2Hd6CHgh6Y6YSU+yvctcjJrj6yp+lZNWwiju4Ou9dVkniOLiTuUdzEzZsbaYVWvkqtAb
6Lf19PZuAbEQuuuetal1OD77ib+bBCzAFgn4A8AxtyyaBEbcRjq3Jr3Y+m2eHS1f8C5nf5QDLTx/
+qqf8dWKFI2jDdCISIL7nRTx9qOw6nddoSewrPLDgBk0B04qC3JIBkLaAl5OZmdbzY719EGUpDxo
VtoXpoqrQDbNXQnd4o2voHqrjaN0juoxvhujIxMPubW3Opv6zNNfRxMOpKmTdZlFIeugnH1nXiZT
rIS7Ji0oJHiSXzhmVqkBRapQMzdaLzXBbhqwm6kygpVd1HvvM2raH83atq40dQw+TtIQPVbI0LhV
rYkHGES1nw+dSUz2lM5rmFbf8Hzyq8J9erlPA5vg1LwgO8r/F1b1e+EV5iH3CZzoeee3xoT9aJ7L
YaotAROLJB96jwACGUS2wFizeRtP8yCM8DzjbriHtppnFDmSN2aUa86kVlxKorhUdZKVlnVVjcw0
vJ75h8LM0Cxlqbu1hkvVXtfvzFQVD6LCbSJ6p1x4RKAY19GDkTMo4s0AAn5TKmiVGSAk3WSlrDn1
lFh7SRqk877GWWA9+sXo+P9zRH+CoydN8l8f5P8refTzxxcn+c+v/Dq6NZ2jm66Ofx3YmvWOyg7V
F3DPFLVh6vjnwLbe0Sc/AxToAqE2SlnwnwNbkd+RJDLIPioAUKBPs37nwH6CITzPBdkQUmkc09Cm
CnKLxiKZCZMwRM7ekGyKT+1f/SNEsa51CA/JRzzsGH6Kd9H+2bT8Skc952ldZIPF0uAiRdsECGnF
CQY7rTzvwoqe7Ng4q2xoJH/LEBUMUrN00diktZmwJciP1HmrDVOYIhFZ7zLT/GI3zbWo1tqiISB5
GfJgiJcIkIW6iVDoHVuEPJUvabEHppACmq4H15LcUtoyUEG7TSUo5hFgDKLporBShasy/LoSHOh9
dtCVLjIQBKPRhntBOJVw+dd5/L7N9FHjbEGNStGhAQ+TKd35lMtQhRjVbRAOD3wJvXiDKOS+Ddn+
4DkYnaRVqjPgtNGt7jXkQeNg2Ou8jl0dEKls2zo0nSETw63X18auQP0UJrLSaJ1IkmuE3EYEVeBj
rg82FO0fOHKRiG7s4TYyA9Rgy0YN0LQki4LAoam85yIbOoKE3QVJhDC574bBP7fqwfiEhHrWg5kY
iruZK/q8q2pxqPIOVUDYsgOXM9fvjmBJp790mQuV08nIZiVD2dL8qY3WUQ2V7tGn3l47HvzI3SZL
SPk7kTxkZzKNSt+lOB0+VKYyfrUrRdrrqpUW90aUqhde33H37zopT0jUQKTv+aX+w4zj6LKE9xny
ujD9Zk8det21kiWfLRNlb4IX7SBnZnUmGijI21K2iBordJkHrTWuoiBT3cpoLchOYoBDm9rr1XTT
J+pwpk68KvpS6uMQcYlsQ4u8VOQjhpXpxj2M3s1tUpjpPotRaeymGunvQO0/e6YcxTQEKKNjFVly
4aM89Z6UX3XlF0NGR1BMSwSKPzEIb6lVrMsO+OcPSakCfwugv8jcahI1ustJd6n71egQiNR3kRbb
d+Snq1nCQSs+Fw2a7DG4UmT+6FzaFHQjBXAJl/5RFwSsrSY3Z3iogThGlYtdOGmhg9pkNwsTKLuO
Zgl5E6ltB+eJl1/llEKIvNGadNQRgerBQl55JCu87eA/3lZWCqGuGtDhEJEePVpBGX6qp1xcCbtP
Pjcjod4uVMcW5DqoFnNTiKpGajW+VzulfA+rtHVHNlOnsKFCzo4Cr3Ktp+l0wdalfLRg2URWDpLi
u7gfBO2MRakdhnT0yHGSJLTj0P5ck2w1tqiqTXfoEWUPQiQEjmjdpueIKig3eQOsBzlRXUm3VRTF
Rz3thw/6YERuN0WeuikzYhGyc6Sig3w0ziOa66dzxObpIQgN+wN6EOlE+kkLP5iK1ztiKLPPJIjs
fVNE3nHMtembEIX2g7xVjEoxXPMcuh3aayRgXdF3f9VeniDVpPpuPdm6Y/ixTOQmi8c0IlTaeEIJ
r30z729MaeBy1Cda7qSw0IQ04uho3uj6kN1mnWefw5apnw2qMg4bxc6RKzMGE52yoEIznJ3Ru671
QFTvJxLvdLkXsfFXbM64rKIvSLqXVXTje5HXo0YkUS+zrUh8JWWjXLRpTU0mCYoPhWbDj6AoKRl4
CL7Dx6YdLMeHXvggJaL/VHVa97GTS+9bVPfWzvKN4FMKZfp1rAyZiaiLkaJ/XRXF+QjHOInKLkQe
zh+G5rPeZkOIdHXHvpWieE74Go/UTxGI8JHuMaSGgD+wsuloZd1QH9UAqBC8bEL6GEMaUzu2N/Bq
6wTCbxLB0EY6mTVZ51FO+/dWKszmKlKJZV2TytKDWimDTAFDL7+GEEl+h6AtdywtEreR3Md3dpuT
uUIX248OnqTkXLHS6aOcT9YVnOdNR7icWeNG0MgntsIozWuKFfQoGPIQkU6RA3FXK2V0oQUNws9w
CeiknEr0niZd1x1beI8ihzcztqV7QgbDAdyVXvmkho5TwNYIB7sMFY5ei/tkymxrhRtyUeyZTyfN
nHlPVcrIFiWmlxfyNu/00esmMvZkLzccI1+qYa1P+6QNarwkHuDVoxvhpY3SK5SgL7FhBh4pPXVj
TitRw/wLz8KUn6N4ZmFRsiqTvB3AGyLAl33uIqo6Q7ZpaVuSSaX7gbUSOqyNZ4FLG+fSVTBba7QL
s/yoGB/fDk3mp31jNMumqC4vrU73+X1jIBcvfP9jHnSuMnUfqw6xOc2HiiCrVoyuDGrZJMV5jl5J
Nb8ks0W43Gjfl3X4e5Cv5WvSF6X+ACWBMZGxoWvRThQXelk5TVStvJ5FCPnKivbS3RCHrfJgxAr1
k0uF7Sy2U6QvV6Dea1YWC8fqx7pErjrZTPDQaActuIyTFeiasuYIi2AYDYtJlqUx2QQX6lF2y5vQ
R39nM2zCLe0W297RttbXYNhYX30nWZnFNX+YM3nPwF9eTuGTHkD8r0DNJbaQFtJWkBJrUziv6mcm
VIF6cJEwhSSoqODdFS1pMzlasbIk9njlD4vNoaAmmE6CkaCBtwciQdppUyIEuRGb1qEWauzoLD36
zto28XSFeGsdL/aJqNCqAY5kYs1j40TXHRHEVfCpvyq3/lHco7cJ2dkVN20BlcT121vIytQu721V
IjWqP5sO6874jsqIf7AVoikEhJGc/XdsmYR7MKbOd9aXr7FDOFpKTGwhkbWp+s4Z9GyDyMq/YQUo
EqSs9Mu9auXWPJWaYk1puQ5uuuGChOjWE2tDWaSnf7rKMyNLpy+noDU0jQ2qi5qrYaz2TZSfgY+q
D0qtrBy9J98RCE4uINzv9SV+y2+kTjFsjNHqeB5G+4L4QTHFivuf3EOeWVnsU/R/q7U/l+QVP0WK
hZq43JJlU9E7DzNXtsPLKh73b7+rJxjlK89/ZnSxcWUdKmZSi1F5T5sKqh0X9i7Z+aiK7/oHyS2d
4tG/j6Aj20JBsw2doD+s6bAsgd2/3uU/07t4lwHbc1NWPEO3C677v+xv+S10kI56bd1FVyz78b7a
t2dvD3zJ8/DK6GItlJWdJwA2mG1IGw5B21DEHhqK7jqlaUg6yuKyz1TDLQzZP5AzQOtTRVjekodu
5VFOeReFHpOajtCQSFu8glJuI2qZ7HpRm7mWl27Rq98n6PG+PeJTK+a5mcUsm0oglwYsWRsy/huN
+3uXII3sPSSDvLLNnNxOn5tazG2mdMrg5YyocbjsJddg390E6qxz1Lvc8ZOt7/LryLUd4Knq7duj
XJvMxRGi9dCD5SWmIc7FLOWeoup0RNHWCCtOnbrPx7g4MsRcAW5VpjO3jC+jpF4rVrKyka6YWPb/
IRRmwgA7H4e2Ccl0fwiG6OFpun4rz/t/HcrvSbLmv87gbh6D8PF5Jfanxs3f+VvznTaTXdlI0tCu
AYzvX5lcYbwzuPnQEzizc5IMJB79G9ZnvZt7aeiphXcSQg8oYp5lcq13sE3N/ds/pTD43m/A+mYP
fbYjk+g0BRhh8shIQvCIC8eiJpcpfUq2jOpPeNl6vvnBHprg0oib8boSUrSnAiquLVHZK+t2sXZm
y/RE0uUGMpGE4jLRKtVUN0ILgL06fRm8zwZBAlIHK9vQcrd/ZWUxPlPEMAcZcxxZbeIr74gesBM5
tqvtUbwrD8R4e9tZO+dOWjXhLFKRiACB+xR6Potge6/0pb7A6njTOZPT7+kJixwESp3hL+0YnCXu
eKZ/f3svemqyWrxK7un/GF3sg0IaNYnUKUb3ravvsl0nU6zZekjFfrG3taNsc2dy2wvp2KDKFV22
Kekpx3n7KRb7/tN8P3uIZSPFiEZVERg8RO8nZxoCkTldL2b9lXv4iqXTk6xTHqEfH/qkudrx/Jog
CwnE26hhauvdWMfhgAD9x+aM4vl7b6Nuqkt08erfOz1/Du+ZTdbsc5s+ENM4jX2cthunL7bnmYfI
lmrIIbr88PZMnlof5nxI62QqhfLE+fPMh0yj4JKX4kOx/EXS39fDR5n44W0byzvQz/HMXNzwCVhk
YhdzqPleggI0r6txQBRM0L3FbvpQ72QbfeGNvjeP1q4/L74h7r5ieZ6ppbeCcWcDpOeGjuXF0anE
YC2lp4W57d3JmVel5ZiusbH3ievv1sK+E35JOgvEChJFpqItmYmGxDQ6s2SgMM9vJjEhoUyuUb6n
j37NLxddoPOcPjMFBcZLH0GUFRcxjG5DOmbb4ZX+Xt9rbrFKnrcMp3UZXnj4sU0qcJB9s+xeWvKR
mvCLiLJJdKHQw/ZNfUxd5Sy/jC+N7+aXC+3YXowX46F7UD9SOGZJrrjP4vCYG0BgyIZ2iqZ2DXT6
wnvKQvZULWwN6Ai6nTftNf1rJJCoHg3gu9W2M1YagJY8V78MgkKHT8+kIWyxm9dmbncldaiNmt+V
LZDDtjvkCdAaE2o0SoF+ZG0yKuOZ1R2nvtvbtb0LKUfE3KbCQhzS+qM5PNKdCZdcthI/Pb3XZx69
fLglB5/h1aREch6u3VJHmnbytjzWD1/JSadusOs26vvur6jaJB8GN3eSm/xaPQsux7Us18l3MjNV
QMs3k5stTgHaM5H81BoD+ZmDRz8LyxupwhFsEYSlTY0KZL/iBcti8M+BPzO5cEM1RyA1TDEpQCwD
C9mmVyAIATXRSqk407Y+qE4Sb8yVDXKxpF+ZXTiDP1kmqCS8LyEb2oWfbVM4ufp18s2VAZ4wREkY
wgI2KhRJlnlXu7ZKqQHruJn5ASV/2uRK5fbTeWJ/eHtTnN/NwoMo3pNIQFmQJukl+08JqdnQ5Tw/
KSL/toNdbFtGkaMryDKaSRLdRYOx0iEkTpikvZKqtyAD/yrZEErU5MLeAqCe5DdhdNUMxsqgXjsk
XYfw5s4CcbRSLxsQdXBzbMg0aFPhzMDs6mdt533OjelYG91DqFpnUJuc/e5EYhNrM5ZylhCYz9Zn
Z2dHEb/wqSSBbFIfotI4mkF4ScH6GNKGL1vx97fNvZ7El+ZmB3pmrjaDQAx9wspHWnqyAeyKFV9f
BAP4OjTUEHnBOwQSk9aFlxZMeBlNo4T2MiqsS8OMqE+mPo041Id/eyhPXEpzIxIgEXNxePmDbmV+
RE6i9tSHXMQHTVtjYzgxWy9MzJ8/m63Y6CpZKXMkog2tp7F+2iFQ/O3tYbxesmyAJAVZRaAswAa8
tPHUJ1qoiU4nkC87oeY5dWiAiSScspEF+t0NgjP/qdMS/M3cRbicNNmw+jZq1Y1R9letlwdb1Bb2
UtejSd5ovynaihdA86fQSw72RpnJCV6OrbXRE7EDWd5ApLMdyg+ptZaA11R+4sVGtDAxf/7sFYW9
hni0B4xgPBr74iC22lm6Dbf8z8122XW2i2/sq/w4nVkX2o21IVl3M+6ANGzU8+xBvfKdUNpW+9/E
AM0DR3kPeM4cNCI/sjjazKJr275SZHpJaJOJk1sl/U67+OPbrrPomTQwA9MSASlbomBrnBFWzwdf
j1qt0Ac895f07YVl+GZDu5lXO+Vk6Leql2ebMrE6V6vlcmfRVuWaHIBX4dx0P9FqtbL0Xx+vPA+Z
ArqFIFJ7LYOSiTjlfsBFWd+AWMg3xpZL3aFw+3yj7lJYae3D2kyv2lwc6Wi751PZY3Pm1fk2OPoO
xfaj6VKc0Pd0i50FxzWqwleH3zxMrjn0P5LvICPwctoTpe8FGBgwQPpIL8mPzkNEuvtkDxEFu8p9
+yXPP/bSwV8YWx7pXaM2aeRhDBTd0UsyxzPjeylFAzwy/wLSfKPD90srSLmyU7za+14OUl+s3aot
kwK1F+6PdrwbdHk7rlah14a2WLugxKEsLRlaBsQFxfXhOOi2tRmk4qJuC+JgkX+qhK9somTt2F1y
ez0tHf4FWh0SWm6Ty6UDVFgJUafnSj5f6lI3cqQtWIWtvMt30mEteHl1Kj7N5j/mFhvCSBNUjZAc
7GsDuewIumYdZ8mCFWdZHdZyNYRjGmsVw2p2vTu6sTuch5emKzblId1lD2t31dNO8s+wFiuhDJnh
LsVcNH2Mtdta+fq286/8vroAb2apbNdFxO8Pfnw+Bc0XVWZDfdvG6R3kH1dYJoJE2k5do2Ok22WH
8Fa4vqt4W92V8w1k/Nu+ITejHf6bRhe+X6IXVY8mDlE51g1oyq3vNufFeenkXEGq7XimrNRTV4e5
OPq93GKDMhimzqGwGRw6CcCHbZoNpZ5tfa+eS85v5qB+LTKI5UnYqBQJF3tIB1e5mRUMUhqj3Rje
1NSN9Ozu7ak8uRuTl7bm2J1IY156zyIAuUvDECksfNCDMgocnWtX/V4HH6j9b9Kua7duZNl+EQHm
8Mq8g7IsS34hbNnTzDl//V2tmTuiWjy7j30GMObBgGt3s7pyrZUb4N2qMXF3WeKuVm4kMrajbvXM
sAYBII6CLh1SDI2draQyHi9L2TUZGymMySgazGdpLc6l1HcGoYxYoD6RONHnrhAQTyJGextuYr5Q
g3Zfhs2M0U6kAwIphyynIVmcPzjJRgijeWSKJswpRyPovQpA1A7F6IyjqnuNOU8cA8g7D/10G2XI
1E6TsgaiKgU2D9AlBMX6lfA0YNdzbU5Ef8ZGTNQWqW5iS8GuNVR4GmLHfWzr+itFaUon4OA/CDUv
mN5/wMBLo/gKMtogjNo1IsmxWGmicXhufXKtH0s/9vWfo6PDuotnMeSBNO3q+UYgo4GpVmOhHaVr
e1EWf+2yM/a9nv5ANTYiGH+lry3YfFeIwMLWtZaax8zUnUTnjcqzFfi/LREQ73QKOwfmbUYFRwAf
qG0BOc1fdA6p9JExWN7gG0F3AAKsn7lYrOak9v/hg70LZZRxTBpwIKDAB/Ts9iB+WcPKSQJyRq5/
aO+oxIFX5uSek1FMUZ5GLBVCZH6WnmVYdnSWfayOu+sRM3Hr6ojnMaiDf9ZiPiCnbHceuEdldHNY
u3pus7ejKr7iYj8MZcTG7b30HjiGDmq6d7+tOEBqRC9QMvEgVJUxXEq8GIvSACjQHOJA14UQ5AVh
pfJIzvYOZiGbQUFefYOmYhRHBnSy0dD+WHmeBwdnC00Xs7+Gs2LwgzgNUAAC3rvb8WgfZDJ6k67J
OidmvdiphTVSTIIDGcDBdoBWHxI1t75giauxvI7iH3A826d5PWSUFoDzDNQIACoFlOqPhm2YqyWW
Shx3cHpX8lUHSImYzVbxYqrAPEz+goZLoPtAgL+auJ0W+tGYXOeDdEaLVgw6z4acAXqysHIsoq8F
RgMbS1ukYESzjjiooyWyN82WIjirLmWPfTf19WluDNLbUgJQjt93XajKASkSXXFAuLJlfCERNKwh
As1B7nKnlV5zTDIrKS+J3fFaAL9C7QWbPLSNzhjaKAPMcBU1wKMF9J4DvCrNU5da8IBsuPqX382e
bqHUCDQs0DUAB4Z5N/jwmoFWGt5NEueeAkym5wojY4GpxUi4tKjDyP2oB5eF7jgSlAORasHSm7JB
17O37rJWRcEUqVB9TinCjlvMEk9zacDM6s5WBuNJNHTLLCsrcYcCOM7k+Jc2ZMeoa78gSTkm6XCV
NOnXsW5mWzRGLwNpIajqgBRz+aRUQy/9CiYhSoBaJ5V1sdjivARrozgzKQ5ExP6B+HxZ0u6dWhhK
wLY7DX6Zl7pUyZCBfRFGYvmFyWdb6nlYY/sSgNCMthmQxtiemZIQoZpnSFAR4BA0WQWkRZcPsaf4
KOjLgCl+Y1pjFCMbsGG7CLiuVSNYjP0iVFjzEH/8b0IYzUjyfK5ECZrRRF/T6sogst03vMIq/aXs
h8dG4xu6u4oRGeZziHIzlEatzOD5BUePdJ0bit0JP411gNe1vN8/EVCvQLqAFo8EnISP7ykf6mYV
J7ynqIztxLSwFPMzmf66LGTv82+F0Ae3iXE7MFwpJhWyRoU7mIU71b85PkqdjaIjGAP9DgAZWRUe
KsVIRQUS5hh8JlJr9+pwkLkENbsHsRAl0MEhwNoxStbXWCOcMh1rREl0lMzeL0VeL2JPj1FKArwZ
uI1MTLZ8vKseu9Sp2JqzrcTZjZkAXyEinU30SXcvf5TPgtDVQ0UZ3GgyoChYQXmf9TGGMykoknZT
isOXtOiu8lZ5+AMxWNoF5RWGtz6BjJoribrIwLsEqdYRG1hhY8LnFzmnS757mo0YRsWMRBeMxoKY
tml/YpDMG8zhTk8NTr+bPvCPbxOXhn4eivJ/A5l+/DqY7xx1kRrlro+fEyN90pX4JxkaX8uAMqFY
SAPU324dQeBGJouhuJB4nIFJAJ7ABvS+apyv2ADTOQ/os7ehQnTA8YGbTfvEwWLGbbekOeKGqEdo
b3TVccbKIZbB7kFyUv+2rYYwA2i9Ep4RRZf/eIslakcalvjgxDXUaAEVEq2xFw2cMtXnxwopCALB
IIGeGCiePkqpEzHThxXF+xlFuRur7ovTOgMP77J+79RJodvoTIGQS0JCyJoeJLP9KMzKhNSsWh3N
T46WMzv663AGqoWbuCnn8tjxJUijAmGE6NAlsLCVj+cysdNnlbWMag5aI/1ZcktQZIK2r7d7D8Oy
CBSuW4f4vBx05zo/iKV/vzHi2KAgQkMgVm5zu1wGn067XL7LHSWk7S4dZT5055FhfxSxzNNoCQog
s8TlW2n+SnozqKWbOLE4JdPdowDLRwYSLR3iYfRvlEuN9Ck+WZSQMzbQsWjJ23fZPcq7CHYuRhuW
VWrgLOwMi8wa2Ay05oFggdoqiXv50j6HC1AHINIaiIgx6/Wmn5vvIs6JJS4a1gnkpQ/kWbvPC81r
ktbHoiUwPzL/sridvO6jPEYP6hborS1BNrU0VokZ2mFKJMVN8jE2r7QC+5qeoAzDWUSz+26crBIV
6XH9Yg6Rk1XtD1XvnqysTzGKH8/ZVyDq1ACXkwbAfiXSJH7PcqE0/+Rzb26I+o7NDZUNKfVEwQ2p
JhDyBoCra5zltLcwifELHz4CVYeNCDnTyiqVIWJ+FV6xWizF9lxezaCx11yU47FdJTnWMQ3L2TP7
UI5tcEOIp+arwCF92CkyfPw6jNHLjcUoG3rWzptd0TPC5C4LehukJE50kk/Wgdc23zdHKh4r5WtG
SsaYowSdeVEaIFEZbNr/6pzmSzXbYzg6zbn/noaV317lAa9zuuPwcePvYhk1bDDZGIF4BSiPEfjQ
m8Yx2tUB6a3NUff95/Uuh1GeuRYIaN7+uVDBrn3d9OLBrgLdHTBZvBzmK8za5cSpucWbnaY8PiZc
JCCUKdUy2x3uEtCMLQsmeicHjdlDhs5i4WROQUfL7njrOtTofVJhE5DzwOtXgdbMGF+5aEBHqlgT
6DRJ2AVZADwmDIrzChT7h9rIYSI1AGLOEQb90Vd0J09yG6f/YcBhoqvvC670wvl8u6Z+I43RzhGk
GdhS+Uea9Zy+tC+JJziDP3pCIHZuyy9g0ov6dJEoiOAWJQAbs+PFohpVwIN9u8gkXK5iF1bAj8Py
rnS4sQBPFnOZs0rgMytAE/QuUA5/Yvw9xJD/fXtH3N9PsKGMm2MxN9nNghbJKb1J81VbX8cBgEz6
N87n2nvViAgRBVDsm080R71ZigaKv3/30jU0NP9SV6d00ZxwzRu9vaP0lOkX7iPf05KtWOaRl+UI
/KsKYs2r/FHHHCummpw1tJzey6yD5Il24nO/3V6IgMxXAyDL2yAx8+1IXmN8tDEQx92YgeKjMpK6
MaK49GkFr58nU5lB+YXHPr77ALdymQ9ZjA3qSi3kAsTXAUgODirARRmB7IqhxvG9u+5hK42x02re
54XaQVp0ZQZpascvsqeEVRA96ufFl+AOkUs5v88yDWXVMZyNZAblZ1QnWeRubTHUac4EcFkcV9/w
myA6x9f/XUi+qz4bUdS0bry/ZQJGJaUAIUQhXj1gNDvnccPuhl3vx0Ex9aOMWWxyQCG9GTJ3dtMX
jJk8pImvFBjotxfJnp3ZU7BhQzontp54j383y9mKZ7xD1UpjhEWbyY4PGsrXhy6IXOlavtEC7Qho
idPv9/u3Xw9Lzh+Pq5gZ0FolKo/CZBDsaiS6PU482og97749FvMWMlWuyyaGGGu9FebXXI0dEauh
lQnI2dHmGLc9Y70VxjwFrTBAcj5CTTrNrg/Amw6k+/hJ9HsH2a/HEUb1gfVCW2GMSavl/9eX9DAe
8ofCedXQbKm/8DpM++bkX+W32MnBRKoyFCZwqkX160PtA4XX6ZdwdioYziUEFPTlk+26iI08JsJV
13rIjLc4hSJZ1RXgr9a7skm4gS1PEFPsVYGcrUYRDjaPD3ogYwIqOuC5rffNqz7YBhZdXAwiurwL
vWxMUL/4qPm53GdKAsQkuzZXe7S+1hJviWzX8bzf4Bvj4cZcxbPQpE0OCa2I4QLJnUDnPQC/up/J
7w7av9lgtIfAWkz3MhglbNS5GvIEuaKsPetSYpcqR8D+UUyaeWBYFEsEHy8rWnQAu4IcxW4FLPRX
ld2txJnywol5/E/7jgyzuP8vinm9VjyI9SrDVJjfEvS3rgU7d9HIfLSc1+YZvUwfFGgPPPe5rwzv
QpkLVOJCVPuYZjlA76qr3jMKHrHcTqOfmtp3GUzuKrULUMWonmOdKchO7Y10GkMSKIHoy65+ksPp
q8Wp1v4Ho/Euk3nEiaBiucTAZQLsHUlA6gIZXjyM3uqlx+ZrxcuK9838uzjmKS+ZPIC9DeKkG1TW
S+Il13Qnlnwz4D57u3nuAPuJ2ipMceLzHvQnHIS/I5F36cyLrgeDAGsC0qkpLv33JK664blNnpaq
TJiAnR2tWhIozOivaLwfpDD5QgIhszt39ESkO8TXDuXVH8YH/56RHaIoASkIcg/IpUOw4vdqdFPf
dDtkyJWC6VRb4OYjnyAQmGtVmRABMM94kVSHasXRjx1gbArdEe7JL/UWpeXlObJFOz4qqbsirg4u
O6HddwlqT3C0YZH0035PNVpFlsWIxqbpnqQ/rJFXIucJYA5nVZYBJihkJALoM2WgymWk5jhSqnaf
IoTNGRjbOQumYOUjRIw+jefGEKQzwX+R8O/60Y0cxnCKswWQOZrTYTEUe+GdA+Sd/IZiNllBan8p
YrvkRyW7jmEjlDGceQ3OBXTX4Lwtu0WNPH5NsI9oOUoA+gpqq5dT96MLeZg5u/U3fSOXMabr2ACt
roDcFtUNI8EWZBEkzuBO5zRMAe+SO7zkdde2bSQypnTEdigQ3qGKGEhI0YIir1XeocBY6IHQjaFW
c403TzcZa9obOlEl+kHFo+zojhRa13rpd/7s0fQ8Bpk2fOPz5Qe37zE2x2SMaFlLglUIEKoGM+bA
MENkOQW2fYkzX/0X2SPncbAxErYiLQxy0wcOe2aJ16BDVM5rmDm1J6bnKDvPQQKYMTmYnqLeJvwu
z278/n7eN6eyCdIIApkGKPg04RpdwVZC4VoJrGPh8zZK91O7jSTG1LSJvM55ipsVumMUoMCJ5ct7
/VwBR/Pcf2ti2O4/q31sZDK2R9eLdlWoCjVefmgxY3sPyHjguAFe9VV8ja9lN/NF3krrf9Cht7VF
rK6hcfkxWuzlbqq6ElJnX/Fjp3wgXuGoDzL2NDrR5vr9/XfyrzgWXGYWuh4MBBBHK53li3EC6hOS
o8nXTEd0M1dwe95a8hsd7Wej/i6TydOlOhJA6wmZI47Y3c0hDbDEDvoTvdUh+yflLw2rCMAIhvIO
oXkzHNqrmNMP2Q950KHEPiq9aYoAs62IZO04TwA6mez8QML2YbbREz0Oh/RoHbihB/23Lh2Z0aVs
zcuporImZ3mrZ+V+EbShAfiB7Ibn+Ped2fvBGGfWLwXg6WmlMNJPjWE6SfeSJj8v27p934WVMMDk
AAtHYeyrJIyAsl1otAoYaRNcB8WVZHh1xltX2ZOD4qOKLjsoUlH//PiRhKbtBLXKMdUO0N5CvUMf
x49GjEYK95cPtPcQgHUDcGcMumNMh3l3g5r2hpygj1EaoVKsbqvy2q27ce9GBLvbRtJZTRIgLP/b
VYhBZymA2cPPTxiboxqPN5Fi0gAovvb/dDx2vy3KR63XJ8guuzrA7LIbD39SOwJXzRsHoUFxDhi9
a62kVadKpDlEEo4wXIgID6offeUX+vfMJGTh3VJMfcClMXqhDYbS1GAbw+NNwoRG8rqLBEnCqusk
OMS1Hi/f315t84NAxlqA/8loFGOh+0SDRyvSanxM7swUQYwd/5AC1ZdD07CF3s1kr+AmTTvvQJaw
Lw1IesnSNLbzlaipmWKsDOcdyatmRt4i3BtR/xOYnzy7uC8KMPt03hyzIkywVqV6PbQKhijGsXFb
0bi3SqzzioC9FpUMVByYCbfyl1YC3HqihXqaPuZZ/txlWCnEZO1gqteTOv66fP07rxOb1dgcl3EB
mKBkQuV4iKS2GXD8GuTZIOn9FtXN62URezEGxi2Am/I2poeZnI+mZo4bESzjUKm3fP8soeNgiPD2
6Et78kmMnD/YikMYDgICMDPj28LGfZQIJkELzFzd3wvE6znCgH0AyqK75HF9ks+VXwYzL6HaC/4h
E94O+J/oo7JJcJoOcWIskDk55aE99LcJ4ovaKw4KjqmH/Bx499NtBDIPZ9DitahXCBTl2jamLzL2
NC5/uR1/J0sa6BoMA7YbY48fr1GyGiW2tBYfbvyeTcZXUECBw20OL0vZibYpkg4kAcwLoKmMejQE
U2mSRTF9YHG0Ux9mACmTT9zeM/21TKjwQQ7jWWO5GvSY6ODeu1p9GbBBgE53Wm91FKdAOMYLc3df
++ZYjN/Tkz4HIyL4pgZNdMcJXfwyA3fNc8xzsJ8xgmCtNxdoMmUfoMpZxVpD0viM8os3oJ9I6Umy
gEJM6Y+TrxwXFyysssdvQu+qyPspWXdhZZmwLjNk1011M1pdY+s1dsijUUmcy2qy65m2x2T03eya
QW7QBkMSiANKduybP2tvcZEEYrnEBeMmRyBHYUxG/cWVFCppcLbOk3CjXQBfeKu7s2MgEwObCE9j
dh/05i7p32+yvlTKoz6ecMB5vTUaGQvsvH1D3tdi7KIo5jFAzXGitO5ucjH3u1T+mVuyz7k5+mQv
PLU38rvNSYCpiHHcHnI04g7IQZIwd9FoxvjKiA8GfNSeFnu96cefpF0f3gJjTGKliQrAZvxj+V3J
zh9MtNVF39ZD4JFxXPre6NcHcYxNmcfalJYen2xy2rNwlgEdQiEAjGuwqea9DWQ+jGS2DnYqj5U7
hdKh4VS393UGHk7CIg6owZgvOivSonSwLnY2A+NLqvT7pm0fL3/OzzhfbwYGTRas9WBs8i2E23xO
ZQC7KghjJnu9geV0CpARemMoiLZ0AjcOgBabMzhfAB0+nJRf7ZXmgI2Fa0/3Sr646/dfwRhUcTLW
OsJZ8RyjoDiS0/RtUO06LIIRaAvFy3Kenyp3CZeYp877huBfySx8gDFFop5SQxAfVl/zu6BwFg0B
DMAmwsyPgCrJufH9d/oukAnCh0VcO41a1VUsnaz/afZJAHSiy591Py57v9A3eM3NZwV9chwBcZuW
K0vZHq5Ry3MAaReAewRjxP9FXY1a6M9m4f1YjEHt1GQS5uqfLwjmpSPIQWh9VPLawOjdPyiOImfC
JoUBsFUMyDL21KyA+FAuCiYzKvE6rxu/q+SbISo1t116PxOqgHOhu2ZvI5B5jOIwJ1UsQCAYEWm1
O36uY3u4w1A4gL6NO+Uoef2dQtBm4i3O7poBEwiBwCcEMBabxQxFslYlnc8usTpEdAnkiLzte2lX
BsV2lSgkEaAYPrqnek2FCtBTf/vfsoFB77/Srye6yi9ATNLtXF7vbte+Ao8Be7OY4TclNnXIlFQB
ATNSh9GXXoFFchID+ZgAvDx2yXk9Re5yk6lui3E+zPIVdvqNC3exU4qVt7+AsfDqbGpzqyE9FY+a
Xxwr+DAliMPihhuf7t3vVhJj36SiU40qfUuTvv0NEIpD2to1SHwAEJr/4oUbux/0XaDMThXpS7cs
xMTRaHxTtE6J0hnNyjpsmh8w9eYuX7n+ec+UomeG1XnUtvA/JogDs3o6itObzNnF9gJK+QVSM/AM
HMcgeeA56N2gEcJ0gJQBuRMzMR+VdrIqdGQE6h/B3PdIJ06TbzPBwBQFJR4rh1tQ3wv7ZUzrAqUU
uwWfdmnSUTCKlW4+t772YN4Zz6rTOLEPnNfBrlvcLp2rJe78ctn27CrPRizzONVYVcFdhHttSrk7
ZEWCfAMbSZwNqL1xAdTwKFGSJKqWyZYw0lxfrYgAsqR3R7e6B+hl5eiNTTwEWYjsOglFIjf2/kht
tnKZV2gKQ9+WoImwp1XrfNlqF8BRxnoQqyLxC8D7Y8+ARLdNNXd2ag66i4JDP9jlNEThULWlY+ld
yQsL9ry0YsAsoU4L8knWIJZxbAlSHE9IKJsnEk5Xg+6kDzNmUbDVrznzL+PX8sP4eflD84QyAa5i
VXprLRAqk0dBytwK46pjwqOK2VOn7dGY+9ayQchIBSmqUMPI9kZ3NSYlub98ln0pKgo0QLYFbiUT
DyjRqJnVQBCAzOXJlOMYKLc57yi7YY5iqti7Bx4qdvDZG+vFeCFdgTDgu/BKCBCfideeRgcczIdu
/C9Q+/ZMwFYgc3mV2csq+JRpyRnzLda3sXvq88wda8717aoCkOwpkIsE2Gzm+vIhBSVpnE62QQJD
X4HF+GhImv0H34gSolEUBwSLjAGVuklaCwprntVxsPbCudOrh8si9s/xLoLxCZ0GBBydKpsgmC4I
zEMJDH12Nygy5yy7H2ZzFubCiqnXOxgLCJKJLffzoZmPOeoGeTRw0rJ9pduIoqq/ia0RZdaKPkJU
55EQxOZH494EYsviD4f4qB1anpbvHU0F162MGjb+M+kdb+W1hZCCAB1576C44Hly8yQ6G8OPBj7n
978WxtZlAxvXoDFgm+PLMGqguUSYok+FXddAHMsqP2p0nnXdC6ahdAhLUJcHmgWjeKpeVmBv12Ac
nounHCBZid1hzucu8XR3egVfGgWiebKeMp/4vLhzN2ygRTUselOWJRZNVdeVdZBmLCOSa/UvinyT
oHMrtEhyM5e4mnv5Snd7IBtx7JbvKgkdBf+Gub3LAMHwrB/R9Hcb7OGABfEo3OX32WN+n3tl8Cf1
g61k5pZHNSF9leKgKtgv1zazq5QTM+wZ+a0E5nXXA6DWzAYSCrk4AKb4ah4XThmGJ4J510tc5lIm
Q4RSNnYznlKJ95zpNbCZ6/YQzHMmRC9gwqkENKkWD8w3R/WWzlSDcyG4rAx71nArinnJzdAnIEqF
LpClCfW5CxMMnIyq8b8eiVqUjcXIo3bIZnqkFisFKvZs/obtN/34jhu+7b7l9+fEuuAS/cZ6bpAY
0zLZIobgSa57J/cj18AcT/p9cdNQ74L+ur/ibbbxdINxxrnRdFZM133jTger9JM0Vn9gELcfjMnb
miSpS72ABGy2g5hWcSociIdguacVGAbAQgvFBvnUrkeWVi5xB/uud4pdCrKjJqITZTz4m10xGmap
EVYAkZZtYplaJrSKjnRpnpqrMm0CRWieKyJ7l3V8r2MPByJjdV7E2vwnKvAqS2bw+qLtqAbtwfK1
09DYplujGVNisn4OlhMQFfg1xN3jbcQyyqDPcWGh34pnrDSHUjVcXRg9kvEGcXfLFtvjMSrRFrWa
icLb8YprBWubhV0AO3oMDY82nMRzeU1QFJ7CzB1u9RN/v2xP6zEqYAELHCUZjS0Lx9iLWqsCPwAU
Gl90pX6QtZrjoPfv0lJMhQK4fFo97wsMx44F7JSg5b6mpddjPx5IL/GmxanxZk0v4N//lcOY3nIc
ZEze4yi0ezx960uboh0MruybpxbFLu5uHu9g9O83hlGMMLA6zziYphAgjiO+0CUXSxkcs7Fbftke
jDHAS9v2SiLTCwyju/ilxpZaDJ6m6QUFUWftML5cfL387N6ABy7dJbXTm6OpUlGP6gSRo58/Jg+R
U7sIcI7zeT7T4k/tGamjH4AE+dq5MxDqDKeCqrZODUgJfIEUDUT1/vJv2o2Ut9fAvMlxKGqpoNeN
Ck32HcGyrx+SA2iwZ5RK1NMUFjzPx9Mo5nVmQ581qIvByD3LR9oIbk9rAPxNrDynHsoXHIe+G0xu
Tsi2D4TEWEW1gTwKZ05noLXepuDyog/IyJLLEsJTLDZylnUAVUn0ZWo3aJTcD/coQEGxeq+IbMWj
TFw8B895MmwnodTKTAFZO4YdyY9VRhBZmFiq4zZkaah4QX3f+lQb9W3MAtNRVMwIVOroqJ1iHx1F
oBv09/zR9b2YZfvVGLszyFaUC3Rax+qbLNCKMrWTKgdGZD64xVuSJf/kPIV9q/2vqWOHcZao7KaS
KqYcRFdR0B+G+y4gyHfWY/+9qO2Mv56yV97enpIxQoZp9VMxQqR47MClBGSDc3UY7wTuZttujrOV
xNiecYYhH2pIEkLaRMxOY2kXs5PelNSiJ9gH0J6Qg2AfGH7/yuw45nb3bg1gR6OBAfQhdlDBBAWL
kMYwYoRYNknBpMRH1t01LBsZVH83+rmqoipbFWRQ/axvEVJ7xRUalIfpoP4ogz8ZfpXfzvLPmZi8
R8oLS6moPOlGeW0PQxD7kQ90FeANePwi7O4j35yOeRBjIc6tOEGaipWeebrFLLW7qrwIlJr7T298
I4X1vrqZNdqCLpOSiMFS3LZSb1fmYUyJXZagqC6s/1ExmBdQl+kAQlgcK29rW8Y8v6qEl981/Rcu
HYnR/IYQWesJJMwydkLkEpzDkxtlcUhEHnAvTxTjTNUOxdaCxn3r9HUA3KhkfdWEQJUb5/KRdhsB
YNADZC5Qh0BIyPhQWQR5piij3zD6/bkH+yDGjqRwBu6LeWP9NV43NyBc5DjSfQX8VyY75mtpap+2
KnKgsilUW63m9rFODNMuTYXXTtn32e/nY8d6yzoV5kHB+Vqf7gtkHlZM29PgW0HlTz/+YNMTE6gG
EEMwMY+MiKnCRGk5YAizhjTM2OpDbVd/1OxHpwIjIgDXAgMh88HWrDCzSmvxetFclNz8RhRAhG0X
zygQGkHjT6E58UL3naoJyGRAho4GHEr8bBYyTEKxmpTSPgM4kOxIdveFjuaDmOALrwG+88FwfRrY
YkDwrIBHnLEbQpzJXdUCkgqLrHeGv55AjXaeMBxGVy14rdPPzgTCQFGFpgVGFi12l8Qw26krZAjr
hfSKCIiyDB7D1mdlpyLgrjBPICONY86jy2uqWqMOEeZrVH8r61MOUPjLr3hXBiAzKR+vThuyH/1V
Ndfa0Hb0+/TGddQ2HhB2YwAU8AgiP9t0nGUjh/EcszXVqbpCTrlKrjolHlBifXMFfuJNJp0n/XD5
WPu6sJHH3F0yzcMy03OBzOlY+9GBYLuYTrDHHnF5UAH04Xy07h8Px/iPppsaErUQlmLbRQkpdBJw
2bnQSbsqR2GdRSiD9KkyMw6pkIERDXVwkjyNkvhTiKQvl+9tX4SpURooMKGx4APKhOxdX9COi7qf
sVk7Vfb8PwlgWwfA5o/11YCAUtZcAVFEXb5elrCr0SawWUHlBnhqlfkYQiLXYhdBgtonzhr5bQsm
yrR2L0sBNeGnuBkcvMDpBczT3xU5xqcb6zgXUV1a9jRUhvqsT7NYmuBeq3vjR5lpvXQSIrCWhcss
6/33KTa69mpdS3n4LmbiTH5I2gxGGnsxe2G97euxRG+B9GXkxjNooQCnYWRhtDRgFJDXRrNVORHG
EJDXmm63I5gRg8Eaxu9tJy6SO45m+VJOU38W5765bdGvu8LA4PyzS4DAZ/e10A0OVkUVN5UzkOil
gCk3bAGABu1VO3Rm9I1YqeQqfave11UBHZOnaYhDMEWJB72f5flUR1lXX5lqkWeeJopkfRHBbXir
kyoqXup8UuNgIekkHtArx1BFp/bhYiXZnS7Rj9FqyjAG2RrPKOoZRdsndkLUJHUsI8Eu3CxplRtF
1nqMBFCYzmRt4AWLdGgeZlBHebPS1TYoHkDubMnDXTFOA0RYQpgpinBSuzF+KSojA/BOrV8Z2lBd
66NWfsMyzqg5fa0ldosNiBfMgRTnFfjeAen68aWr5vzeEnTFnzEgcqvGBljOZi0LVbIcWyu6zYjc
O9JSYo9dGCVPmwTL0bTidi1rzZlKchAK4bUYipBURDpKq6I4pClSr4nyR6lNb5u4fjH7xbJXgbTX
UV5cz6J2nXftSSrU0UnyhdgASrzLYNvVCMP7WkMO8xifRT27b8SxO7VKnXh1DZB6S1wTr5U76TSM
uuUgJJNOemSIZ4Ap6r5WKHKoWX1mw2FV/ljLYKZT8h/RONbunNWyM5oEGTnau1d6ZJLHuDHQLhbn
w6LF2OHVyPc1Ke/NkYyuOInwz0PZOWq5ps6QLYmdd7k/klV3C9EY/DUWCxRQkaHlqtQ66hgnZ+Di
Wg7Bn9Uyv6mtWftZVQfgH0ZRdwVfXDzXIKpYpOwWQOReUmbGDeDNvyckhdOp88he5+lG7pdXVYqt
x2wc5ivLGJPbSlWB6lEmvyRxqh1DGV/kXL4vzeVcrXrlNKPl5DP6YmOPefA+dpdaOzV5VngaOpeO
oba/0NGW3d7K/WRND8Mi35PKfBlKYLk0iqIBule2rjqipm4u1bpNZvDmCoN81qbJ61d8pUV9IJJs
G2Av6PrrjvjxGn8FoyPWy8YpHEvBWZRzvDT3yiT6QqOEMYhf06n2574KxBFjwBGeoLmGNRA5MZRy
Y3aLOywPuYipK6u+rpXEra3ElRVUaZpXIGJ6Ud54jeFn4G6OFYA3aMWrFc/PWZmcyaj8FIrcNzpy
atLp1uhm0UFeFpa4qFrUAKLRjjjGiAnVvMnsfkoqG0hYz01jneU5eqrK7HpV8rCS45NG9FtrUB+7
KDlO63qjr/nPVF58Ya4fhyS6JrrxMAA9NzbRZW0yZ9YFbyLGjRjprpR3bt8s5ybvTvlY/BIzxJLN
ddb7Se3My6/BehpzyZZVG+Xv1bKLH5l5t5YOqIrb3DcXu0B2rDyTxk+TF7MAhsvgrLe1eSv/kG5n
YMRHoBLwlVcp/qLF7mp9a39IK8yiW+jgHCzBJvccP6r3gF5EjF5+78iTKq2w+PcKCN/E2J2WWyK7
VuFaik+gXoWN4RzJuMq+RDeNSun2vg6lnSDcMc1QyI4LcUeAWaEa/yA9wQrZY56DAuBJiQ9V/zhg
VlQRwHOgI7UuVltIMD8gCPa04BtZefoFg7RXpVB+B8mHC3uNjeL+Xp7rrwCxcoTxoetTcDJ4sxjd
VcDXN5bSnjrjThgTO27GmxKYkqA28kgsOaIKNMnaFb4rJcbUVEBKBznmBb4qKKl1lpfU/vRcjvdS
dUKHJk4dcsKcUy4cpfYuJ9dLjHFhJOdXq+VUSWFbpjd0Ti4Agwf8Qk9AKINJ7FKQ1EiGq0Ck3lyN
OXAKoskfrPFBap/jCI3gOL4CxoVbpt9LowuE+FmVsY2nfRWMzIYRQAbb/ciNK3l9jLXGEcUbOWkD
AQDyqd0UXpSEJbAI4caqg2J4XeqowIKCHa6UxjOTGV0JZ6pkp1Ui2zAq0A4GY/RFb16h4eLwMyMv
lSXYcHtJnYBk7Gu8Wu4SPQwahqqk1QUfsQFQxQmWCCPv4r3SHFf9gA8qndTesXK3GwJD88vi64r9
Vn0Ies3/P46ubLlSHQl+ERHsoFfEevbN6wthu212iUWAxNffPPdpZiKmu20QqqrMrExhcgjyf7sl
LZ2kx/XRJJa4r9hQBg6rP4YtG/pTCeRbhqWTMvIwFtxvzbFaU+etZLHTtuE4VZnR4EqMBGOIlg4b
dM7+71gd9SktZgqtGbbpodlODBi+9u9zEw5qohIznelFhvwmJSXdGwf5SU7DkmyQAuYnHMP212kO
qxN0fYSHXwkq6gt2WtwKqv59ux6Yu8tZUN90iFyRUd8lxAsxtvUsW5toxPCtsG5miYCMdCaByj9L
PSzzPaw2NJF21o574TrezJL299WLxJiQRQb5aVqTYr63gKp4rL5LLRrJJS/CAWvaZZJ7gbHutiZg
x7FGBKdOuz5sPkpjV996OMyg/hx9I6nb+KnKM+NiX4IlQTSnOC4oeV4KvLTWaLnEc5MM4H1L6jcH
F44KBRUPXRycJiaYpsmJFadBjywe4PAu5inXIwOZwnNoz4Lm+KhNjfrzXb1h6y7oukjyYwcP6uLU
1Ue7zLQR91BY5R6d7HTWQmc9y6kJp2UnCrQEblRg/OsgDQYc3Tevg5MqPPn+NIjd2EKdjatC0Enc
IdAS63X1HsrMapEgLG3AVpifcQ7DiTIZ+jLYyFlDR6DveXssukTzzzk5VfKFjMfOSkYnc3AsyvY9
L15mI65LXMOhifxxPSP1HAItQzha7ZoJMwK2nPyhCwpcj8fafV+cGA8n9/5NZcQcOLyHJiBnebFw
2sp0a9+rSaez9q9CU1b/kwBZtAj6FGq0n2aTVX/F3ZR/xAqKjSI41G9f52GPMFHlUrNOxBwjDKt/
lGW0TAon5A22bJpD8Tlv9+dj9/dTlXLo0gnOV5G65aX5nXikwVGrv7MqXupkfHHxvzC54XzW1d6q
o8qHFvOQu59bkxjVzixOzQPxCxPMHIrUX976GQP/Gnq/pTgzPzLsoNOu4/ilqsgrKf6frA+d5QRY
RaD4vGFxRYPpRO5nhhs0qoSmLZXLQxVWOLGsdO7ecGu3BDFGyGdtKmqwT6b2tXUYnR/84mLNfCDH
rA1JkafLfFNuF9pOZOLSnOi81NCWZdaSgp4PPJUM2DMe9iYS/cw50fjJxJeMMGuL4IBO2Bs/y/JP
osdGfo58m1c7XrbUw/ILUkVt1wxyq6ROjkeQ5OVJNUgLhI+UXYTCDZh4hUQ16LvTOg3U8t5879b7
uOGOCCNDW+axqEBVslDJNP++Vgc/z6COCSovrVloGjJSY9JBxeq0LEUDGnrFn6zurXYf9SqyBjwX
tLP9UW8y+PX7Xxv5K5sp9AiL3BHgYktxbRbFteksBC7dcKnkcL4pK+znHcY6KeGt4Z3YQvFfOr7z
2b6a40L8tOJnqJKlzupx72iRvp4sI8GL1C3MMR/ufFxhgALq1ddDp7905MvyQy7PdYe+ScrAl2fl
+WgPk3YmUeszWtXdhVhTWGERqpruzB9CX7XpVD/quU389ne1/vEBP6TeFjHTvgf9UfNXY/3e+iot
N4UrFi+DaCfdcC5iRZ75Ut+gIKIOG9xAWiCZrH4+5noRDbqx77cutXMjsOSfVaPsbU4IB71oMIxP
Ycm4Ula0DCiEbR+wFrvHBmaPVd0d6zGpnVHo8cC/GaqCe1txg49b2GtnU54cJ27mewEHLROdVbur
x6iszssWkeaCw2HOEVGnkuMNnhRsd6TYMZKKLhrdzNWzlXSxEh/NFumQguO9sZqgicxyGfdjxJ06
tL0SSZNWYDcvBDsj07zr8DXZ73atpaUZqaVBGxc3lhn5mhtVJO66szMkSO+t8ak75lttnUvcA3ox
h4BG8Xp3GmgVq0cGAVTuRZdTDCNaHs3r1cegVnzZ9qeRP6rcwUk0gmW8P9sPiLgV8nl0aHK6xqAd
14IR9qxPQnb69fQBIc/oK6x4nGMuDlIP5QgdFMbPcsOjxsoAyizbDszbN0vUb2cy3Nt6hPw1HXX4
jMhPw6Zi47Ru3pYxIibEdCJrLFqzq6geo4yw8u9iGrCpL/9xmXCbzjxam1ddLIluHAb8CO1WhLw/
k3o/4KYUe4FQxnI8aqDGjFcmacvHkONRzlj/Yh6URubzEvUP0q9whup49PW4EX6KdX98uwMWZA5E
xKqHMkPt5PZR2Sdd6ti5pJYWtkULDjPFb4k+OdQbWmwHs3lsRmzpcYtqiN6wCp8Tn9Qygx8Ld0eG
sDfqY80L2j6b0f2S3xbxqeMf0eo5JdvXhCrS/cglczdJ820Mhx7Pkgc+xh+GcI+e549SU8iHX0Nt
WE7S4zviDtTk+LuKQIMlgsTNvfg6Rr87DCGC0e2vG+wagg1SjJDoZ80g1Ffe3RQ84AXuAj/qqt9p
S5C/g0Y7qsCizLAU+yq8N1kclvniqZ9lurtOOFTvjetEi37ifO9NO0LOK7u0/Wc1yDAn1NUOs0+Z
n/paH2hLgtKLz5u5v92GFNgNdsJN1PWHoSyCZ3bN30QeY/Ur+U2JvWW+a+vRZsfGOQzo3uxvF/9Y
VrFAvJZuWDC6IiTBvwPzMOo7nxBYFs4C69mDtivUlMxVdyWTlpiwz7c4eNCLNX8JwKEir4JlWqOl
/FlbBAtFQ/dO8lTDmOxdfQz0uctwShz0EO+1QweUa0L1m5G/1jLSL3qxIzzqX+cycNhhJthqdNBy
UPxhNBZtvMm4oM6WNXOgIbPgai6v47L35qcWtf/oSngLP20p7p2bbR/oXkSZ2qfu1KADbdDjZqj8
UwebsRbzFSRuHNbSh9XcrWYondhz9qRNcOYL6wU/QKtCtFWle0EPNTi7DsDNpD/MBkbsDUrS+G6s
GLQCG8b+v21DPfntwdmfB8P87DBu7s0FBiFSYoTFn87DBh4L3WH6dlw67IWFYo98eonz6iM4taH6
L0p8G9sfT/sld79gKX49b3UsnxSHuYMzouNEeRPq5s4dLuQN5VDHcPda/kBFJ3DB9hRQ1Qd/XfXE
B4HgwMoZ/mPOK8EnlOM2QdZ20DiR9TajUEkK2X2beXlMfrYqXFES1qz3Yz2rPraE5AGxM81MPT0Y
/TkYEeEFD2zMMkGpHkymffq0wMOUnjCcwH3J01Emmkj6h9nBhxx9phfg9y0xVNzX7xX7RPB5yW/m
eHfVzXqvZ6h4p+a9hlFxSVubjlXo7LsZm8l4UOJXdbG9noYq1m+VF+KQK0wocxd5P+0/0NVIoTxD
7Vzkpw0NObo4L4VKxikSzIBu5KNlzw9qz7FsYuwtI6jMXa3FHQ+16rU290tfhF5FvYv/Up31OSBd
JnQqrXSog+KC+DB/pt2c6lkuzt53ldQy9PApvA9VYB56Ttc6xhX8oks6vmlV2vEz/3CcYP3XCJhN
44+bIe4GBGi0QyB/jWt36REiPwdTk40AbvjBPmLushMHerN4W149vu99ahc7FvI2GM+bH7uPrQu7
6dr8dFBTADMwE00+/+FNIBwe+8sbPMiOwFO9Juy9Cxf7hjw8/b2ECW4OdDHe6l+u0dqlwOUcjpni
rZfXIZt/xKkj13mh61uuYy6NqsaOLDTvYN/L42JR7SAklvcsCIxQcb9UQ0tOGZbrYKr21qOmLciA
sf4mkAXjb3Pkh6X4X4T91NE7uJT90HAjY+8fnN38rzqWwLm2fWtEmpF4dionqlvn8R3nc/nlBl1X
2Kfpu7zJclLTNT+VZVJvp969VdvZGh7KD4lzM/OaDjsPM3AXoUL6MplkCgMRw4ir6mMkiJt4rODO
7PmGIUbkSO/ckDkfFRb+EKrqnLQtNkvYzhN33b17tYz5BONg9q6gtfW1W29Quw/AxuCt/Ywc1va5
iIrqkts/pfdoqkB8zSKz9GxTaN1fnOIo4UltXMotMglu3nCAALTH+lNB86LHytVeFRlQOZ9K70OM
MHJDehgGBMzIhxFXhKItRqfQRmsfzLiqL/qfDeEXoz5UVhd/CIyJLu/LAVCN+bfgJrypma6Xar3O
kgI8EDJBYua6I5ijY0ylUP3nZYi37RuIX07bCrNhukLYhCNQD2F5t/ADqFh/LXrgc2e5hzcgHKYO
+InQt5szAl9ijqkL9OOePdg51zKO+8dmh21X7vsmWp+SqKWl07c8GsDO8KKRpT5Sf8m6d2Aaxlv+
6MwAmYt9pnnJ+OgU6lvg7Qftr3wdXQTlJS5qtDrZF3iS9mljhppxxYA4xZv5qnd7TMLtZYUv2Qu+
ri3qzxWOTm7sxwOz7tu7OvrNj1ccVh7x5QCwCVF8JlI/qpujaFedYC011HgJQ8JhmCdxmUcDS5Sx
s9xDfizf8a5HI8BI/2yqsJUv7azHVEjQU8AbBlcZiboG6TzZVCcO4kMu7mftR+jbGUb5NULHnLtp
eS9XGKtXbiI/gV1sPR1PiBxTfQqNO9BHRyRjf13nv9IJ2TU3g9aHnZ0Z4kPPycPO0cEBPUj4z1bS
HBUV0z2S5H5k/g+4TDt9YidOIZMPdzGe00eRIsu91ZL1TeBdryfhILAobVAHVm2/oOdC0Rubvav/
6DqqDtrlsHG2YHyA9Bis0wKQYLlssLfbIlmFpRYqwBNwfjai6Z/ExdBnGBaNGo0eMPZ/ngnYzt3p
O4yx7Gf9nlBRWbJcmQTpZKUjFW0gfldklffBPD5P7Xbu5gvIa/8q8Vu6wGhcZL84FNYqgAvn0Ote
u7P2j+HZfzQlmhG278lRdx9eC7ShP69LNiRsjIxv6ySQeo3iiKQa04hBpoli35/dA0Hjgon/hvft
QjIxZFto+QnDCHomYTMl4CQmA43yTmRtH+avrQYvKmakuR/jB7PrVLMjzECuj280crxo+Xi2hOTF
OqC6dV8bOAM9yLfQkQBrA3XT86jTLrV2BA6AFs6aYoPtPXapOtruyqM1vHv+lz7GNsdrKnD8JsBh
tKmxp/s2A9+fMvfM7nmbmi+tkxQwvW3uOYJ2v2EECgzO7EIXxbjo0gldQq/hUlM1HixFX0WA3ROU
maIyKM9PuPj6FQhcIHQvVNaHsnad86FjogR3vr1aqt115ZCq7VNXCJnCy9K1EPZWsbNhGGdDBKYF
eCZQvuqmtb9wgQlmnSdbAWDIrmjujnANQsDoNAONjdztGRorY6XMKCceXnBqVzu2fGnSP/tuna1Q
gbW8vvia2llKCy0N2cWGE3DPPPjDe7W9SsC5OTAdYWwvc/ft2YDPbXiCFje3KgOCKo9tgyBXPFn8
5Wr276I2qSLmA9QFELv2tvnfCqHH/+dTYeEQCnBqbSOV+qexZJjqOqyGWa+5deHyjVW7crg3VdKS
x8zxH8WH1l/0bdd4B8xeobHAGa2+FkVcaIqyFfXmoDGOiCs7GNEjYOOlGy91fzRcDVjgneQfTn1V
U+pPZ7M9rcVNqYjMJx9RRlMLH8yhOE5aF9kQN/fsw2L3Wf9m2Hu3EL2Q73z9LUdjOw4XZ7ID0ZmU
r599PhyleJPoYNeGhbrGqIEPZ2nWyNI+PXEWbSa91PT9t0Wv4wEH3RhI0BhA5m4GVgfNdU/UGyNO
6s13QTDplGHvZLWN4/rX4J0Y55a9MBgFW1mxLDuOO190bejlaExQTW0JRZ+Oyo4HW31I72foizcf
N01ufZAWM5/OUqTx0HaEQWwn0wLVoLCRqNSxqMfMs3l+ZhORlo0f5OiVBZ7vBKdMVoLENx8F8R4t
Wq3BymO7PWnjebb3cnyfq8eqZMT0U547cLR/53CU4JN48VQdSXBCdYPhqKupPh9rAl0qJhyFBYpK
vbQc+lh5G1m8umbM5jazF8SNL4BGYMjWd8u5RnFB/G5c4MqubBVX+Qdx2p1jYFyZYJSOWQguw/hw
ARgsNS78QnyMUHch4GhHVgaYBsNGa3W7HnCwgG28jfKoazaFOVzAKlhvVvzUNC/K+Oeo7oaMj7AZ
9h0/bO2fXyp8WE3QY5J1HS1zNC022j4ZC/to9hMOCn6Z8dWsjzNumTY34snjcWt5gd3y3WasB9+9
li7+ciwPibp7Eiqxq1Zqzam59iEWZUPHRZSt+rItfKZgvRTARtLAqgzYSaPvyxnzUqfdJ+0P6Gjz
bJcLFdv6n9VNAW+62MqbVBnV3q1VxmZc+gqIE3CNqcYPw6vUKGdqgONVzXfXtrT1PCrgfrFge0+a
h3YWNbXaM5CdAgNlNSyfIp/Ah8psq3dVj2B0YFnVvFSRQ4oYAb9R6c1UbsDKXbwLrmESzLGMilW5
vs+4j8X6QR9R2boDe4K1HNSHVpY4wg+1zOkK6d1aQMNlkkRi6DNzBE9C7NeTuF9Q+thnVe1Vg1RF
twjsFbl1w830X9kA4le8OmWXzL2beisoLet9dafT2kC6TZ5L2BqPQGMpfrXmg+GkXXXjmHXw/gd7
T4pjpVKtONdkDKd2OjCMjsYkIry83HJoCxhy6cpUb15FZaWdx7/4ZOxcDByyxtEdmh9dVYdRisj0
6g99nqNpMi7tbF1Xczq5Qr/PxIuId6xqM6xqC7pW5OvaDWAIc0PH1xntQVbubql56Agxp2IWP6Kc
emrw9g9v4eYIjnlMt191Y83MDpSUUyDfUSviSWgAg3EzTfrN7PTbROTR6hHywWvQHVgaUGs4e3/C
6x9LU1KsSZyEwBVU937QeYe+3HZ6haXu2VrprJzQAfGA1pQjqrDmZlIUNVoOcF3M+NczM26HmmoA
VxaoHiRIv9KBoXzn7B3UAGW8L9N0GtwJqFIb9UyEVgGGBHHCvpJBs2CmqsBXDWBwNpTZuY2aFbdx
PqZ+0e4JPiW/n+joFVHJYIZmJYN8rGj7PXCDm302FhjsoJXtFf6gczLYgZs9cjHWqEZQ/MIG6mhb
gPznoFs/xHQFaijthuYAVkEkgKwdzHhr3vTiWuZh14ULQjWqFNxdqfYt+Rw2AGvUAAgJgmppX0wr
JiycR+pBE7ehT4taAJIdtZykqo+mlnlDVk4PVuAhxgKlY8pqPVyNrJDHDZ45BcYNDBn+22Rdte7K
+ESb9Yx+yIc7igNyUU97sw6a7RMrtLA9/SLuT+m/2s+Z274W49cqkwF9/1Q7KOSY5eFlZJ28cTdY
H64raQWMt/8zJxGaxdVXicteCJr4bWix7RsCLbMw6bHHCqS4NFHYe6DyoV/sXO1z8b8BEDJ5MLfz
ChRTvWks88Es1pD7zDJwxr2AgbbYl3iXHDOq1p4b95Ogc28/HXJczcSZI5tM1IVjlv4vVweD/E2g
amzIfxvjc/POJXuXgOIszCavm/HPHH7AB4peRL5PzaaIchjgFAyEJSb90tlzHV8S/7LGMyhQr/qc
xWGy9jmLMab09b8ePJmXv7qkTQ1ART3Q+M3G7Aykr8X1eiytVBjfHJ2FnO5NTX0bw8YYegiFwXhs
+tcaXMjovRbojCr9KKBuH2Lb+tB8UHnAmi0tkoa5Hys0szC2LpEUex0xrsPS1/JfF5xy3gA0lA/b
B2VCCERLETa4I8VvOCE+eD2HIbxhnMEPosP2gdx5cQ2RUDGWGBkqKsDVlWqJwPW/znYXTh4gf9kE
hYetSjTlnW6FGt6yFCBK8NQVHos/tMfOcEOG3lW4TtbDlWmo9Eu5/FtQthwkwWug4cu+j4ycB109
BfCAsJaLWvaQdwRe+zeb982/VlsyDHu4hUS+dyi8zCeXzr+O6uJCCLTVh0YDwwgUjTybuBcy7zpc
t7nXp5x5tHTtk5yKs7HOBV1W/1C3kM5ry+diDHHRaw9vgHkcRsWqGT9dHXwm8A7bv04cVvq2SuDK
cWC6nfSAixUzdp7hg8bmkQ90dygRbgZJrd+pn7Ysw9FFPVFdljvkHSKxZKyaPNzKC6xFQqYVgb/M
ICOmzFvQK1t2aOHlPn8MAtUCYToVYJV16UWWw9EOzKDKv9dxCuvnBDThPWlmPLq/NkCdyoRRQvW7
mtZNMpyffAag/5z6i7Qw5pcB0M+sWRkz2lMrnSMprURugPeH9bR2J2fQ4lKrdosGsHYsLIQomZQx
7Cr2MtPBLU2OQUe3AsSHT6WTPHBAiyDdOVMDQtyq/qCLj+cPWS6gqOYfm3zwhR/NHPixQkfvMJXM
qj6XOONSh+kr+J5lxn3l9qn0WTxDYFEYKAmNH/oz7lKgYQNIBYjkUx3M0lKP8aK7gb60v2M+JQaH
3YlfvWlrS2Xngpguk9adIWmCOol4CeHjZdK++fqrT5A2lGDFtPLotSXtFnEyKtAi61vJ27QYC3jK
8U+xVW/P89Z31RgaK09GKBxMCBpaRKfW4OPdPiiQKKvIUUHFsBhdNmnIAJnnXWvzo4f+Y4HYwl6t
Xb7AO5jNYS79l22qHqJmuwq8UN2UkTCWqOHacwZ5FP6bmj6V8oGGTnqCFi90VBOpTcvseqpicwX0
ug2gVLQRB7kul729oIXtbZ5hu32HOI03bf4wKxCxoru6Vf3mArcoZ0wElblCZGLD+gvYjhwhPGrc
F32zD05dHrmyADfirG/+azXKk2c81SGgN/UJl/IQ56PcL4b/bLg+Ksu7QlN4cPwe6GGfGMUY2rr5
KfrqTYd+byI5bRVepMPCYenAKwxA7XlWW6As+SZOvjmeWzMP83l7aTTIS8SS79oBsXioAaGh6Y+8
F6HU/QOCQfblyC5b2cQl4weF37WbMazMNvDwIfPXz7ICDOJgnuJtRSfgwdY8/pCu2klcGxrIq1b6
GVn/tdqQCQdDtd+7vz2bvKjQ+RaIsQB/wz5k08TTCq581NtXhREDv8SCf7GXTsKHnjoogGvb3Zpp
o0pmjirDZbv3y8nmf30+ByVZIrwRvpzG5SFh6wHRJ0fvpVknB6Al0BfEwU/Dq4HMOsunuaypAYIO
tl6B1/cQI+yEvDdFE+Em2aol4xiPFp9gzboAipU0DXCdO4z86WqkcFGmXKLyLQhkNXxaWvNpciBQ
s8WhGW4a+ZjNMc3zhHfHYdxXpg3tj4BUTg/7+mMASJ6v18K9MzSyVfdtb1Bz7HkR22BrMLUtUEpq
Cj6tEF02KMbLdQHYrvEZCsmjWb6TAmfA7cGR0UWLzfGH2x/MSZsRd55uUue5Qj2+SOO0bHaUS8jI
0BhhAHVqLy7FEpMxc7awEZwSPoVd/10BhGAY3hPQOwKYrESS4IrT7vaZb36ZigoSjcDxrepfke/b
+V1iyRcQwzTtu0LQOncDArxQHh1gHB0c7uA9N8+oP/7N0/FWN8wVDxTzbSn29vowCxfzHEKYC4ui
Nfbry6jLcGCc6uiBCFAC19Uuhn/tQTwaGOvEU8LQOMmyIPTegjIxqi1YFdpQGoK0FSbEBvFSDaHQ
XlZ+bCvc70NCMHIs69WArKYBJOW1EbYiwgUiQTXdVG4B4R7iTQfBrg7wbkrwtQUGsOe2yzpS70oH
qhboLVWDYeySSwRU4qg07NCJMtKUFebrWcMh0qs6JPIh5wxzUKAkGjzITTanOddjlbEGTrt1e5K8
hVnVEXB7L+BXp8SuLZqMQ0iKIweKEiAqv9Z+hbkGsMmMu/aIQRhiSZg/1AmGwEgf8BqspLG+FoKc
R0DISNob4CSsNw1lhU6XGXIjxsK+gmJz+XM2fFttl0IdfjTt6WqCC7AMLJS4KNDIbFdSoQ+AGq5n
VxjN7/k0fW6bHylCAohtAgEQXnOiuv4xhsyD5gyxK7QHj7xY4iQF4jthmeRMWzwSBFs05r7nFlSx
2J6dFIg/EePXzgYTosAVeSUEVssTtFAEAV8b5NHP6q10mBRCI19rb04pQgguqN5iIMND9RswAQAw
+0a+OojSLvHklyqdQe+KwoK4FZSg+0V0mYgWoDXUM7Nph/5THTZD4gTQRbjQ8Q1A5gtw216YQytA
FChWlGSkHR30YkxY+S2tdd+sAIBzHZ7TepMOECDmEN6NrkWnzkFuFBzaxELN1QOAC1CtvebYDtOW
jT6HxnktMRdc5QbVSActMjvkXUs9rzlYkxfWHjb69W/fARQSWSTcJIQ/Ah3yhDwnLe4LFXLNPm/a
cKx9N66lFbh4sA5G+kWZb+WiqI+/GeSjxmrIDr2IA4vVxftotaG1waUThJrawC6fSmujA+RPBWBh
AzNR2+apxx3o8EojmqURCO7sYSUKqeeaKij14EuEaEG5d1AuLBAuI3Cqhkeon+C8PfAKPv5tqGcR
CPi8TC3nd0RyWHHFgtxNCsg4hXccIQ70yiGy8TqmQaQAWqUV4w4Z2572nvnbtd2QFi27ka3RY+IW
idEBZ8Zi61dBtJtYl6/FxrHoEK8dcRgXndpOY6m2mSJyAfpNHdqxpe7RLZnZZKBQEX+JIXpvQ4Ux
ujE0aNg9hf4e8eNBWaF6TCN+k7lzSOiOJofQc24pg7woH7Vbzmd0AYP5rxM6puJ5/LNn+1vN4BmU
Nn76eo+pbisOZmug/I+uDnEFRGik2C6yNM6+V54arr+LkaTDNN1XG5DtArBOthycIsh6p/efMjyS
eGaPdbGJ/TM4QCHYB2DKzmczgm31mU+LSQu8B7pUfAfvCUxp66gFwoMqULnVHp4Dh9qUO2fwoIFH
agZVi3PEssZTOIfp0SxEkeDzrEJheDk1nU4FngTd7nJ2HrrVDAp/O4na/QY9pTDsm4dBgPssBbs5
az+GuoV/ZDAgxO+2r56Y7/5Wprwr82DS+htbuhcgZSBwexL4jKcsX791kv94A48YMUF3QxpEKqxg
ruzuuOzoDivA0Oq85tN9qMTXgBG0L5z3cbXP1eKc2ATlodE9coc/ROnsaje3IwHReV1D9QW92bEQ
AzSwzxo9FoqWdo3vyRoTSwEow8JkZDggldu6vZYLhFJD5dGC1VCKiC+7BEBm+E2iqX6/Iu4U4mdo
rj3Tfgz+9JRWeCRwvPJqT13USDc1x+nUaHaqujYVq4a6unLgU5rjgsgwXpuySD1p/C7NpLJuXjvw
fcXTzLBEHa2buzt3Z9v1MITm6MQH5z/uzmvJbiNL16+i0D00MAkgMTHdEbO9Ke9Y5A2iSBbhkQAS
/m3Os5wXmw8y08VqtXQ0d2f6oiWKVRtmA5lr/W5lwO5R8lIaFXOZROpBQIgSoV51R35PDvs8Nyh9
xptq6MHMmK4Z6qtGU1PIpr+eSpGu0yJ/HLsO0SoSYlk3X6SXXwk8GriJ7lRZ3uDAoO9HLVSSKGgN
PO517W+EZz4OQFGbuWGNy5OZd320rkWWtKcszcPdaBg1zchwUbWCD66qfV3OWbgGpoPw0gndZKcv
8sYC7S3yk+lGt50Z3HQdq4Pd19/MohMb5mo620Z4XwYGyKC+G6OnNAFxX9ez9O7KCEBHiuqx0WN0
n9Lo3USmWXrbVvXz3ixDGsYJxPKDCHwXPKGGnLAds72cBy9VR4JqGa8hRu+WPIrxIekpgao0xVdZ
mfNmUlTItE1El7gQAYWcPppeYh+tqJA3XRLYF8bgoM8OZBZvDL8MnqomaMYPfkbSz9KcG1UNBZOa
yK9XSV/n4sDi4CefbS/qmBlWNm6wjeOU+YiMLuXZYC0vrckMD3lYmhBwFU0Qghon/VwXSQE5MCfV
Wef5eCTWJdiJihVxDMFQB6f0rocgRPJUDN2HKYYjaOIUwsKS8c6g6dromAUhNBzzwTT67GGIVHXk
UZjXnW3lp36a3G2VjsE+JnbnIN1mxlMyxayoalqntaRYQsAynavG7TdVp4ku8hn4fkDclx0CILpt
1eSkNXsL6CYL8xAEtWRns+v95IhqZ87meMezAPLvB/2hCmewrHSMt64Ty9se8oB3CHQ7SHOxtScv
RA7bPokuByackniD/YTmgOkCuGiMY+2pcJN7X9wo3rkFpDsOjxyddZcK0DUhXv2h+OgoMhZHlMJR
Bi6iL+qQOm2uq0sPXr/LSTfLneFLFIqb1kpvRWHey3AmEKpk0mFRZiYa9+5kEPRAyZx5xHYCChcd
NXBblxSRwkWnyenVXvm5t6LXIPI+lnr8ZmVBt07dnjAhzCrWysscFIEkgfrp84hHFbZbD251GyeJ
IMTXb7vyGDaotYFrzOwVz7npHbHvx9g8mmaKgq3bqIHMRr0UmKOZtc0J6JqSthsQe9l5kcVXxuyG
6iaNvJB2OdShrx6cyqPFVp0xiFOZSZ+6FiF5szbauNBbWQ9C7hvTn+1drMnev6qLMujQO4iAXUe6
wJZyiIyiA2qKq2CfMYh64qMtfAqhXcHbB3GPgsX2lfc6DxTJ+1zX0ju4VbdsWa1taHiUss+Rn6i8
3wxTgiCbn4Z7CiOt2NpVMfb7Io6G8JjF2VCvlaG86GzPXXGZeLKMLwM5zda9EwnfxlATUjcpEgch
bBKRlUfTVeGA7qdCJZVY/Txsk37KwwvHFj1zGXpjHu5kJkADU7dhnazz1lE7R2eVOA5cBMWbEyXu
Xey3FkxMOlnTPumawf+m4hrsMsWThdOibK3uqBxCQ9epE2geIhfEdaejyisuprRoiNhOJyffMrun
D3a9Li3KZG/wqm3UgnhRXRtO85y4Q9mcbSfMcdJkRhSHSLs1soDQ7PJxV5pOWK/JOu2gj0CUWCyc
JtBbIerMPzlj2RRnVTg4z0q22240teL9CvrhQtQea4hmqomFRkUCCM6hFmQUFX1ZIV7JkADMbiGq
E+HcU7hJ6YfgY6WZpcGh8oZmvuGNHRN6wCW00689kPfZKTxrG/oOHoMp0y69j2NYcm9RVpnrSGXB
1w5IHZgwhqFatSxG4yGj4W9QYseRC7ejg2wz6XTUmzgrQVGGITM/47N6HI2oMOlAfYPxQrLqlnuf
l+rOjHDI3XVpYLYPoSbl+9ZqHGAmpjLV9VfZtyNNFdtWdYg1dqNjX3SIEbKJTmbj51VZ8PKqsd3E
Q4yGvZ/UjDqhbHzDoqGYJu84+E07oLmMq0VVXGI9JFNAE31DwIp5a4/liOZc2ZrLtC063rmo5xwy
Vyh/1xYgX+fGzUW1EXbP3efU3OyxLmXxoLWKy6M/TnZ9UG6V6mPbV6m8SGaDpdGD5Szvy942oJAK
MYFeBbFtHKISnGwvS6HTbSYDBVs+WKK7CZWs/LOqBKhDlBX8v6qa0rxTadMwtjQk+3Stw1wHp4xH
x922fgQDAbfSYZ/3c1EYK1P7kfXJ8DuY0WXWRrN3M1G/uAJJZutlqt3UYzWj3QHycz+GrbTHZhXW
7tw9iNkgH8wWEJxz67gkMUll1udhXkjDMLGVfk7zTgzXlpLh1WA543U5BOaElkm20W7QUes8Gi68
zzYqzaK5KIqwADIb1PBRD8WA31bmng9TmUG1uxjmIoY0jB6DmPrajhB7h23j7f1UxYhKLMFY2GCG
L5R2akNT1MOcIKuMnCdtRtP12LnhUzZTru7toVHyYM5Zcq+LNOmvrGmBsyc8jsZK1WFKPLHBqrju
lveLKH7PM7euPbn5I9bMGUFgnndYLBidKo8hAx52btq5hAQmprrHBeuCyPsul2JTAjmbxM2jz6HS
jbW2GtN0N6A5k7wks149JZj33IuqS6zoWRjF6O2ovgdwGuyp/VqppKqPrEYMCh4rgdAtCEorexRD
gwinVinuRbNQDcoNnv9sOxZ9EG5HHVb2OUoTt967qq3Ftu8N9THoS7bGca799DLoK4c4sgojwHpI
IFbH3qV3KnXGZiKDKoMTjUQZnlRpCYQXljOb9NhjUm9DM8gQRjjhnB9GRTuGqjr1IPErEcv1UAsg
qkKPFp1pN+bDLpdWWG9EorLxuRlzJ1g5ocTFkGHfBLgIFclSoZtG6aGzmhw7ekr/cGjD8lxrY9hX
aTkcInTy7T7KUm3sDNEoUu1Dy4sAlCKAWdAinSUnfGtpfHDHVFWQ+yUsmR6F1pQ71F77wNbmeCgs
TetqlU7S3ImEg7AENCmQkZUN8SNlnYu9zOopfLZlOIeE+vkO0GanKZjPfjxiBmaDNPJDM2fI0eK+
MLrdGE6NcSpLJ5JIGArBnIZkTJLHMG0YVO9CtWi8QfCbSERK3752Yqv6NCm2tssiGKKvutds3tg4
68u5jdWzjk2UAWnUyodRycjfTqnOAxySEvss+ouBRjElva44IT9Bl2cSb5xcAv4Wql2bwWLsaGvQ
2Mc5yACS7aRwM+hFt2l4oXj0SYuRbM5mX6Ho8GbbQaw9VJP1GKXT1BwpOm1/IxupnGMgwzzdxlnc
jeoKjjUumpWVWfNwbHUdT3uoer89thPhupvUHQcP4Ev24hRwP6E6aDXjU5ZXUX0IWBxITWpUWT8C
K0rvYixFZ26mMcSWHPkhbaQ2ElTvRdwP33weSnos28ZwFqm5QOSa24hjcpsA/GkszJ0J+bVzsgQM
B58yGjsxOn19C1IHyeYQg1WvWyMzMxizyQVBHc023RGUF301/UnYZ2UnowFh5WOsGcIx6O51WeQu
75yT+LtpcNWAWKjT8U018kxvI+GM9/AfzlYXs3kmd7bcODGtISHR0LR1WyGR8szIehJ+PTv4PQKZ
4HBokQL2dyLNc5xlYzA1yzG74M7wbNE+qzaPxWaqW5VsotFn+LOd8b7sWYnEc8B9XST6EaRe6boG
0rDet7BOZpn1oo0pCvcdT8mLM49teBe6LQh84agSK0KSwUoJIyzVjZMn0As8nSU0X1fEcd5SIHvz
n0XU/VMUgydMxwpIGHCpOv9p8toYGoESMiFegGFyAMd6nW4qzBOr8knsKCkoky6NXw76b1/Gf49e
1c0vmRX67//Bn7+oCpIvitt3f/z7dfVa3rfN62t7+VL9x/Kr//2jf//+j/zmr5+8eWlfvvvDtmyT
drrtXpvp7lV3efvzMTmH5Sf/X//yh9efP+Vhql7/9mOuvrzkfOaPv/7X49e//cgdYlwjwSgB5Ilg
wKhFBsO/vT3Urz989VLwEXxNL5//7//50094fdHt3340XPcnQQoqlniirgndcMi2GV5/+SvvJ8d0
mGuLy950AoYm/vhDqZo25tcs9yd+OCATibx5pgIs0SRadb/9nQ8NFwSkRhAqHRCu+tvZfvfl/OPL
+qHsihuVlK3+248kYX8fPPLL5fuCcyMmW7j+u0SfMKUbFkUSriluahBYJgaFq7TwQ+/Rib023inL
kpeiGjBJe9Trj5Pfz3dSx+l5aOzwWnGFyOdbA8zT08NumAdno8wZi+swGE9qJCgtM5e/EK68HMbE
PIjMyfcsDWxIZQ5tabpNBYI3GWethvpeh0V8K81m2Ekqhl0EFnxXChSjwWQ7yByUWEJFUuTCaWYe
ohHhrBkGbI9JI/eyDVwEHdlzoyaYA+1eOwhJ1tEgyVUA+txnoSGvzAHOhCq8JOS8rbYi1P1RxEXx
zaxxzw7MisEFCXyJuNplHo3Bv0mrlnst+sV1RPrF4BVym0H+QPmgR5AKHNhs+CyZjpgt5rE8uRiv
Pqbo8AiFWAs3we8cNPLX03SK9mhaVXscu6w8j1PqHweH09M+tixlc7YqdIcHSC3+OM5M8LVaeWki
SuJOjcz0zf1qbbq53JtZwmWkVXybxVJeEcW3zO6hDtR9X9+b9IpXgxeRtZYiNTYdhJszJS2kLFPd
FYvSnQjCJ2kvP+ZXIYFOnXiUGR/CF8ZZtMiWA5MFypfjMbP4Hmsf+kOKU8T+uJGJqrY9a9BapCne
ZEnBbkZO8WLiQ51F3h6H3M73w1yhZe/4ghiTKlexsh4Nuq87mliS2FkAV6bC3WqYDpPRqdyuA4w5
G6ACHp6gwNvcYRgw2f4PRq2tI/VgDCxTkI0QWxBdMpge3Akfcesm+1Gme8YnpVvbgj0dUnCkmr4a
DixhkLTsekB6+VD0+KfmjBqvDu/jRHlUsFa5AiY7miEmkYLTxtlnNkftxgmL+KxOwp0v+rLsnidW
c8p+fItjDJFmtfi4pAC0aURwzf7pr7MSANmtggLNua4OYsK8E1bOrugiROKxFPdlPo33TulW+9JG
xPDzqvS/YRV++VrwQCa6bZIv7duF1Cbqlx3sXy++d4n6Yd+8lF9ff/iqfrhisXz9nd//del1nJ+k
5bCKMtfCdBzbJJbq16XXkT+5rKkBRBH/IPznt3WXXyHRg3rMM70lUnqZkfnbuuv9xLCqJfSM5Y4h
t6y/f2ndfb/sEnVsMnPDYt4Gx6K6Y1l+E/JoTHW/BB9/w9Ke76obvS/bFepJ1HJb2pi1/pPwQCdY
UrjeBEyBQgIfkMZEEJhDLfd+5g6ItUBu65A/QgNrbhOKMnNrzJVs93Qo1ZmKfL7OkLZsZVSGE9Tk
0B7yRjGuwHJcp0HWrcTBmUv3E6PDiPXWhCkesr4lcMKKSY5IUtT94eyPSLUM66Cmctr12eQ/Sjcl
TaJ2svRrMXb6g07CBoFy6SJt7nNm7WwYdwZtCWmjeaEaoIx9X7bQyHVDzPYGDMBfsosybCUoOaEo
+nQuSKhsQR+sCLhQFarvjrI0vecqTPwSbcgM6BQ21nZuo4mogMqvPjgqM54gX9OPIDCUYrbt3Q5N
M8gny4xCciSoipn7M4n4Vtde660GEjYAVZcYSZtoAPQhAwBPTlRQgmclGa69uDTPwErlpjGQSs7d
nOPRYSB6gGg6AFMt5Ey4k3Zz7FR1VMeXbdtgRnGFwm8WVpl3yIbuSUUxMM9oj/kHIzeLK8MuC9A5
2U8wla2P/tLsY/OxQTyH+XBwjB1FJEaD2XB6RHUYmOpuCC+VKZvo7JV0hNqoy+d4yoxbqyi8L3Pd
a/sIgJxcDcrnHDWVN+BVU7ZXfWylQEa0xfvejuarxKVLq2EBs4TVjsY5E+u4qcoHLwjbh5q8I+T/
aQ/10DjL1kCAVrfyTXy4TpP1l+nsIMbybDSODgU4fu2uUNu6maYHR3T2l07aya0VYUCks0N6XDRY
Nupqvue4bY6gtsAPajYZgiSzTxG/TTNg68YRaizvLAFx6FlDmW9bIxfufmoluHeTTPWwnUZuZUvF
hDHNTcv4bLRR9aRdCAjM3XM+IxoM+w8pnenrPKYpNsGywEqmh1gTgdIxoWP2erbXdi4v/IQQHVHW
HxiJle5F2Q+XxTwkeqsSPztTsz1lTdApWhN3WBd+2R/jaEyflaWG2xxeZ52QtHUZ8U6FV3XTBahn
6/Sh6KZebKKk7C/jsR2v+gEFbZM0Ll6GytAG7p3Efa3SuAE0h8CYIh9bSBtQ9ADSHBJV5N/4Hb9d
YyJsB2ShZSia7TjGSXmbiFSUKzHn+O2sxcpaAnuvHYKG2L3S0H8hjF/ftJNffcpUgXpMR1OQsSHm
LnyfgdFejDbyihmvYefU8XPWdDgOXHv44A1OXKM2a8uHrHLF/QyE9jmPBvOCyWUVpUXUTqcAqzx5
33OA7U/MpXcs0kp8LMJ+NvY5HBx2MMGzufbh+AnnN1CM9K1Pyz6P9KEY7csy5EeqeSLvBCVG6rft
gZE+xdk0UUzMzC24dAcfe4BBNbo1uyR/QbtjFOsmm7H7qDb4ECUSpUkXKnPdWCPCDysmxaerYn0T
2LxHVV5G+6ZMXWxsln3Rp6k409a1VzYjyaLVkDv6Uyen4KYRVvicG9Nw6p2qPugI3a5b6G7bigi3
cGZ68G1pU0WnbLanfq0nbNizoaxDFeXzVyNSAeVv2TyPXqMeI6cmISPLKnUOEml8A0HExmvTmewi
BARX7ThhufOHOLyqJmcgQNZpMA+1YfeQSSn3Is7Gr92UuKeyo+UslTfsbd+CSGFzwU4XCftGeX59
oIu1N6BJ1UWcTPOtU87dpR8wBsmu6+pe8TWfsy7trlrmFxHe0RpfQC2NfVECr6xgKvL1UCQ3tbSZ
M+7UDL1lff7SoDG4UwHBGJndz6e8QP7sTAX0SDSIryItOoxzUXitC9mbq1RJ5z5qs/iudyx14cYE
Mzb5MJ24ZvtrC2a59Si18f+GfXiAncnEQpDG+2LWeMCjpkEtg8qOlRck6pT7Yb3L5lp9sGL8wCDv
87Wosui+CAqILKOtNGZFIVHFKQY/3tiDm3yusqExsXVjM2HrrXfSKBZiSNvhQXu2cy7Duj/V1hKn
VdbBofCaGTERHwU/UuEJkDWe2dQQ3c8KFwOwesh3kVuQigJB3+R8VBU85YM2CxTPLpNsm0zjkpxS
OYHANEZwMc3KeZaprC812lscE0nQYYp1ujDGdT11p86Xw8lppvjbMBHFh6U3z27HPEPO70xViVyD
TdFd964zfUvcJHxGDNpeui3pMCt/Zqg0IJNoUdNjSktVZ67LdFyiikwjXTF8o6+QNS+RDGECALBJ
miZ09m4vi09KkA6+qsLIu3T7sDvkkztBlLdu4+61kybNUVkQ76sJNBhdhAEXejYRP4uV7yT1tzcF
3K/96Nv+cwk4fFOVeOyxS2fskoEYBD7I/PdlUBm7iSxH71PMxpWrvYvnGhYT72GysYKnPz7W+4hN
jgUUAvntBr4j/PfjpHMDjUqnvU90eyyLzu2EfN/06W/hL33SMzRBtjQ5qz8+6vssSTp8Zh3yvyVO
1gdk+P4K+zgt5JjJbz0Gao92xh0/pf+jcv8yweer1bf2e4Tle6Tm/y9oRnLHLMd0yRH1hOUtU+P+
dXewox94yV/nl7c9AeOs//kzfusQ5E/CpHZl1hniPVcs+bv/6BA8cAsmdjk0BDyi3zUJXmADzlBL
ewKawaNn+a1JoIEI6IoDuVT1klBi/680Cb/Eyb95PX4+eZupo9IOLJ8naHm43nQJpoYW1vhcYaKD
+2FAdBv0e6QEV1Bfu3xGuT80yUHmh6ozz5Hl7IyM3mFgbtvCaTC8t0FeP03ddRoRxiJ7+EPsDuGn
AqWtlWPBjF57gG4bSngkmcmdCVEoPo1hfKyRtTdU/cP0KScawMf91mtSwXB6IZsY+TgH0tdsbazh
pM905sUQGHvpEQbpKw6hDhPBZQC6t+HY3zd9cbAT1GRjgaMgj8MnH92aF3n7KIeMJGytcW4QWFDe
9itzrOujk43TQ9U3Z76EDQKz+2zpLkBKYqagBp/zcT5kQSo3VD4oL4xbRxEw4bT2E6XHvOmnzZzc
Fvo6tfrPTYHJkyGymMFtd0hWZqLz9WQoFnvdYSxtPmnjvoKYDZpiM1IwEkhA0oDh7SqDGMBc2DDF
sAyef5E1rPiOmu6qUaGT/EKS7hr+cWPZTDFPDkJ2t3XWXQUEWsZL1BeUr1wiRJNdC2EZtEwcVqda
HMnQWNnc/7Q0E3SRWPZw+2f6uvOYwyh796Zg956ILAvK+rWnFRHq3qpxJmnqiNAEb8Il4hfeU9c9
z7RObUekAY7dCvGP+yXS/r2FnrR3Kb/7CZdYtNZKEJZC3FHSHCb5qHr3TkY1QUN6i2rMx2+cdYi8
8YO02EWSVqBhTXdQQfso1TdzLwlFQI+h3XUy5PuCbB3o2F2WqZs2/uzwV4MfXU7TcDURbhi0L375
0E7AWfAShmcdLCd/IQxzJR2yCWN964UvKr2qwvQ66pONX0e0is9G1t0kmJHN57668410HcpyO0XG
eUL1QatK2hZCtSLlrvI+78aEeiGLk8dpwJi7ZCdnHossk2XJ1wDbISrJxDkwjeNhnuz1aA4bWp11
Tx5rG35rGAqAz61FKNoiT5eEczo9xAYtWoBFOjhn+TWjStNGb4dxOkqF+hTdwSXK0qNqPiAZuUxI
UOnN5zKDcRvrLN0kXfowsc7stGElCHicbeule2Kkj7mrth4hgbNfbwPsPR007MrNW+TIxNPx0gI4
rIL6dSY6Zlre5Q7zTUpBl88e4RjzqU6qvV+Lbl17zdaliVlZonyMTTDOtImvnCk8GXVmr4txPim1
RzjRnId8tJ4iI6LIG72bOKxOjWV9SwN5n5bYNuo+3hJO7z/8vOr+Jejpf+FexH5ggrhDVVnEqbtL
pfKv96Ib9iL1w3/mr1Hz+v129Dsf8xtXYP1kWuwZlAgBU1LZRv57O3KthSsQYNwBZMLCU/wDs7KD
n8jhZ4/iP7PpsE++2Y7Mn6h5iGW3HX4X+Cf4K9uR6y2512+3o+XkmR7HTDfPxeUdvOMK4iGPPT8Z
UfbBtcue4MJ7V4B2E/pnLNGtFfxB0uYH2T5WICWtU25zMiIrA2y83ZXRQar5M1KHrR6Hk4vdMDQK
CLwQZ+x9Goc7ktlWA0b4FFfcWFl3WeFe5kTGGHgSrXHa5lZ7DljYiIHfWM5FRUBwNeHH8feOeee7
X1V0T/pEg9dNoUJrajIrLOsxcepDGSEmJJuvGxxij81tRtCtMgGKiLPwtTp6vnfMM+vSSqIv0xgg
aEXRVEBxRPp5dLadXZ0TdE9YBiTpE9h4kEyec5Wco5KZVgleigVNa0K6WwOTBx78FjUAloEUrVPm
IymfwVuQ8YlykYokcpvW8TEx8rsKsb8y9DY3b9L72r1yynTT4DvPZtTymGgkXnA/Ih/JKbZMsV/X
43AR9+lD6zAmo7Rf2j7YjMQNxao5NW7xGqMsB5u4lUtkaj5huUqS8YxN6USdvXeHaWcTvJIULyr0
b7ISsX5avNqmhl6eNpnKVnOqd9ngLSqVbVZO5CK1yCFsgu9ThtbnGJ7bhn7XWdGKsYZEj2WWn/yG
BoqkpoE8xnIJFTWWcG1sI10X7ANsZDWZY4NBGlCKbr0o9qgU0Vl15wY9AKhhRuuKwUmgTdfYLg3g
fW0TBcgActV+8hZJAzNcJwqFIB3IfrOOuvYXNwGbfnHox+xUzxja06B6Cgqf0LlFlYMAGsfdHOYr
r2IeWJXtVKWPUUtoJamKgQ0RYNzl+V3vNmtsl8exnvcASDusw3AA5k2ZtssccEkv/KXiscx5vtrU
37sk+lQq3XZdtE38j2bgXkb0zwUSJ1lPiL8BDHryZG1iZ3rnWo/ToRuIXUOXiCTgSIz5WZIbAeG2
a/rxskpndpaPoZUfXPXQ+N9Q0qxt+0o53hO6MJxY9x3MRBVPN4WvN0b2iT6TlF+AWYTZPSBcnpKl
1XnkXp6dHF0MIcVSJMc2sHZsvAQ9QtD5N6FFmOXAtOrMQX2vN04dLHlKztFrXbGNQwfOKwbxwoRg
hkTGO/kFAehHSZzKGHpEuRJlljGvvfwY+c0trc4mzeMbEcRnIZGERQ5jsX1wYzLDVHsVoaxYdbwF
5WRvoKZJPWS0gZleohlaTT1hxxVDE8OTl883BVHZNrLteS4u2qI4uzrapkO7nzxzH5Naq6kwi+kq
9euHJCCpNMi3Xk62L9TNx95ynuaABK/Bie4h3LfMod3oQR+Gsd15Wjybrr8pXe8QlCUNOI7UqYsb
wlZQORdt+dWRmHFzNQM6Gt/qYqIq7dWWqZInfHu3gZ8RE5ClD4zpaI8UrHKdTlik0sLEJOwuZmjg
5mCkTHa6tN2RHPEw6kQR9YcbqRiHozmVd3XsrkGQNioRKPsIRdjOEHJGMeA4AZzziuMc9/gT+Ki0
qC8gJi+69FOTXkWkNFPXhCP5z0uWV3hR5bh0ybopr5FzrEwvg+56mjFAjx3mEJO3NI72Y85QAAfj
FsXCJiH5JUdXYfHM98X0TKY/tY5GV+j41y4qjd5/6LJwG/TnEbCYejYQMH5dSizISFSfugi6YVNK
Yx9huw8Ik5YcyrFQM/LA95160rXBGKdUEipIiksYP08WEn1Wm3TJh63yG8l3Gxdng3rLJvRQ18ya
kmjJSOgSS+LlgO+X8Sgrhghj0SR1wSQ3B+n9xNcpAB5IOF/ZhM7YFfnB7sfZPqKqop+RXPVrnoq1
I9u7LjnXxaVc0hkmXBH4b2MqWVN+ba0X3tSVle9jVJqN/zn2QF4/KCtfW8KmdBo2lJKkr46fl4dR
i/q0XHlcokA0nfx2jqNTGLTbWrFfmJ/iIVxjJD8lBplIZsjsv6K4KhAa2TOGUxcn/3Mvjx3xxySi
QDEfDbM4ClAqMsvWCbrXlWcfhLFcOmrRvNl7CPKbOUUtzgK8qBhJOmm95hZ18apE7QP4uziqCIBo
a9JYhunst951TPZvEe5xahEbNL42sZqJBgL87F9iBhtt2AvQgot6baUSdGnWOFhwi/bieSJOvuUZ
7vinKL51mpA8l1FIfsteIE14GPQ80edaf0jDmL2JPJO5Xbs411BjB0qdhqzGTN7CruNt9vsbvCEr
q803lKcfI0lcCyJgZhNW9s5kk0IkR+70hU0H6fkT5Wq1atMPrrqQKVn8NBOa/cIfsN2igXfqiahI
62iZxLa58bko1GG0nXWe4VY1lveOergPvLVJnD9nS3akRSJnwOtrzTtLTNvSCwqgzQgL+ckovsiG
9TxMweYiZD4hG4k/eA+eIAP3TYH3O0jW79VGzPCRIN4W3b/7rjZq0Z+6tUltZDyzu916u+CXuvo7
Xc1bqGwhH/+p+oLSBAxwFjr+ffXlJ3FlGbZewuthO9onpa8C+xxYr2iPdswnwFZRkZloAva6gNXl
uve/BvEOwwgJI82xCP29jz2xuP3jCwfueH9a7qJHcXxrgbeCdxgFRgZ4VM1ptWDryzdhD96f3Nt3
KCFVN/IzQROKWoVK9uc78wYG0cSB+E7JIcL2otO7oG7IoMbTQ/Bv8GcDad9NGXp/rPeI5GyrRIMK
c5ebFye7rIOzU1z6+soub2EofqHp//V3+o6VXSZ12Xyl+FYQCTG6a6GJ31xZ3jKPuXBngaQsPXAX
DjYRoZK5C4XAbW13t3F5b5KPaLPbReqLm+AkITHxL32Dy0lQ03umaVn2AmgtJ/nmJBKrrOyoJku6
1IeaaRWDaP7kOt+9HD8fwWMMlen7NDDu0tq8PUIUINLxl5uafaPXZSAIgDejPP74Mn6+WW/ak1+O
4mMH4jX0PTtYzuLNdVS4KJPMW67jY34kZPye3POFV4dx7dAsn9Aq/w+OKB0P9dSinHLlu2dfVwul
oharU/J5XBa43N5Cwa9zefSJxQpQeY4UwaW4nKdw3dju/o9P4HceVpPrBUKnt3NN8e6+humIV3xi
0TFvu9sccGxN3fYkr/74KL/zhpuuKdE9+EzaZvTb9/cVDw/1WmqKTSA+B+kuk9Of3Md3j8fyzkEB
WJ7FM0Jzab27jV3m2bVncRmKLOXmqwOhErW3k3v64+tYPubN8/HLYRzaWoZTWShDlrv55vnohXKQ
YbGMYA5qAoTMkq3K7v/kWf+zo7zbCJj581/snUly3Ni2ZaeSln2EAbgouw54TWfhJEVJHZgoSqir
ixrj+jPIieUCI95/lIc+aZG/lZbZkVkEJV6HA7jFOXuv3UVaxLNu1FdReuBkBefp/QvRl/t6eSU0
MAyqBBSGeaF+vZKI1pBRqDzpOSCPtbx19upLs0VToDwq1+MhukcN540H50t/sDYlWExoyfB7yaTZ
v36S/3eKPf+lGslFM4Sx8M2NWXSnv4hBMVC+/K//KOJvb0s8//nv/lXWcf9g0rNsxE2mS86q4O36
q8tgWX84qunYGAwsDVmOwY/+JUWy/2DDqzuuzWRmCdVZ9hP/6jJo4g9+Rn/CNXkZl1fnn5R1NARM
vz5OglGWXb9Lfcmib2xciJGctpfFDAzfp5rUe0YW0iSohtmz4qrbD7GAwj7E8fSFrU92Habu0ch0
sc4XpIjFQf5p6sVw6p04O5oiab9rqZwe7NAa15IJEhOWzGB/1HD0JB11QDMtO2haPnCqq97DE9iH
irMx+aHnJIm1pZTbnLvclpxDLCA5XqVZ7Z3MS3XfKor9zR5CJN862MlYzc2tZkGbL6wi2yC0Cfdg
4sRm7O3Qb3Npe7GrGld6V0LYCDCMnGgVt+yUTHQ5OSviCZOgTS+kN2HUUSRC1WHuEGI6WyXHcuuB
By0ewmiwvwV1weFRD4fkq9PiolDctHnCiBIMmPtR8pI34RjP0Ppg5Y5YXzdVEADOj9qOcCd61+CP
NG3a0fqOMdeF4fOsq9VajK31PUetGFGKVhqgGkF2bTdOf50Ic3pEBTJNXp0kMGCzVjbPZdLkHfa+
wv6cBCpW4raS9X0fwrQeOtxsNm7glgIaDW4d/4P5nJpgMn0u3znhhcLRVpSmRQPUapOUchiGGfRd
Ncb4UM6f8NjWd7VYSECdCu896FBXgKe7nm26A1aoyVMTi2JfFTjk8FACy6Os5sQ3dlxMp6hKTVQ/
WuOVYQwwAtGjZxGUfA3DpPLcprK3XLyNhZxKiBvZ7Sme2fs7Y2Nvtcy1d+iOXC9HbuAVU4s0NgXH
GbQ2JUQXq49ncYfOlHKGz12tVgtgztg5hkVuTwIZQYzoA1Kr6h7bhmi10rCMrdSyaAMxkqOjWmlr
1cJwYUdEbSDbpAuAc94LVQmxTVaRsi2zhqKKk+FjsvO53mR2KWBKBuj7Lb2tfxYTHAkOshGx62IQ
wCk6xKJaNl3h4DZ3MgHYg7so3qaTzh+6m98ppqbssSSk60z06BXaYXTkqlbd7oRexzkJzBNQCog/
eMKnF4OaiKiKIoHjiBmONwY0o0M6mcZDmOu25xQ9YtM4GE5x0GNmrbJ6r0ujAAnWu+XGjueZ0lZL
4yPUXPx2mRPdIJsxFh1znX1D4Gbt1FrIn/PQ1E9UPoJTrEi6YbNZjwhh9GQxXw8Pow7fBUlSgdk0
14sH1B7uGouGOKbCNQ9dp7mHunWaR1sM8502oofDfZgepWZEXb2RSI3hizhIFeCsoP5VnYpdkFoi
bUZugtHFZb707IAnc9UIiNrlSMaAatJRQnOQHA29LQ5wDahyxbBWkpYfELvtknCx/L0SGXETLdXF
kBg2Qi3MBLlxQG8oxX9+r8qezpQ+LjK+3r1yeld+brqEv54Oy+dwXPRYaaVRiA2TSnxJHXwjTYZ2
u3St6In8V0TOrZNtw0Uvrhojf9EJNP4NxVwfI1925vxf+GFaZ+dhAIv2+o+tKYkVPDEWfuuIjuWx
a9vvo5TqpsTqisjXZRqtJX7HoVWwgIcCfV1MIxfme2WYpLFN3bhrorZ6yAfOzUOpOU8lYm8aaSHH
8kSzhqOJJxjoX+IeI7SqHv2umYkXp5lXD24Jy2IRDpnKmANeziOI1EWMokINBKcIcndqhPI16pVZ
fQQLYe7j2tIP6MLCJy1TgbWIsd4limJ9VaLW/JrFhlzKvTGFYLpNfm6QXuZzh+1bxSzNw9QghR7T
jBRgu6Ti7BC3xl4xAYpt8j3qWvItzXM0+cEiA3/9RjHXLFV9vlGCH0kTe5XM8xiPT9JJjDtsp8Ww
UUunrG9St8GFOzj4i1BQus51qBsd0B57Cm4CqxrurIISejoP/LLX+2HIIXoq0Up1nuHGI/TqDBMC
ty96GhCD3QyD0L/gY5efX22SisMDlXYLzmKYjMe0dmegWjTGjvZoGI92oleHLItJP0LhQ0mojKLz
kKFEc+aqvud8bpIXEAHEU+WEuZG2eHBj9MT6Gc2AIyKs6+hJdYlcGIAh5NvXBztEmITZq5mKQ5gK
roYyBp4lgSlCTQIco3aHa+H14zVsHao1WwL5OS3jdg/6M3yhwQm5aYLpm05jLGCqoBmgUi4aJoxS
Rbi/SOynij3FKo87hyZrVxyaSDMe1ViiqA1TPaZOlOeskalcRP5VMz6/SvpDw0L8q6pM1SHS/ody
oMpcpjP/05AVbQ8ZjQ9O1vNb/nyPUj1a3uoaLQFuTt67PgosZFLJYnq1e+UYprzGwErGh6HBQdFA
DsjhsTUR16w1BHgWlFD7HJqUKAew+UWaABuZEsVDFDKCNqY+i32RWEpPqoJoS+zTTHNyDgZfJ2G0
3NBVGb/nuiLhtnZCh/FYGlsbcSzNhpLlZlR68eTUXedZEfuiZe4GoyhHOkM0wgMsBBzMYY4p84kP
N9+bcRtXzE4guSzoBl4bvfL78Gdtcig0X+c67A6WOlf0qIQNHY1EUwL4AJtkqzrSuDyzmk1qjQok
WaWo7UdTLYfPlooTJkYUtwk1C1h1XA7wzLLZtvdSKPFNl6hEjFW1aL80hUXBsw8a854vNYBqhQME
MD4L8DmOUY4hdihIL51tfV+rELj0cWjOqNhykq+E+wNz5PCM8lO8jBHmcIHhCJz/pN6HPQ9lxs14
ikcJIhkJ7G6IdJWcAisJngPeLnNFa1ocoV3Zj8y2YeVPg5Oz7gZC3/dmSMM+1SkSRpNmPg7Abu45
miZXedC61wZT69ehBjoatg5tiRH+8TbvuuxTY+FlXwVpxrsb4Y/LFeBoeQ6rwzOqDrocSJDhVIqK
MM8kHB81LLTP1KZ7og2oJ1zpxH/DTUw7pCFlX0f64jRtDtogB6wWpkphi78KIKf61Ksdq2mhE6fj
jqBvsLCGxGHhsPNKtzAfugaj6spUBzY0FE4P5WyQFtADTU+binZGwCYmHyU4/jxveYS6gE6f7Zh5
7yWNWh7COFY/dWVNK4pLGw7sNtCZ222NqiCRwZ3RzfYCtg4h05YcYhshaAFlo/7TmNz6xTLG6mT3
qbOxO/ABHoy74HNr4Z9mZ5yTOtYpccOjHQLIAWORhd9dJxOfLVx4dGuG2X5xaGjQGWt1mqBVqpYn
t0qsk5Xj28mUrLplF2Pf5WlSHwZVm+47fDH6qsNWuhdDVD3pyZxemXYGRkl3EDDx+FqOQsiq030Z
oylryZaSFqpKbanVGOwXHsrScs5RqgIjFWatnDonzmnyak3zHIwF4QSZRh+uhl6sdIiCu2hWvoCj
HJwNET21eJ5qRx501I9eWGH8aRwOAIC6UpptCpPirI5XvUzTZ0VVWA3qFCRLaJXnis3Ri0j54oEk
lbeBaZggGHv3OhDIi/tJkgdTLz6wqgRP5ZQ21iyZX+tVjh12QCV8W1thDoy0rpAZd+zjjAEyjk0X
UrcAiI+U3MAXJCghCnmsJjC9ety6WyFClOvVQMhYrac0D02aNKjd212dEgGHNADWHtJlIgM05ZZM
VXBukWmCSs5IOKkGcYNvyIU47cQbfAPOXg+bbJfOdr5ucO+CkMy145xX6hdeJPgBpUpuXRiR0NAS
AuCU2TOPe3hXtSX5m1qf74ec5Q8BSnHu2U/hVxZNs42MoD0nQDLuhkTMn1g66jVVQt4iu4oeGroa
AKxCeSvNiCpiO8znILASDzWWDipuLrfAIlXasFNwBz6gv9L1DMqxjOk0JyK9FhVcZWy+JPyCul/b
nMxOPD+w0xrLHl60wSpmoEECqlCQLVBq5MJmCqY3m5Vi3afERWZB3l4jtsr92S7ml1pKnatDUiWH
6QnJnb4wKTmHhT3M6UZrfqqFPv9QEtqjlVLYT5ACpGdZzd5inljVxggf0emb75WYwm+OEYKdHRP7
TN7vvDPVAnpqkOZyPwXKeFUpUU06loNOt+O9vutnF/FMqIvop8YEQBfYNdyvGU67nHa9Hd9iT+Th
S1DD43JplOg5SbEHGjoaHR90PCuyqAYWd8XE5hVnWf9jbufoJjXm5L6dcuucAnfKWcsNYzxMhSJ2
4zgaZxeR91eI8oQIGBIsqpaF7oPSF8N3BQQA56qxvArVsLe8ADzMbYofncAKfcGOB6I1HhL0TTdF
NhtinfZjRx4RSgRVIZkq0xt4eW7SGyOJZBp95q5kmqWjXKF7SIF6OOvMrTV6ZJ2b3rImtc06yjMQ
xVo8QQw2ZF09aGU5nvra1A9NotfwytnUPmsC1bovk5KTxsQJ9CYxq+COA3ByYu2zy3M9gQDZKmFY
XU0IjMCJTPl92xYYBKZcjbcsg/VjFxf2tiVE+LOjT4gKtSkW12UwF/aKVoKureKgM9ao3ZTTGHXt
puudDtWVoSBetlvyUHIF+vkAbniXMJmY/uSKJtmEaqrsB5zyPy1rsn7qqQNtXgg3ONiBq9+yGVIP
pkkVu8xqc5+zi/hq62V4DQUuBlleEI4B225CvujiPRJtZ3ztKK8cZFUPke/OsXsVsCEooCVoji8z
lYJAKovqBtTfeJco1EgxjczBN91hBgumtn8ZKdoTIwERlGljcjl6aaUiFvV40H1nuwekv3NDEmrD
JpiTNXHpzpcha5cULyuNTs4wa7AzyhAImtT1TSMMjQVX0+zeS6FxROQr9e2PFjzIkS+Z9Jx+4iCJ
d2Ns7/Kh4miMoIhF1pbRiRghtHR2rB1pmKo7xcV+BGtP5lehXpVf9NEg1CtrnevC6fR9Bfrrtm6Z
cftCg2KmN0Xr+KYW6oe6Uose02QPPsKodfts2CVRG5osvxTK3DxW2ZyXVLaRT5LYNzSfcWUAKepl
rF3HSdewkvUYKLayjDjnFbAy9hr2lj2NiHBbdwYXH7vVQ8iCi/Z6EuU1RPPiHEq1bjechYBuI5qL
t0ZXlE8CLduWnn1Mb8JsV0qokd0iSdPjyYx3iZ6oJ3wJCOLiRIlQasJxdLvK/aqOVnQzaM2wyzmn
Pwx6aT64rA5oS+5mddq4St89Kki3OS2XaoZq0tQJ94yyl3goUOy7UuluDC76ytHM+KYFxLy1REyi
qqzie5SE1mOgqfJa1kW3MwxwCwBbQozCemJsJ51zyirNyh7wVOFmV5TP2zU27ICYOGO669m/nlrH
pI1NNj3RBbkB654zHUE+cmqu0MqGOzXTk2s69HRWQSFv07EjUMquhx7xkEKgGLWlk9HG8X5o4smf
EkhE2Jhcli9Jbu0AoUzQov2Ekrk+jEpXE6+W6tZ9najFNzZ589GACHjUYFGRlag7m5QwFa/LHXHM
zbq+MZVksWBrJHMqUZw/iqDPrgxgRuskJJKn1JoZKjUZjKFSEjUe0XBO5zLe95TuTh1gdtrhmbWr
SiO4U1vQmqmFsJd9yQs7JhTGZZOci1mfNyJKGojtHeR0LXY+KxVZP6Ocq8WfMN3WJFbspR6pezBA
7SPr5rCOuqr+JKs2JTkYLjigoJCMYQpy00/8jy6R11YbX+W8KZsOGepVMWh4z4eyeUFJM+8CQA/3
Er7aLhiZ+bEMoGeNknJcC7VpNhPHx1ur0Yh4bkggJ04BoFOiK9t5osNFT78t7stgYQ8Nuns3EZBw
S4mi3ThxoexsWteEJDoDUTOFlmwLhYhPhCDRD2GOwGnHttjEYnLO+Aw5KNSqUVM/hEQ+d5P5Vdag
+CCyFAekW/oOTdB0y8ml9OVSkCK8wEbdwyyrarI7WtMUUL1o0u/swF3PyB15U6rugmdWKnTKlUXP
plscUOh5yPXIpgCaP+N+qqDMnYUp3UfEYZY/9K7xKQeNwPow6dZzXHD7nSqwrzXs8lsDpsym0GAk
s73CVm0VbAqsbjhOczjsYcDyjqui9Ol+t0d7ntQ7zg4kD3LOHb/jupT7VjQZLNZc2ZkugH2MQ8ln
panES1THnKrjQDvnRSiXdzK5q1F+nRJjyTlyTXJleyGe9NaF9hfm2ibQwuhksCgHaDtU5awUYE+Q
zqYue1wtxbquRgR3dTFigTqPTsGEdL4L9Pj8zzsf/zdxLkxkaJawEFibmqqrWKLfa218wjz3Pz79
yKJfehvW737JX30OQ/0DD4/QbE6wF/JVfrSoWnH4LB4YjT/+3efQ1T8E2maBI5miBM2ON30OfmbS
rrOxcAhTx1bxj/ocF13Mv330i75c3bSJY5Pj6mk65RMRrZz2A97KByNctlEoqjSBq5ixF02fQv1W
z3dvbsHtn/29twqQizbp5RXYF22aNKXvkKpcwVS8jOVBG+/1bh8A5H9/mIsG5t+GQVD8tk1qyJjw
HYrRnjHtFsFhEN7O7df/3hj6r2PMRgQB2WGMIQF9HfsN4cgNut3/g1FsU6PFZiwl5YvGNWTDKY1c
wsOa9sow7qv2NrXtD8a4lOX8+XW9GeSiq5y0MmP2466Y9/q1ed/v4fUOP7of1pU4qJ/lt3Zbc2w7
60d4x+Q3fzD8b5+5N6NfPNW6tIQyJVYMdPrFjMDfzoP//pf426fu3yP8TXZUWWGScSBa+oJIUxYp
4DWQP9XIP7gUbXmw3nS1L75JlFS/PhQim6qIKhR6bzaUK8Cr4ruWbyzc92y78wMrfPDRmO9/fYAd
fh1SziTaNjNDyvll7M7R/Pn9L++yU/+3a7q4P63rdI7aLE9H6PvGNUTBTXujylV4KK+Dl/SwKR/F
nfkJqIH6BQcWGmh5eDQ+mDjEMjO8881qFzMHNuAEwhgvgrnqN8mV3NMa24e7fK3t+mOw0VbqOrqv
CVF1VvPa2ADRPVJb8U0PaN8K39VKrN//Xj743l8fhTdSDNws9IIpkngS1UyDcAED+/sj6B9d88XT
lM8cvycqah6q3HW2B/25sbZiQ917LXe1X+7tbXyl+rmvbjh0fvDS6L99a2jSW8tq6GAq/vXBSkrq
vulIZm/+KXow7iD0nNU1NrQ7QGqb4Hb6bB7W03d1b9wqd/qN+5idopN67B+7D9ak5fn6251/8zku
HnC3K2xnyvkWKhls3elHlGB3vs4Jtesof+jjz7nfv//F/3b5eDPi8vM3t3bqM2CxOre2HGP2hTTZ
Bg1NfPqBzIY9xQeXttyCNwNpRjISagOJghyaiIy7/jEN5U+8EKccRmhbwWgF8Ss1Uh3BAcyQzfFY
dXiqQ86SCeWqJABglFocFwrQc/4sOfQSK59vzNpu/bhHtVxRqltlQ3Y/FPRs9EwHIvd9Th915JWJ
+xyW4cHpC48qpDfwWzm6tH6gQ3XoONf7JNsTzpYskQ4qiQq2JnVPt+uFKe7UeDGpLOUN/gh6njCT
o7uoKraN1kHtpEmnfyshMJtGwX9mODK+Q0ABmnGnBHgi4D3K9KHKiK4gtmlaYiDGyM/KHQe11egi
gauvZ0kJx/lWhQl4KPrjBGrWAy+Dbm8h0Z+1KDhVhIsQb7VyoSiWTbqr8h+5znxL4y0Lnmp6VdP4
1NnNNnWucvdzrNw0uJDbCFv9XpmZGIYHS/uR2aAqnPCYkUDWDOhOOVIYo3ps8VR2tLuHzLoyAirp
CekQJI4pvbKN6BqV8VUKdaEL4caaGxcE04gTPSIn2FSMQ618I0DrniINoZCRsi9G41Z059EW66Rx
/MImZaarwOKPBBgSFBJPa7Cjp1IneLAZ9hOAwlgxfg4qkX3NcBMN7Z3u6LvBTn3gIX7N/9cid5em
9RZ+iF8E3VNgUo3smyfoWV4cDZRs2yMthw0+kGOl2sOe9iqwKYXMoVvZZ3dWj0M+N0hfH8zKOqhW
dyeDeiV6mxLOgAFzgJQcg4Hvza+jSO9ivcNc2z2gXcHdGHdT/YTHFrWDWnaouHsaPBDJP+M5PGTQ
d9qCqjq9srF8sBNzHUskF1hDVKL+iBo8v//aXmhs/1yo/v3aXsp4B5kC8o9oysTKNR2RVUQGpog/
qcVNIj6Yk9AnvT8pXezLOAtQGVaZHMl43GJr2mQbMsv3wzrbIPjYghdHvEaO1FEekQl4NBzX3bZb
DwemcK89EH6+snyx1X3Xt9ahX/rJzr0T6/CeaPFH5xr71o7MH0/cxhvx35zdLnZ7EiaPkS27vbgi
jXL+OctwncFIev9mfDCHvsKc3kxtso5BZ05kW5bioVtkI7R9h67/YJH6YI1yL9YGWBQG5SM2Pxhy
icak31rikiAKxSr+vJ7/LxP8n6iMFx3yf20Fvf9WIBv00A7SP/n2Vin41z/91/nZ+UMgD0QO6Cww
SJ6Iv1SCJlABgWwQFgEggAVZ9ub0bP6B+BNhPNJjKBqqzeP4L5UgxlDB0QfpoAHiReBc/UcqwYv5
wbBQ96OHQ35P81jXF+rB29V21qykTlrSCAw2UdOP+ECcnA/Gy1NvlDvMll51SrYqHqT1m2/rN4fe
5fe+2cBcjrtc/dtxUQuEeCtUksIn8mdhTOUr3Ran9wfRPhqFW/p2FG0OnaBfri7ZE63a3pQek/aK
vux1/iC91M+2yfb9IZeJ4r3rutggulGH0VhlxDl/gAcVJnRhHL8x6QbBROrjD4a73A7/7Xu8uH9J
DAgtjrvSnw7DemajsyEccAfW9kRwbODDMbjLHwhhgqx05Jhl0Kn5QLX82+8YSS0BlBiVqev8+h2z
Ux5togUKwsExT2aqq3mj+Ohgcbnx/vM6/z3KJVgvHK2saguus8FC65GQugFgvcMkSUPnIfLig7IG
OOSj9ntg/diyPzuQXnYqbxS//mid+90tfvNRLh5du4ozuzOIzAUcFt3lCGrWKtatnYwM5en9p+li
wcB4wwtuI6PnmVHtvxksIO4XcJ1ITQtZWNl8yOCBkFx9D1B7fnl/qEu18OtYmHDYkCM+x1x+cR8d
J5+DOK9yv/V7H3MRpbQB55jfo179lu8Jh6382ue79zCJE8sVfLDz/921vh3/YgnO7MhSdQRqvqLd
psrZFQdX3L9/jb8bgkwI6uM4YrAyLj9/s/6aRq4ZeaBL36k+aQZA+Qfwo/98CLikDkx5JnZm1V+H
UJ2wksKQhCym2WkKzMexcfCrjv77w1y8dK83680wlyd/K7Iylo1S+olUd6Mq9q1mfjB5XpzDXocg
/ATSn47phiLwr1dCG2EqINYzxL7da7t2N2y0tb77aMK8nKNfx6HdxHmaR5zZ4WKciPCILM+xgBvb
/sogAmZDBuF63OE8WwuovJ66E7fvf3uvbq83s/TlmK+z6psHoSXwAWA519ZNXrnr1qOfr8ttgZaC
+k2+zrfVeln9kBpRZ/BwSPpy8/5HuNik/fUJqINj/ANm6iw3+M0nIB2ysSwELz5Zln4WEVA34ORQ
OMj+tUn7B2Y0JhFasP851MVTXyNlTQtEN/7goXzxI6/eEoDhtyt322+nXfPBG/C7R3PZ6lCXNdDv
XG5yxUQGBYrbCls0sgrrhUbyBzPFq3Ho8vbBv1DZPrFLemVjvP3yhsDVansocj+7wl+Kwdwnd3Lb
nKxbGsmTl95O++jwkV3q75OHpb66OlyapmzNLvYSts5WjS5648+98PLhrgIQZKf6By+2pjvLRPvr
1f060MUWQoY9uc2TClChKUGFksFUpx7xI/Mj3vfsFlYcoXAEQrwo9WSRMjstKeKzScz2ZAToQQQS
ChORKXroaKX3TvKsDDHBJCLm5IHcjkgB9IowNBSIAPUg1gjKCZbtqCHR43HWNL7lAcFsdJprfisZ
KwPaL2e4NcuyWKd1M++GYlA2pgoAAlVc/DkknXh6gY1bVoKktlDRAOP3jgJNaklJIW2P5TK5rRVQ
naQOkhxkRvABzSwKfzZsUDF3zPXJmfT6Hok6MiMLiLWtgHuK+hRhNOpqnPOZ8ZyqyYICakhsxr4S
bUK+Ah3tNgDQDIY2N3+EvK/WHWHxpGrgYug0jLS11UHT6mYPtLN9Qw9TO3Zq5n5uZiue8K2XsZcC
tvX56ONaoYi5TyxpHzsK8OWqspQEIZgD6gAbIonSIT1ZPTNX3Rjn56noewJbMwN7RNrNBHPHlXru
URij96/jqyAkcDcbBvdaSpds0YKonkqbSFKsCyKoNbM8EPctzs6gErwWd92a4mOxDfkQXlKVwb7u
1XwTWWPvEZOBgSPT5cGo9Gk35rayb/AArQHvFldgUccNoUlypSeueXRGJyMQLAmdH4puIo4K0vkG
02p+CDtheayDJRupXvvSCOANLhuQL+M4pKfZHscNDT3lEXGbRkmKDcjgq41dnanvxA9jbWuQ7rCF
q90ifIFRCsWqwYifSUImZkcFqRra7dpBRXc/9Fb8rGRltbNGpNsRguMNiBVYKjaB0EDYqRD3rfpI
gA49dB7IGR5VUuRImcvymy3q8DARihg3R+LrJuI2h77F841h45tAbkODWAvmrVvggZNDFaFYPMip
gyXfOV/F1AHstdU6XLBpui+B+W5n4chT2LjqvteM9Aa9av3JHKEDAnGJr2p0IasqbtvrDv8HEcSt
lv9UKjX5RH4SxTg5NO0xyZRq8i0lXAKUndFXFQvGs1shJ0uz/CrDXuIhljbXpjbqX0WjEm8WdDTB
08C+nzK8SxWt/204Gk/5CHSUbUp0QKNW9Gs7jzLPLBUTHe9sfJm1EE+QjZjGAU/p67UN9HQc8xPC
aM1LbRLYIN300caJCmc9ZFWD00o20THJ45ZoNzNNNsTYQO9yMSzkKFBT7Tq0KgeLvZibqFsNDhz7
Xm/07808oa0hGNdXemvexCNyjHw2KPMJbEQ4/c1km1cEo+HtmY/cHXRpcgri49yVEY9qpPaHRENT
FGn2fLKUPEa81Ja3rqo0tyXBXA/A97PnIu+WdL6aUJ2iyUrCLUdeOSGpfwVtb/r4pkj50yP9QNZY
e68AMNiQ2YZSmDBrR/h5m7nrnPSabwQYpkfMW+InOXzcY1uYNnobEUgidmyDgwKl2nsHkf2ObLRH
YnWYM5wOK1hUiXWQlsODWJQNuHjnDJ927ECiU6Q+be006T0NM/I6y6NmO2KZW8/KoDzbMTBWfCaw
WZlWFvG5Uz9PZiy/6rIbtibICxKfQkrDwO3KCZX7jKb3GOcu02gy2AqgFjqJgWyQpWuwXTJR34Mq
NLYlM63XNYrtYyoabmdLRlcuSHxfj4LCs0NFHBxAyudEjcYvGWre2zTQCfuuSVcqYjwtjZIkW9ij
eJRdzplGBhvGnipxEAH0kXYUyoEEMhxRZgnqp4LGDSNOJP5MctmuyHNxLd044wkpTeJlsmZrJViF
6tBytliv5BYOttiKRXiGA48UqkxxKCqZlQ6pT5k2s47Tj6mgPHWcBoH5uwjY4KADukBEimao3c96
YG5MxZ22Q9UGOFrAoGmBnvn4eMQuqIlWcpop3NQDVPDOVcqdZUbJDe48QEjqiPCFzJrqsXeT8kqB
Jo1XqtRuRZ83Ow12x5eCadNLLR7Lucd+mFWx3OlzM5xbaYNUEi78KpLedyN5ZAe3Q4FUIMnaVjnV
cJkZo5cmOuBzCQO9Rfl/3YxRekv4h3LFkxOum1Eg6+s15WZ0M07VI3qXsqwJvEC/+jAYo3tolUmS
YVWT4ABkRP7oyFm5kYpMn2bHNp5bYZBbWabkQiotq1o9ZJic2EzcUlwmPGbUjXOtdBBiLVmv+1r2
T/RccKxUbf8DIfl8b+lgaPuoibYB0mDigdQvrTGjGMtCQg/YaYCOqacGPlJWlV87gkwpg1vJPmjb
7IRM0HiCjCg9hPQwHhUjsnajqaTwmkzr4M6E2TgJ98O1Bp2JtFEo6gM8NHOdfoMxjfRicDasatcO
rlprHm6MvCEFFdYrZKse7DVNs/wLXlSSVuNi3kJ1cVYoyqx1MdDXSHsoL8NAd2EM+ZygPOYjZ6Ua
5E9arJ1Mq2pmUVvg6csK7oleZMlO40i4wcyhPrDdCzFblTGtmiAzn4FmE8lVWU32HDo6sGrMC5Bw
tESfv0jJ7sdIFbrNuanJc9OH802sESZPhFr7E9NcDGE+7cunquDY682uQctmgAN/HQWxBQxcFU9C
67qvSq3mvqO2ToT3IzHvQCHIfeaSXo2zl9DXZKy/K13uEt47ZDSckimc0M0XMnmSAcuC5LlddIYE
btQWIEM4LV+x9oujSyEYXvuMIRW5Zy1WFRW/o6y66GfV4C0nzZpnxSoTz0wJaxERC6cB9fKYGGF+
LgJyhggBDyjiw+ZZboGHl0o9ulER+ECRh12R0TiaND14hLCIOnEO+2ONxmfTF01wACsTw/uxsn0W
KbCfWPnXXQgfqwC1sMIcEu/GTC0W9iBHy5xrCkNz5gN1mtdnek1HZ5R36Ty32w5p3Q6JWdv5tszb
o5z75qiDWvaVRBM/XEVlPk5BJAY23LVYIAUOx2Y+6Fjijq0s6vuSkLprE+j+hjCtGtsWpE/TIhyK
dXwS7Pks0Dx1OgXfNLUSQCbwNBSrMK+Zgox00ip/Tp0RkFtMLIggDmzMXcyyOIfDq6SL6rPMp+Qu
aszka8yjvs2FrXzCmhRekwiZ3ifuwJbMdK9r19OezJDzEmrgOt4GtTUdDLT8NHwyjoaF2lPtgWe8
UkqTSLbCtimP1klzHqss/YxBuEarrY/IJ/tFrAhh0zkFZWTuoMNFm6bop5OaVETfkE23IF4JgtF1
3k2ApWP7rXXrZk+UrALtHXdpE4z1Sx4U8xnDYHMkRrG5ThBiMuFCU/WGcPjf5J3JcuRGl2Zfpa33
kGEeFr0JADGRDAbHJHMDI5mZmOcZr1Prfop6sT5IVZVIMIph0r8ps5YWWkhKDzgc7tfv/e75CH+a
qq1pTkrF6Bto/ebFV7GBXIshEsqVGJug0zAvqx5ylJm1XUAFzdaVVqsegoQKyIolp2DXlRiENR7b
5rWAePNQoaK+jswq+hnWuHmupjShzmo2yrWQi/GmlyxuJlKXvRlpreiuJFfWc08TGp0Nsjys07hu
XovZwqBs+Y8AhFivjdZHN8oUGjXiyQExpT5Nz21sURXMovKR6F9883ATpt0L13oMEJpoOxjlsMf/
scbXJh7tdi7H5Z2CU3QAsQxRN2z4ARn2NOL+aAwy7le49yHTnaLtqMS/ep+4lS5lcw3rXnkUghZf
8G7oN52kDRsDTx27FBIsMHPaYfu8UXEp8mVbsJruTudWw72nymjEQePdI793OkwvYNpX8SVmZ+kh
68X+whyl4KEJmSShbEBOA5W/waCIA7fAcHUiUehKWHpuRFpuHTkm2BhwsHW1uCR1qUaBCz/KOuIs
5O+Ceowd1YtBLoV+vknrplh1NMWwjw3WLqCDfyNMJpG6NICOCbpsV6pi5GQCZrg+lhAUOvmKCnp5
1krJk+t96LtV5E8vZjQUt6PeDrjWisWF1YFZM4C2r8yoIWqsS/WWFp7hKoro+u7Ktlh75YBd3FQa
FS1tUu9qaq1uc8Oqn0uTloxUC5LvYaCzW+py8EAPbvDIPSRdY3zbc3dQ5F/D2I0/AkGBkIgrlHQD
0lzdipXGk0yecNWrqXVXDxlpCMnzti3Ka5c2+8DGA4IwMxpzGr28yI0Qhf5E7Jy4o6CELs+OKNhs
y7KBYZDP8Mi8oc02ZLV7Pre0QPZ5cYFGhq+RJ/NWEpDTFnXGxI9YBBy0shFvWw9lv8pN9SmIGI1N
EeBAjzH6RH1bs0pl12UmhlndVN/IvilsFWyA0EFL8iETdADs9WAEdpJkJEZ9bPHcBoPE2kb1ItM2
UugvYjYUGxxT2kvkw5YrkFZ9ir3J39PJX930ooqMrFTa3pabOv3e0tx2nQI2fzSarrlGHixuUyXB
DTZqlf6683vhmy/S/corVeR11TZqRddTFd4pbZi/ck/snM7IpMah2JEeTC8WvwVTbqrrxkdjazeR
Kl9h2ml+zwK9dcTImtaCRT9rU0/Z1jOI3x2+OnAjQBymla7h+wvPVsoPUx5M7lhOuC0BIU5vlWkU
HOrfMM7qtpZpFs4U3Jgl63WE5mtXWT3tctYOUXkx8o3nYYVAIglsQaDNdyDJfTkFXnJHLRJeQZpH
/mMW58om0eR0XckE9oMi67hETIR5IqG63UbZ5Eo5XtCCrE6XJkGoAxRyvIaehyi+LPzONqc+3lQk
Md9MttFd7jcU9gvgEFZaejvPx97Ka61ZLRD1/rXoi9a2w3P3Vx2mdEYSFREE880eLTqoIjvWIMJZ
Qaf7q5xmMvjOOletIMeZIhOH9D4h+7LB4aXskeQlYKSrwBBFm/6q0KmsUXJjj8/X5hOcZd0ShWSx
nC7CvFLtUVTo/2tyQb4pgMn88mTN+wk5MXGRVhNDDbHv30pa729HVM8/fVMih4CrquWKQyDclYqq
4yFvJlxbvPwZDYp8GQ800YGWwIKbGOBeajpCcW20iBRr8WnU6/ixA92FO6pmPimxlN2BXM3WvDhU
flro4egZs3S4dxrztWwA4qDhNuIo4RzpI8kgw6L5zffaz5NHsfBVZnYonnNacQ8lZLTbAGUffRaI
Koi81P6XWgQ1nzzt4JtJaPMfsPAk17SSssQ9rEJBGXryDP3D/uaq0cRpi/LY3OaYbT/pDQKa0Iqy
a4+Lz1ptzeIy6UJVWilinG71llyFLgTSho46Dadr8K+r1Jemi0hJacUbE+FbmSchPPRxFG+Gruwf
ifxNGsxima6QaBJ2o0naS62kfNcqONvHYmgc6WiLr+REFY6VlA0g52T9Blhj8MhlFsPRqpN2YeIl
26yd9Muhac23YdCkA5eukPu5113kuYq1Bt0b29wSFTfzPTJbitx0r7KCr2gaNcGN5oXFjUWbw2WC
gfyj0PnF29C1amYjjE8eE7oKthFoWVQnM0aTxuUZLAFCdk6t+Jdk26KrGvcnp+K0cjMrM3/qhd69
5JxCD2Fatq+52ohvScG1sbM6dR0o8Li4o87CnVD9DkWi3vSWkbjFGBUQcZPiUHA2uB421ztpyqcj
X+9wYGETpHrWeFH2Q7tuyL5qKxNF3+jA55W3NCqksVPBIdzRvqyAYaSDbwOrN9zrkt+5cRy2h9zH
knUFjSblnga5VjACwrdRMvZmWjaOYkQDVy+OxFUo8LpXZB+G1whPkyMdRCwureDhx0naDrjX3lid
2TteG2rOpJKXU0TEsPVYqfeJbk57YK+Qa4I0vY3lTNm0iig9dL3XzS44XrNpxkZ+MdpJe7ZMv3/G
eQXxWOJBnsTRegMPByZ4MIygnPKaNGKr01TXTnzaQjXcobAbnuSOLbTSG2FTitBpp9I0jxOAhL0R
pvK9VZrKTqFv/RYqifaURrlha0PtU5GhYRENULwzBYX6tq7445U5edOFhmcPFyJB+sXeF2ykQYho
bjIRe8VFs04EnPhyBkZypgSPYUXnm5lL1tHq5eBYl3BKa10cHsZMTXZ6P8S7liMZzMlAWiwQ8Rz3
BGAWWPHQKj1q+qEh9v5BOgXgeukX13JWNu7Yx8WR/C4E0kgqwysyv8WLVWILPw1pezPRgv1WSWOy
0jqUalWSs6mIERh6zsV0gwu3/CKyodI23WMu1YwBNkelifpt0tv1NOrhOpZSdkLFoLDPJuxqBY56
WdnBhqwmBQCm7x8BBdQ3EITBowYogPuugB859VwEWsvbiWKTPJYywOViGgdbaUYUnlavPtC23L3V
vTIe06aI74pEAu6O78wjDMrgiuxSuMnpjXTVoRFxPDOSVwkcBy16mLB1RXlVRY23b6MovPM9IrGy
iIBc+pyJB8UnMwtNEpctYnS6y0fleig0eKo0UIKchGMqp1j1tIKabbgbEYiL1XQ1kqO8DlIhdqIy
Ft12qsxtCDUe5oOI9DPIe/47T5JXih5Wh5I2oc00lREw6YjWz6AZVJvGKkVaSUpnXoRqgXYqSCBY
cN9ySsGqdxo2bLMRpLANC7azSOn8PYdgess8BhBHE8GxYqLFcMoxRk/GX7kYiLQPCvF9KGu/sl7D
lEAdWoJ27K5Ly582aGiFK1A56pVmDDGFA8K+HYlqWpbEpLiVhYEG0FQi5VzNMNsKm0iSuOnO6ET6
bit8iKwaYHJE3LOSe1mAGU0anhZGSnUyXftSnKqXDZ5kbAMQiVOF78LoAtWBierbrFgkAqFRbHQp
+wkw27/tBL16bprJd4fWUu1QgxBbVFi8Zx6MRk3vf8h9jo4x9xTsrCvrICGx2Ayp0O9DMewuJtbx
xlBIfgtkJp0+xq18wDYGkozCxWcQYbRQI5sjp8nTXZppjHUY5NlFG2v9saJJ3aUVT3KoKjV2KJNd
r5KqJzMi55dBKgEWou922woFVH+atI9KA2TEHAg/IH+0KB6V8NgaUb8tBgDiYEixHivkaacoenym
LPupOqRBCdUlNDtAOefa4cfCYYEZQWTmlNfM6lZMjp3+Ch+Ci+CPpjsz0qdC3seRljXmLkErkFCK
YQH8gA49iE9fl0BnQdXHQtdigIWQopiocBuRwQBCt5mCgxo/qYqMBPR1IOHipQL1izsNSLxgdHd9
sf0nw1uaQtutZs5CrMVMNinwCQiZDgTGq3z0rkSOCLKlJRDdaRpXRpkcQq/hSB+3IkdUUbtf/4IT
EwxRlq743yIwQKgffwDFNq8SqPTQnUtrrC/3PzAhO1MrPbFcwMwB7ACTKPOgi2Iiptt1CyuqcFAE
YkxSmi+y5K2zId/is/XU4BJ+poB56qGA2Gl8Q3M5fynUMaIxnDwoTLjdJiQX+mSrVMPN1xN3auVg
joBkzYBBblEF/jhz4pALZkkg9x8lbSwlbei8rrhW3HFbnlkonwq/rA5cmbmUUM82aIT7OFiBnxBe
sUPuKPHl7AOo7CftjCBh1rZ8KPnOQ/CHoxqBcIqQ6uMQatCBcIIZ5kz6jwKvGLZEn15RMVvTC+k0
bbL5egLlE8tC48KFP9c8g/gafRww9ycKgOjMne7Nf1HeBlQBkFV3qp2sQUYDWF0b7nRBSv6aLjFX
XgWud4id+k7+Zjn5mc9APrEPfPgx85J6p4XwtKDpeizpnMrJH2etibfp98WuWBM1XAdrUnmABVbB
YXSA9d+YF4ITnflKTixajbyEOFNKZV1arqcppnkam5Dcsfz8HqHKUxC2Z4Y4sYpQc2qGSh0K4cJS
iJ2lQQEVwgKdBu4j6g5afIeF6err93rqOd4PsliqzVSrJWEzFWeUAY0p2gHUg6+HOLFUuWkwSRoq
VJWuz48vy28iPW56jyBTm35Ifxqejlj6GN+0mgYJsZDfmkr8B4PymQPFpOyG1+28nN+tkB6/DrNV
WCF4XSp2iDACkmxygcniTz9vL0JJfuxy+cz591lmwguDnAnv3+CfnxrXhKQVrCQoZs1hIyCMtdbS
Vj/q17iXXpIaoclo7a815+v5PTuq8vFZ80kA0NMwam/3bkMlEg2edqid0SF62da78ppE5pn5nQ2Z
lxuQwf7G1sOTGljGfxw0bOiUMaagdLzvUr4Kt7Q+YEOwD+6bXb0REOvXjitfp5DAd5MbrezQ6Q7s
CWd2gs9asFlg85t5LMPzReDz8WcoTSqMk4i/1axB7A/9Q+DEtncHZsNO1+m1Z5+b7fmMX2y8rCmy
p/A3JMs0FpNdZ0OsB2BzEJ/5W/phNtjerKuzquATH//MX0WwDVbKgCX/8bnGGAMRUBmlUxe4HXc5
1iCg0a7kCG+0r5fPic/ToDMNwQbhoSote2NLQxAhUEY0wonWTg6UhzDpD8S/9xp8VpviPU5glXnm
PD61eiSaTJCq0guO6Ovj40UiKC8lYRZDaXz0lPQxGpTt1891aghqhYoJRmY+txaxYqTVcWIaeekI
BSVeXYbfoHhnxjj1lt6PsdjaOhCPUggkwZFlZDJhvg+qS/KeXz/I7zewXHIya01m/1RAEi1GESyq
kxqANIxaWvFYQez4rpZZ8RJ1PvKstE6dtsUYpBxI4ZpSF7qkKAenznEBKNBj7c2gp1JbI0CiIDCs
pcY0Rjv0MwB0SWQkqg1WX3O9fiy3utAFl16paZdaMrT3AqJm027DSnxN+0w7sPN1t1lVmM7M9HGB
7slXsP3AxIJHEdZBK8e2ZlW1ncYpZ68fo6WWdM+tPU1fN3rt/zITsbxU4Bj+FJtA3PqW5n3vmiA4
NmQN3NbzWlRSgrfKtTi78gMrd5tmzLZAZKKDUBWw1LxeFe8kQB5Hr/bQBgj6bIrmV1ydJPVCxrXZ
sUw1vZtkLJ7KGsO6sSq1VykaiwdpVKmB+XkRXCtJr2+NIexutUqXXkjwRvdBTypkGjGM0MNIcbLR
RxkuUWthN+iedGQC7tev9uQaJcXET8N38pPyESAdLhUZb1am/AifaxXIZ7SV0om4zeA7w5mBzYRO
k8V+JWRhEupAmZxuHR+aS8XpN5GjP8c29hmu9cu39W1I+9S4+ftPZiomhXbiRSKlxdfnCbIgFWCb
Zs7r9zqp930+/Ph6iFMf3/shFp9FofXopmmIcgTl0RxyRH5vk/T0D8ZgUwTtD7kCl8CP+xTJqKGr
Y6twPIzY9fStivWVUZ0Lwk4+iYbaEYk5gcOSF5GYVhUKVN2dhLIjVlOBdO1HZ3bck2MYs62DDOCb
w+vjk4DGBplo9uDtkL6NuDpOpLH0h6+n69ThSHuSbKBHJSxQFoNgWE4EqIzF78NR2s6HY7Atzh6O
n9XYnPrvx1lErXFRCL2Ky4mDDi/ZTY5u51fTLlnLx3SDcMA29i702HW9S9f9NxQRztePeWourTmf
YoJPod1isfIoAspJTGaLxoPLrrmpkJiM8f3XY/xOlix3fUvi+KK/gr9/t/K/i2DbopLaZA40ksvB
EVbxXt8pm2Bbbdozh9ipHeL9QItPlcy/h/c27Tg+XAfBejXEh8wsgCFtRu/MbjS/l0/PpM9OvEwd
PjGLzSj30aE0OgmiLgFfW2FaVr22OJ525KG/nr6TS4QQ/L+Gmrfed9OniFjPmmZYOd6VaUPhPfRu
eCHRNsqt1Rm2lt24ku3b5nV8rGkPNc+Mfyoox2ULiCs4WfjwM87m/fitECSs0OrPT8Ebdv4eE/t1
t59shJg4c9umRL3FPscbmB9rMcPMLJ83iRS+w2XDitx7jaqWDJshm4m0fTemZ57s1OUbPoaqsmGx
uX/KJ479YNZodthJNsH9cEllm/ksdu0hdE0aciH5Ic8EH4HS57qwk02+PdcKeGKbYViNZCaXbwV7
ho9zm4HoFTFtLFCeBbaJ+CzTqaDWnZ3C0M6Dl7b2r4BTrb9eUie+eka1VOwZgBfxZj+OquoEFJ6f
knyDTo/pWLWZDL4TGSjm1wOdeofkdZCxKyi9MCj5OFDco7QdpmDuh6g2iHQvh8LffT3E7y9tuU6w
VlMUzmiZ4stijB7HScNHOeQ062k90cyCuddaPGK0sMmd4ue5Fo/Pc8daIdSnHE8gQg7z4yOBXo+8
CjycE7XWKsIfWu3tbPp7ti5clBiEnDxbsijPUcfHQQzIl6nVkOMTizfRxJy6QxvgX349cyef5N0g
5sdBxEDHTSJhkMi7MqRolatIpuJzMKGTo5AmNGTOUpLei1GIqGczdLRblmpeZn54P9XCRXE2S7Jk
Fv05ZdwxVVWWVW7Qi72/khrkNXPutXGie5UmETCMjvUt3ud2bId28lI6aKLoqXIru3kwzq3Cz0cP
b+zd8IuDtA1SczQ6hlc3IDcij9jfydbdhe7kl8ltuc53nd25OR/29blT7/NRREAMAJfAm5ALrNHH
9ygDzlZ1I82dtKBQV+XpmxT5kluVFHGwsv160ZwYDFNe3OIZjZ7M5dahTVo0eaaCC3f+SE8MKOh7
IOrueO5afeLUoRPz3UCLdaM2sSarJZ/1sLbeKIY5odtdVNt6ne7ww11Rzn+wfnz9bKfHZKuiHCZR
mhDnh3930goWtD1R4YYBU8jpHyUn/t5tmxWKQ5prFTdxw3X+7esxPx8AFnw5XhqgOaoUS0CUmohe
ZaltQZ7N3Ncbc6dt5iRM/bcjI4u7E0ogyi101S8rE54USLkGx8YR8zcFQVCD1MIq6AHsDtwNz5yr
JwI+Rps/QqIFztZl4aUELcu5OiROshtoT5O26g5C4jran22gVHgjHzd/ZNG/35ehQ0RbJs3QfFaq
T8Gc6RswE3VR1bjSZrALsmY6yfJzjbonTpuPAy6WZQnDUyljBuyEBktVGiGUYo22wqnHG8OiXSfH
DDSBWNx3G8PDeajGzadFwf/1sjnxGX547kXc4MOG91DNJE4GG3ak4yDBuLfHq8bHL/ProT43R7Op
KPNRx+bKPr7MEwaR2g5SWCW/v4rJgUpLdBTdQcgBZ3uHwaUtrsRXSViVbvz6L469iH3FKaXQ7zN2
dknwQFfgygB2ldOjquyT22YTHObQF69j51z4eXKG3z314pwPY0i25cDIkfbWQVpqVIQF8UtrPX/9
iCfOxw+zu9hzytjoBRUuvTMSIhnciQrBMWvp3Cf5aRidzKFC3cKSZZlb2GIica5StD6hEbZxepi5
FJjoMr7HshCNP20JbrYPHWpAKF2+frzf6d0PXygD4+6Jmwk4NtLNi5UKIDeMRLOfO3DppxHc+le7
NzfqS1/Sj1va/ra98p7By++M/bBJ8XXT3CneYbdt4zxz5sd8OqTn34LiWSXUJvZdovHiouuzZEYK
hAaWolbgTAENMPo+z4KtQOfh149+asrfj7ZYQXiuG3E1kdOsRU4PvBRSpboNm/ruXxtmuYBofwoq
uaG/qoM3hEgN9TtwtCgLf/6TgTTS+GwFBHOLNxnE/TBU5ZA6pXzdZI8NvO3g7eshPp/A8xuCCUMm
UabAtgx8O4n2327yU3J8sq3axjX60vW0pRCyFW6KW1i/63NXsE93lMWQix0dH4hEGjHAcujcfDTw
JKZQuf76sT7tJYshFjMXiX6G1A7nAK+k87PReTk/ZWRLDbjkf2kkfXEZKii/WNiakEfPfmasAs98
jHCS6cazVbP5N3/6rv96U8t4uzcmLJwKpq1253fU6iu/Wg3r+mXCpzRw5KOyiY+ZO9er6b68HigZ
xmu+8GPnUs2zw7Vx//Wjn/tB8sfgja8NXKrEo88gSAp3brsWNueZDWeWyzIL3UXmUKYp7zJqpKti
9J2uGs8sl1MbB5VIcQ7WiAuXJSUMsovIQkLiKOa0MeTSkerhV9rR7fL1jM0re/kK52iG5BKhIV62
H2csinJzrEuFw9XC6yfZ4V2z8rVvivctqH/52hk+7uc4goQthxA+jxxDpBoXXwEdekopTMmfR5AK
aqnYSZe1HV13W6D8oNlI4Aeu8EM4njvLT7wzRibDArkAUsHy0lIMA52VNSMLQbo1tPJp0M6l8D8H
hvPTESkBzzJxll1OJg2lCNeMHjO+djWtm128p7S0Gp+oERGfYGLgfP3yTm2VHwZcrPfGLKQScWk6
DzizLWjhD1ZcObeG3TrDi3cxR0XBmYTOiZ3sw6BzPP7uhtSbNF5U7RxGDNGVJ12XbeCUEZ9/e4as
dOJr/jDQ/ErfDaQOekO9loESoK71ptkSRrv/oDi9eGuLMzqsZaEcDGgWsYcUVDtUiHLb5swJfXZt
zLP67mH8QYPSQJHHMe7Cg7YuN56jroa9soenyUs6d0k5EeZwd+UvrNU5p38X0t4NR6bTT6ue5U4P
gCtKW5+0gCTQFzy8jECwvl6H5wZbHJ+ZOUx0TrMM2+KQgUQdw3wtmMe0rDAKPWfrfXrRv3u0xR4C
c6SMM0qyDl2yU75SyIJjzTmTzex8xxPPd4Hw+ty3duYZl8gcvcl6tUB27GQptaa4Nq/FuNkLmhlA
+S52dSbtvp7UEycA7dXkWFQJrBjJ4Y8LJkVmPCBVTx1JPMjd8yQcJesckPFz9nte++8GWazKGA03
UmYGkW/EapUfqrW8V9aqW+xoRltJ36qtcJVN9nipXLWO5HqvgXtuYk9uJ+9+wjzx71aqKLe04Exl
xtXjTaNtqeICjXnJkJ+L/M9N6GKVRpOsjmLNs851wyR5jtIap0PhzLdwbpTF6vQ1WKa+xLdQFPeT
hut9cJsY375eGqenDDCCiBcEgrrFDhzQvDmRW6mo6R9oQ1mBxHW0YVpZiuB+PdKJ8ID1QXWAEqgq
k7/9+HKMQm+FUQcUZcTBqybGeHriNNh7L3Ud0X1+4Xv3Xw946pieSVjIcdCns3F9HFDMNZQ0c1KD
1gO7lIE1qeeSGaeG4PYiYb8waxWWEqHMH2i6bbgsJTT47vpSTQ9i5g3nvq1TL+n9MIvl1te4HSoe
wwRpu89qHJ3y2W4zdpSiPfOWzg21WHNaallxKKXcr7tkxU5FKx7Hf0RVrjsHVz0zecskYpDpydhm
Re3Qqrb302k3lPr27y8BFCQID2VyolQ+Pi6BXJlosWy4oZeW/OxPHb7PSXVmc/2cnmTjez/IPKXv
dh20PoY+WN18U9D32nZO8U52S4X9XGb+1LmBVId8Kwg5Qt95Qt8NZPEKxk7jaYxRfmnMfqv4WP2J
k3IdetlOV+uzcuKTr+jdiIv5k618JPTm0Tqo8DqQiAgaf/ydKNsRbHWVXhm2uJYd+amibpsM993D
fGIG38+qGU8uy3c/ZDHHIWSTEGY1R+Zl50gO/T497AO7fgg3s5xTsw3d7n4mGzR5X6+g+QkXlxpe
rsG1iTVkqss4vB8DzNxSBk58CA99to8Uaxd61hnV+rlhFpujNiojsgmyZxVEJyWVnKp5Nb3mzOfw
WfP0e6n+9TSL3V6d9Bw9D+9z5Exe06TzfU6GDHZ4pHV20zomnL5q4zvC+utZPL2O/hp3sXIl2mRz
I2XcKrs3CmhQMJS/HuFzwW5+NJmquwxxU0Fu/PHjkEAEaMk8xEzfxUzgO/xw3XBjO38w0LzM0b5x
bFchm9mm0O1/kPaBJobkEcUoh5u+GB4iBVwok+Fr8O2+dy0lZ1bIySl8N8DiC9BiwGgVjgT01V8V
6F0BQJyZwZPf2LsRFtFTNEq93qokGLMneQ/13s5/qumtyP3TntzMxTB7PUEc8Wz/b7rQGOb87t6N
vDjfoiSzyrHi0JFUnUrnfW28xv6ZfMHp+UN8RWkXNMlSgaWP6CuHhKdTw6u4S+2hGc8swZPfsP7X
CIs3pOBmbrUBKMUJfF7S9HYtXE/KP9qQZqnArCEkaltENbWgphr+r+nM77rlRjbOHJCt0DbnbmJL
Y5Y/34pFy5OmqyAZl8FNF7c0W1dsffKNhBIivlEcZY0n7zdvh5XnLr98ltc9T8r6oEV1TcVmBNPz
H00S//+A0ZP87SUJm/E92FynO0abSeUsepHY4XebzBeE9H//t/x/Xbb//n/rs3/If7LS1T/Yirir
k/2GyAfd879o6ar6h4rjJ1xddK8MrbFOsxxLiv/zvwX5D5Ui/PzXnHaaxSLvaOl/GL//jUXFQ6Kz
SpX/Fi1dmSPJdycrunLuGzjmUfbXqesqi+0mt0YYMuKYr8jdRy/00bJp+4L6MAQS3cdxdRB6yiip
6Ag4hAMV7GhoxU0TcB4EqVgQ0FOH2o5ASbgoI6V2S7XRL2jHP6rJMLwKXTyJgBkG5XbEfPm6ng3I
M/hlr1JTTqsmNhy4Inymik00ZbmjLnzv4sgF+HK09PCQhuFBEPRjN0h3qA3vTX2YsOEpN42ORaBZ
Ro8d4J1EBOvRyrbkxbu+U7djPl6biX7VJMKNlFevTdRdKnFzlxfFQw/qGkuSwDEKoDupbDlKKr4J
Vvso0EPIkWihM8EMpi17bB1zEVJI1q7kSd6QiDyaUn0RdcHOmmsx+lsNBU3PvytJdUxiCFPiuEJn
7jQmKKJESFdtOjZrAVGWPXUjxDypoo+/bG2FqFHL4pd86p4Tqbw1O/HelLODaXRXlCS/oZnfSeK9
mr/0Qmqbvnkh9jBR1Wjrt8JhCl5iwY+d2BDWeZja2dxc2tQGVznxXsySYy/6t9A9TZoLzOQH8C/X
aMN9WITpJgdp9KzJPJKSNSGCczrSI8XfA6f1XUCV4trzJHxsy0RBnFTpid0kOmhOfCF/hUQPNf34
VvELdIjlFrkiPQhjGq8VLaeZXgQ7Qve02XNlMcXRViWzv/cnU37+fUT+rb3of6ij4cuPNES0UjdV
+Na83yW4+M7c4P9+czmGL+wsJ/6X/9xK8B8EXj2TlSlyzkLpv7YS/Q+2CPYRKrIMQ6Pq+60E7ZQC
89pU4BQhSny3lUjiH/xppLc5VFBcI+n4O1vJ4mRXLZqnkYcgQGRTwn5hET0oKt44EX05CByHlc6J
pGSv7ybk+Oem9N5W8NNWxWZlElmSJWEsAK4fY8sIOFcZ6FBL59amluyxshE22BGcCc+Rziz3xI8D
LTODdVEJlp6pkFZoIst2MPXSeylkV7Etb0z2viZJsR0PmvqgdrXptljuXntqMZYrtibzPjTi8l4Y
Pf0BQmKN7btswfhXi6y0c/AINI/4OmSULLRy8o7AnrbA7yesidp+gO+qB90zKNDhfhCkBsaj6IWv
QSbVje1LyPxX6jAIl5gLU96J1RY736IXhtcm84FCCV6q9/aklnoJltbDBDYdQ6SGhe8bP6quy64r
rcRHqZzSke3J1ILbQhbxNBTMEfCUMkWxtuFxNTDMQ52bjin0FvfMVoC0ieZWgq8TR8oVfCTYG4YV
CSvWo/nUd5HwjQvzcMwlKcWCadJiW4xA4KwAmzUv+RDk3yP8+fbSDIeY8YvWfV4G6Y8Is/fvE61k
NsFTWK71dMBUSgLeed9AAW42oxCMV5E0Cm6aG7QsZyk2VbknxhUWq6Nk2kFnyD554y7R3D4dJH9H
xk7M7aZXyfuHgta3gIwldFEmNL67DjZbwCTqXnrTxnKOgW0hSACiEr1cxcSte8ThI8S7uHkypZBj
x2+hTsfgOFaW1/ffcTFR7ElprUsVw61bISqJAEOj35gcYRv6Oe8yASwLMZu57yNPnlyDtvzLnAbl
lwb587em6TH7ylqDdw7jGVwVjpnVk9IbFJX8VIV5IZXgPayi2+uw/bZii2CGNynpe78zo3Xvx51l
xxlmDZkQJz4MbAWQgzwTZF1orNkeMbB5NVlT9ZQ0k3kH5qG7zNVJuKjHXoZGqkfdPjSr9F5PMuW5
nbjZ2/6UD/fELGziBXqhSwl7MBlCMBbn9kgvy3fPSOR9ksNrWwV6HPcr0IIdB4SRaLe5nong60r/
Rw6FHgUhDUueE2aYEK3hRlRP1RCCuoiKSH7IjKq8yRJT2tWpGbW7rm+12tWCUhtWYt2aGz9QFVCP
M6FFN2G+4hRPbGJJQbKLg4COqFpJD9WogGnsy+QhhPuFYaEOaI0g7wJ7KmslCqJ1adKR5QpWB5Ik
aU0DXKrZ2kaqm/VlVPhVtqqLCVoKKnic6Wd671Olx+Y3LQ/7XVLVwhaHa/U7bYaBnWLsDrhpHMHa
CpIX3uEJLsJp92TjodLwx7LCtH0WUivoMe7mYIRwrPpHcRTjC6RupenARRA3CaXhdY9fGiCIQrsq
wr64gpyWPsApmg5TqMWbLGzDyy6Mo4cR8PleKkrLrfM0p8kr6X/FXjkdg2zqjlEQf29V9ckKktWg
avIqCrAynnZSmd1Ek3ilpE25jQ0A3JDJOvnWHOLmoo/b4Ln0Upj87aCouxFb+EOWGuL12Fg67Oqh
DS/SPsGc28Ku3roItcBnH0RoL2+1UqFeQbsfI0pGq3YOnmEjBlbkk5HB0Oc8Q+Ti1y5I62Mxefm0
CoFxV/uuJuUMzU0Sb4PQklAmRXF1lyE4bYkxNcy86f/IYht4je+vOmtUfKf2OpFqf6XFWyxhxPEw
YNx76Os8dEBdSc+mEXR3cR3yoYd5PAyrXkzMhx4XIqAsce+/IeUjWAH/cqEVbfvs05ZwnUKyI+uC
xfubCAxcxUCsl5H0qgH18qSW5NuIVkC28VE0LiVh6qWV3za1bpeZn90IAJQ0fCn0cY05t6jiBRmy
i00UZG7IcUcHojIAZCZz8LMpkc5vyvT/kXcmy5Uq6ZZ+lbKak0bjdGW3asDe7EbSVt/GBAtFQw9O
68DT14dO5r0R+5x7ZDmtylGmRUoIcLz51/rXJ8klG0pb3ohUtQ+FN/ZmkBtxxp63FPpzbmr9YYLF
2wUIf3UfkEPLLDAOBLq3MRM2BeBkKIKsK6zv+WxlVyj7U89zBbhVWZW6FsokIt9z0tfeNrMn3qfN
XtqYyF5M5+RYT3WLWqiACLSJPfRbnWr5o77U8SXHDPPgdktJBnvjNy+zmudXU/PrJ5Il05PX+Ppj
15D5ko9ZvHeqMiISPe8NpqMh3qlU5tfVYCQPpRinH+6sS5v2wMn7vsiODFm9TMi6ceydYZja0Z2y
+Mj7XujHjhyyApSwdy2251vpVWMT4I/zjwX5jOQ5k0F9MiZpvJi2sp+rxI/ID53jhozWhr6SO0Kb
NLnHrZmBB7TMlxEI1J0rIw4gpOYkoGu6hnxrO3KZBoikupymjii+rlHLfJCERZ5A4oEHr6qlfKL2
vcxkY+si2Rpa2u8n39Seq2a2xEaLqvgOn29LBge1syD1PPumE17EE8m9LQz4gtDTSsq3KI2Kb0ne
Ei1ZlTpEb6PsqtOSDcxopZPZMmhGx7rXPQZJkbWkSyL1sgQg1hFFSAR8vInzpnyvyDA+6mIungU5
nXj4jHzXSaN97KUHQ0ZJAqjYkxR3BABGt5aIqhsL3eaxI2D0PZILSKhonvDaybQL08XsX60kSa+M
vlqnaeUQoZZpw4lGzEG+6rVF5XhKh0tGXoaRz+zsTcVNZUHZtjU9SU1nvqVmPr56ytIksaWtBZ9z
jsD6xbQjHmY5Rt52HrzpQeq+RpypR2QhC1c6FRtqMJh3jSSP4QZGSfstMuhpDSyvnnxaFSNrN0xg
JtNoJg+pVEm/I4xOFPTmVPEhiq3pCp7AnIZaLq38Wvg4/DZ6681Pa0cC9cO8iYet5rpNRviZ69+2
Ysh/ptZkXxl60l6izKdJMOsZgPh6sTt4E7J/7Ucwckxt7K+DaJiKF1cvmzRIWlfulOB85JWzOkXV
ZD0NSkq6fruYWd7JHObl3L2MhZRbY2i7OHAJ7n+sZ5cg/FHaxHKVI6meK+iBzKkluy0X2//JQx82
PsreaZzJW5mbZuJpGN3y5HTeeJ+RM7gtC0f8XMY10VFWVrpfhmbS2UXzj0GToe1vpdnldw7RWl6Y
jSaU5nwabJfNHomupN3W6c/ELeWDGszmvcsW+yEtjTQP+9jNyt3IE06DkVC4g5MYItRMMoqDClc8
q2uslnwjLEX4U9P5FI7qguVmnIFlTiUhLttEdv73TutIuRqbOH5m4xWDqLJTyse6wQxrz9K7c/OY
J+I0ktZqo/CRAEQ0f+WJmCEGCe2U+8hlxHfY8gfd+13B4pNo6c60hgLKaTl3F1FheARplcAnbWl0
33pi0r6rZm5u5zmx5KZtXbYa2tSLfltE0QJ+eBjsr2XTyDosk16D8RlJB7tAZjvpljzIkSaDJqKw
0M5uRwYSKf9vopj1Q5RP5UH6Y0QqqK+cG52EzavJy+L3PBoc6J+5z9zTiuybrFT/MhaZGInw9tqf
RZdrjyQlM/7tWpDJTnN3v7PasQnbopsvddbdIXD5/z55bcp4bUxLAlWoZXrr9375TUNX8rbC1JbH
gQ1DEiSlr2ehpeb4bu6dPiUvMvIfDRLjJ2CpU00r7DQQQjLOafccDRl7UM0bBfNRWt+RXprUm4jt
7wOJcf4eBAA71SSzY500+h63UF1LZzuNSj/FcWyyjdCNfZFHH4ePMX0p2jhZAlrOszZ0q9HuN0ub
1yVLaWTjmNHn4VT3hk4GtJ46NSkPk8iDetZFvOkUwadBOxLfv4Fq6xAulciJ0oRbvIxE7T+QfN59
jUQqibVfsJQnU/O10MvhscENeiEyr/zCpiUnIdO1R1qKZTs/T+DHrvU5Fg8THZr7yi8ltK6paaed
XEYzCclIp1l/YMsd6CQV0w46aAuu4l5vnj018Msto71QiebvONSQ9AFTgHzdNk+hWsxFcpcNnbe3
3L5/SRKtex0T4ka9ZtR2OJqbt2xgze7ZeN5WjdGR1u2myZ23lHYfkPLZnDhVDdeTWRDWPScEq+K/
ye0bsvbrY2Sq7ihdXTto3tDfzTQ1FKE91dMb3BUOxUnrqItSp0c/NMnllWwC5MyeY+6K70bRxByb
PWWcJtI7YFmQx7sOHp90yXUGaEJNJ1/UIs7kZIoWEkJBjLYZlFjg9KApB/tQeXn0NbZTsaf+QoKp
rNv00dYsuL4JYVp2YI8piJDUGq45zDmcwEjmbwO3LIDaM5N6N7JB0Tk0evKzcRf9zk3bmk/cH8c7
4t2XY5+XxruShvyem6P8MQ0KRw7h9k++0Y6H1DLyg9vQDTxNEhlZlt0NHeNegOel349RY17qUede
mcjnAHTjYp9kMr8x82HeNXGz3LSeFPulBlLaznyzviRmMM2U3IAlYP1vlTmGjePYdObF4EDSKEoY
cezrGiN3HnBRigOR8oRLV8ZwGmWtHxI3lger7hMyn4kn3bTCKm8z6bWkky9iejD9tH9ZBqY3J46a
O3McspPmG+N919dey6xRuJtlVmue9hDPW3aixjEuSs4LcslisdEbJz747lA/4Bgy96Ae1FVCdjqc
3dE4+bFr7m1W9jCq25ZMi9IBICEaPZxaQVwz6QDObs7rbg5ES/+cO1fLGpFYH7JF1SfsM9OBk5a4
6jyqgDJW5cVYWXLvtaMYQqtzjZDABjLbCyYfJ7J7cEFjfu1OojqOHHGYDhkdl745D99atwfJICF/
1Zmnb32qNF9I45z30B7MG7FQ28wia3wfeNI3xgAuhfxkfUDXlYwsQGf9tXB7eZjTSF4Kd57KIJqq
Xm3ZlrcH227rZ434yE01SPPW4TC0saYpuajrqbobeoB/gT61FHobAzBwFJliP7A19QGE0eK2Jq/r
bDVU/6iUPl9IRl9Onujobd1l8K4FMcthL1UEBXtUYRZ13YskMaMJbJGNT4Xf51cRZeEdvgJn4zhG
/j1vu2rb2Zh0ijzmW5j8Bznf94QpQzmv/erdHIg03znpsoxboi9icn9Mv7was0oQlOfPcR10jop3
EazuPe51Hzx0GhkXSTGq547BQ/dYUSudmaVwYUrV6TFvJ0GVoF5dJ1XeiguJgf+kyCJgp+oZVzaJ
q+lWSymfBZ5G7wQTuzeZmGHS4sfUzZ7c2eRTjludoOKJ1d/yc4IhOcQCnWcGFsSnFxdtrZoHy2yn
d3eObY3zq4iees4bbtDrLVidRJTWRFGhtsvDkPbGjSai+KswZylYl/zvSFaStw3s5NoGFkKftzYn
N5Lj2IGALYcJIZ6NqxaIxLXujP4NK7iWgrGWKXTjNp8pBdnSepRz3v5UvZm82BGF6Kn02tDxokI7
DE49f2unGnp563XRg2l02k4WFJXSSt01RmpFn+h95+5BB08JZU9qo+iXKHHnmm+WqzJq4iQPplcP
k7gZyt0aspbSmYmYYdJzAgJ98/elyPO8vj9d9Exl1GCUpY6gFqk203Y6Ftvkw4phXFghKaD3n1zt
TNP809XORBqHrVkLPigPGMnH9Rat7XBaoyQ+bpEJbvv5La4C1O/K0NlzPSu3drmxpK23QqJwZe7a
Y3y5dmHTQw0/cdltazyvzsa6VAsZvXfUuw7qZJjVBgvMxXBtH+ySB89/t3fWVvI+Vo9KFOGiCz9a
uE9FpGF1MGBv5ltN/wJf6JgFy9OTeSXlGtDHpPBpq9CnY2UtMf/i3VlcZfZay4PMn1XYHo2t3BmX
f4wVt9nQiLIFlv3ZWFm14N8ktt8f5Hm/PGVQ9hAWD9IOAC5c0Xy2bQ/EsJI8Yn9iTzg3Jf8xUlh3
OQOthvzzdp6OdGS9IvA+yItAPZMRtJUPZBpjHudbyPgWPnNDnQetnV/x/O4MPxrpaefu1oSztQGA
BOwi2qrTAmEzOnimgoFOPyHfBSIEBqW1AwxHqL1PHz5znn54r/70qP/r9t0zWX52ksgoFLefHZ19
cevv8ovpsH4mixMQghJ8/pmc6/N/uv8zz5A7t7UfN9x/crWA8DUO44JOfykPzZWzI0FqN2w04AA7
emMIM5hUh7VHXUahE35MEv9vq2I4XZnr/ntV7BHVHh2y+k1xJy1q/al/CWP2Pxx/FbgI9IG5Ktb+
7n8RyfV/uCsYl1Kb69uE1KBZ/Utjt1HmVyUdeYw0EkQ13tu/iOSG9Q966/X1P4SXUuj8t4QxHIHn
2hhrk2si5BukpNGr6ZxNpTFoJLeQq25hz9VFbXkJPQJzx7Z8Egugl3L0cg0nnRY/ERhn35hDZ9xC
NLZ2rq2RWM4WZU3K9zgSpc2TUMN8Xbo9RB5Ha5xLKm/oLIsdc/j2F+qlmipfZDRZz9CTXEh/i/Nz
HoXzaHiVdes5or5sYsN/MkU67lw0jSsib2qP7akzhjKyrWcRm+ysh6h64LmKF5prxrs+S7xd1E7x
WzRqKagnfxn3HQiF62SYm/fc9qIAj8EY4JDKNq0bNysEHXhLVsbsalpyH4lKvE4mOzl2GDLuyb+h
fuBWrrFrhJlu2nwpr9qGkwwh66TyV7UlA3+OvN2g4vjOrGt3iz/B3hUs+HvIEP2GyN52twyq2SWp
uXI3xunSpXb3RR+FcZ+1sgnLbpz307TSK6MoeyvHOZqPynXIfYE3uNGamCOoBdgji4Y6LKZx3GQj
0s3OkR28hKrnNehBDpoJ05WOyAEjpCWIMLOiS7uIvy3DKoG5G0ujjkQ7l3wZarbJXZKXNyNpQgGg
Wv8QG6m2LclpZZuQiYJtfMnkr0HJ1Y1cuvuaxH+LCpRIXuoBRxGoiYyyu99ZtzHeh+vCWJDkIrdp
X2CwackmKzkhU1GZ5A/YTePeUOV4CeSnCfvFrm5rO50p4HWN2M/zwufiKf8qzlvwOGlX3IuOyH/C
jQYxczKNxGGy+4GyQzXsgO3FZObp+W1T+0ILCiKRLkyzKQ7CyefnoTAXeIUcj7PNXPXVpW7I/mgN
xPCNBLOnx2LJzGm/CLPap9FgnKLe604C8rIZKBKXKK9MSoVySOVTVyTs07MpuYsXK3lhQM0AfRO7
edBjUzx9PO3asLRLwia9ve4PMvSyOrnTS7bFSvXVhQ71AECMz455biwZRlqdXtYDW5TO6RSH+hhC
V9/k1CsR27akMYmnXEVyU0sSl3dRbplzmPprUc+b24y8p8LCsOFn3WHoLcL8EmSMkzSsnPHhjWkV
2ArqYKDMDNKdOfpXH16ZDLzbldMaJDx0FQgaEHz72gLNZ8DcuclGpzkO+VwdUW8xpsxqCAW+7niD
JJgCOwI19945U/Pg6Q0tZn6D58PpDWMIdTPWp2AQQIB2U1YjDs2xf/S6uu62OI4gJFAhvsT3jBYe
23qFC7nTyn1e1D5Gk8lNYY/N4snQlcaLse150yeCXHqVKKhjXb48W1rHOxnqqXzpevREKos8TIXh
9kX0LTI3R35rW/s+NaNY5fpB9HwD+Qwa5lrU5VKGYmgQDw1q+8ahovHkifKGbb/l1gR6tBybCdTv
MHUvo25Gb+3kmF9I82q+dlFPa3ykueUrx233B65+AJILfjsRErEQP3ZoOy+oQ3zDNXeI4p+ZGUds
a61NcfL0I040Qr7YTqaOHSgbO/QwH/kcktKBvZyjFwfURGkApcsRSskqvh1l5oai66KbZPIWbzd/
HLyaasl/zFXKccz9OJpF8aKA+ZKnlG6L9fQWw7jZN+uJrl7PdkQJc/IUSoa5ndh4b2g3Q1Brdf+R
4ayHupXlYiOA0HyBhpM3gdAs9ZgVNk5YD+2l3RKyT1EJBi0iJZ8GTJLJYfDb5oR44OKyvqPmyuga
Ys5+Xj0nd3VGbYLiPyPEszi+5S5DP+8i7zqenRX2BwryRAi2dzKEZtwkcnAOdWby2vLc/56T0UyJ
KR3VD+VoHC31uCcYNtbUY6dX2Ve1wFsFf7i+8EUnSzBOY7T+rnP4t7bRD3WHjB/mqDrWNp+Jl+bs
yUep8D+ciIMv9rre8b4/vkqFNWEf1+X0yL53uOGT6L78UUqjos8Is6jJ5eR+PKncim5qU5/LkI8y
ol1J8usoYEU3/BX8LZ3bJHcictUPTHzppQLafOpQn757znq1OC31g0oGfmZKGZWaBU+jWSc5j5Gq
3BEhPJ2im7yR3r52usUKeOvetScrXl2POAz+Bbk5XjV0PdW+67EltpErO6hr/vePGSeu3WIvQICH
Xuukl15RpnFAh5d/BZ2igtSM2FxXAEtVavACTHwbtcb/Oy87CfhSszaCmui+y2DDsMIa0Y2elGRm
Nzqf1cx8r7sTh/yo549J+YWqn6qLmJbMTVcihdfDML3nGvUAkgD4EnOXAUCvwTp6dKt9FayPkCjV
FHgeNxnXzH0fP60ci1EBpgzngZFhK1n/OfdVckc9nHC7RqldxgDcCCH1g6u3ChcpZpYaZeekyrYB
C6bzh8YtBDe3g3clem6Gb8AnCgWOY6CWhJ2+nxLUadv5tS6K/siKQHPiquF3qAGh1+f+9bo+P8R4
Ty7+uGlnXn+34eXdDpjyOg1W0nEDD8QFP2GLFmUq6dONPjKTBCKhRhzbgum6Nuht+GMHVc5YGZKO
VxHnDL54xtqgsm69Y81neMXmOvKVkMWwrXQbFtS8cqjySKM7pPf6e8Rn99D7WvcwqUF7mG13uHCV
2weqmI3r1W/wGKOI32llY910lqdfI39Gh6KIOcNI8LwwMTwyievB2PhEz14id/WHIVc1lVJAsNSh
SJ1Xsn2pnAS9TgDNFnZHV8ZY4byRjqzoBI/Gr22WP8em9I9z5BMSiTp+WOoeh9MijIMbKTPUpB5v
bFlNV9ZUgvLx9eg4qMy5pKLp31GOUhSqqvQn5FOxLVvdoBBXAiCdbYad7kWhBd3qZJpz/67RG7CB
6gqczgRV7GAu2M3G4oVyLsHAe5ax0ot6m869vt21fZdvkZO9qwE4wQ7cTbNTQ2x+N6eiCtnH+dtc
G+KLtFRpaHPDG30o1HPBonfyR+XfayyEQ1i6VGwb8qR+SD81AluLvScbA9JNpzfyfe17e/VSrbmC
4J3CNy/17rIY2vbgytxDi0gM967WdXPltlf6nZFgrwoi2sEfB61FTW+ZLr5jN/SY2br8p8Hvpzba
sgwa8KaufTEVWjAm2UTHSon1FKBs4yS0DLr2OkXEVijslg1AbMvkO35N88arVPlObUesma0uCglP
vLkvOgi/QcEC8QX+3TAe7Tl2v9aRDTOtouXsya+MmPbYuo2enaLp2808wGUL1KTITJJNCoewr5HS
NyW9kU+4QTQvGAw9uu1quqHsyHRSUpBru97a9lpMVINL5cWbhHjSe39GQ/HTfNiwHcVSFC8TZ4iY
E3W+6Sl//9CoPV8zj6G15NK2EOjtytCuPyZvBZ6Qk7n02aJmpeGgTS7dGztapiSdgqh3iJu0QJ5e
FyVVpJ510Gmgw+FZZfCzR8Mg5GyavRMAPx+Vv4pgo9Z5Z17n8agX2zpy3XTrEenob720b18hc7kW
m96RvxSmUJeFsHjYdqqW71HEkZVcdxCrvuaTYDEUdcJd5BqBimG3lh7zblpXK7KeX/AaMMk13boC
NNMQzHyV4Hy65YToW9Rh4lgVyvRc+ifTThMvMBzgJ9iPmiK7mJjzD4lRLrvOpoSvLctqZXLBee08
vMOsBhAIB5TxiZOYUqUntk1p85YtvCfXZrW4zQWaH/JfJVVTbgrP6t7Swih/DI1Y+s0YLQCjWq8k
GRmrQ75P2aa/mLNp+NvC1ZEKRtczbkSt0bkRO/mP0bb6751Tm8dC9MrZlpYZqz1Kc072WWukx7I3
BF3xhoqOspFA6CxY7afZqKtXq4vZJpip2Ya2O7oRrDhT7drcLfTAyUwhTlJVTRs2nC5TjnHFrG2Z
AgbWcjwjBGzjNcBWA2pbhW5sau9GQwE6QK9eoo2gyyHfVPrqGJR9Fy0XZTz5yYFUbYU3wcVKGNQ6
LpRN4Thm/M7EyRqvPL2YrxfOw/WblzWMBKxVcXcn6hylX0RjiYDISqOFRjPnl1jd8S8kGmSXkM7r
+ptfK+NNoSicyo6OjmCywCFvWmzSyd7r1fLAIbYbw9Qdhu6YaS03jSwD8m4awCKDYnFjZ1vFIGcO
VpnrNQQHEq2OTV2P6i4tW78KYxMw8EFfoJ0cBKJtusOA6UybDJdIvsniLh04EhVusZH9AgNi8qeO
HViMXW3TN7EOLMlMEEC9Va2zssHFykEyz9ExPD4mFHhtn5CK1mOar5vqep4WxMxFeUjubZGIy7Fx
nS+4dZx33D3FEpT+VPwo3SR9LjhIfllIXOb8OdkjrqtBfBt9H30KcZ+O9EwulbXtNbrFDk6KmnP0
Co3LJRhMEM1V/6PUuqE/KFlUl5K5Ltp6Y169jFPhbh2DQLgtI2u84iCL6luJ9thAxwV01w96iHOj
/hFPC/owwZexs5NZWbzEZeZlG3ZVbH9nDm7ZViQDgFRL9ThjOJm+OcMyXo+9PWU7vXOHbYLL6DlL
B+a8pcsB2zkCXwHHlDHZRIVeIGWM1aKuYq+x2Zny7WwWxDusesB7M/xZc9YGfma7N2Y9o9V0zTTd
OlOm3Qsr1d79xpRPbREZOBgyI75r2yW+03Jd3YPzS3/wBTjvmZQ+OIekmDZu6+UEd3pm/jSjX7yq
qRl+LIpt1RrDf5q6AaG1NNmAwIE1IXdH8+jecFj1XfKPRkg7mI9W+EZ8TbRK8uL5ZUnTPAQdiHBF
7nyZllQ9WLRC3Ltz5711wM4PsWuPF5Fu+nc508lmqWzMizHUtEw1zlNLEwFyrDWBncbVejPlI0Tw
nHLMDQ5D9dpIYYbK1YQX2EadfXEbEOx5KuYHN9XStzabqIzbqX01sYE50dqtAfMDL4pC1l80foee
Z5BOB4SPOScrwFbGcUehlwIFttDlzZRqCGTLag2Ht00u9JTnFBl2fZXLMke1AfdOJaCvD67pjZeJ
WU8/BFZRLEZxszN5E9iC227cOTrE7iWv252IrOnQgiO8d/DUoGHbbdhRBb0r+sJ9m8o4fTHKiFz/
EgioHanxxpMpByTH99gwGiBP+1ad+FSyO9OdBhBj+DOwEGg37mSUl4Zf2lt7sDOgdH331daG5iLy
p+xYtbrgxAUfHikkuaoKI8GB0ad70+x9tn+VccHOu7uafABNm1YuUALqyLlIZy97MJOUxKSpTQ+9
Rrs2jNEo8F3NvdedQntQcb081J50jk7JJ9UZ5BwVaBOR+Zb1TX+Fms6BgoLZtVwUlMZIDRcR3c67
SDRgtjjq3nRa6twmzPLP43pkZtVYN9jsifUS35XuGbh9c52qhKiK4l6Oi3i1XNpDmqRztlpv0YhR
xb6843P0YSQzKjTNxR/ljMbWnMZsi2sw29AT3h9VIkWY2f5ya8yo7V1t5CfApFGYNXV24fP1HWIv
rW9wXPXs1nHUqa1hJdmjV0fLxonn1eKoDzCHS0WLSJUUuzqJEZNV78C/a1PrPbLt8liMHLihTy6X
Wq6JSyutzNOs9O5genV5YDNldoEOX+LBr2qcIQWmNLfaT8qELh4sQ04bMKtOg+wzee9VnkL6zMv8
CrJm82i1Pc4ty17Uo4E1bxctXRvdeJoTvwoZa2EyWf4Ji/NI42Oh2SerymCWtgsBYjHoSfi10SNz
brX1bNhxoa442ej94l+5dkn9BJW5VoHpAXzbTFNlX2FASb95bupfV9M6ghqnsEB7t3mHlWim4TEu
EKMdhM57fAXxd8G8deFEZnqCleVplxR/1kPKXBkvA+hwVHt0jqrhNOQ5WnppSU5sHyekrO2nwC3m
7GslzGIP8JdTjNUqClwWFVzMP88Y6ah5eTlH7tVLnkGwvuLgk15+FARYxKd3jwXOxsU8iKc25RDc
1ZJf02Ydf9mCxRuOqk6JhsYsK/go6ek5B7o6WYszcb6entbSWIUO/6Kz8hwHu4juPaxB9zbnkyuw
ps4Xu67SR5OSyxeP1K+wUXm31TqhPXaWRWG4pdRKLS3bm3Yy4PyskZDl2gw1qwZ01VS1F7HuqpN0
E39naTj4GejNFWfBjtZRb9/HQ7EpLVVfxUqK01xM83sryHDHex9/qYbRoolWMqfWubbPK2+5niaT
iVZ4gw8aGkNALO3lm6PIJehkmXBI86ZvuWsbFyLnUGr5lG472kX6P/zhdVVNjzmb64c8YRyw0WHH
Sa3wwAm2P44mCc80fpkdu+zMbB46IsqvsMVRDNE8XqPucNptG8oMgmBDkI1D7R7odWmRzqZERP8f
NDGR/eohPf/3cs3tj7b6Wr4P3+pfG5n++WP/1GtM/x80MFE/oUWXuG16I/9TrxHGP2gZJ8BD0Igs
cCr/p1xDp5JBa9NqSaZr2CW0FJXnX3KN/491e8q/8YNr7hmtR//nP75N/yv+Uf+zq6g7+9//gxPw
bZ1Wffe//+d59w+NTPxhDmAQjrsISx9izi8asTkK14582hvXUE3f3GKu5sNTYfHo7tjbHbQwOowh
x/7nailOsGX6/eeyonEmGqPtcKZFfdJhk3x0g/6uVBN7RoFNua9in99bB+eInAvIyURP/He9DGeX
YrPz+6UMN+pHACWU+0JjF6Unps/8Qgvb0Nz16evnYXvnUR0CzYgMaGIGec88YZfGuF9VeD9fsKwk
7qsWOWwHF3DjudFinJzYEXp5ceyk/ky/BV1KJrX/T1Ms/vRozy6/qnW/vGCmn4Ih9nG/0b7ASrEf
D+NmCjNgPp9mNJ83rZGoTfY0Y4n2X6L5z5PSqTXHZDdGr9kxIgk636+MjM8f6ZnASAjd71c5e4WW
5mRZa0avNlWnyXnTtM+yb/j0fvMwnF3gnPZRa25Xa1X0mrDqUQcTN8NnUMo/affnlzjT7l3iNhv8
na/6RXdd36Wh6rfyJycKLAPVnm9sD7T7l8npn5/+r5/6Krv+6hY4v+KZdG9p7MpiPXrtCzrkop0H
ZarSH3uKAQ3myfbp76/2J8/Q+eXOhn1SZA300Oi1uFKh2ORhtvWv/S98ZER9fJZA/lfvS+CHWnkG
wP7O+WwW1mEnn7RXzevDYTjp7Ovy+eff39C5QWi9n1+vsf77L99RX1MGTgbtNcef7fZHYO2s3WAt
k0+4Cedz4cfoRpCn+9MBO27aZ/J5SbdNS0/z25DM1Qt9283e7qXOdqtNVTCZhndvZSm1DbPm1S2y
9VFdF1nhX3TGfw+v8PGn+NQi8GnzQTM9/37PBtVhOi7817z56Yjbyn708rt//6mS3ekTN8lahx/w
9yvYNlpStrivFdiBya03bR9tIxKNEy0O/v5Kf3JDrS/w10utg+iXF2h3wEHbhO5NuIwmkXuDCLTN
CieNAisst/kDJ4pPzFB/NWZ+veTZmMG2HDmz677aVnvwtOtRdwG7EdlsWp9c6DyJ5p9v6r+e45ln
Tpt9u5hy7zW7AiYFBRa9+7iG7XT7P4xz1KSPw+Nyij9NavzsHs+Ga+UPahlj79WjJd+k+OTR1ujc
W7S2/f37+6tJH+u2xznTXaPczuaTAaG4K1P/lYMuRu0nvfws5OSvL0CyKzwRzwBL/Pv4EK3TEdvl
vtZGhWLYpsixn0WP/sUl6K0CI8ld0DJkn03BaqmrtluiV1eE3Ui+BNE2f/+Q/mIi/O0CZ/fg0G6Q
1Mzxfnrvi5u6+FKox7+/wp8WLlO3HWLHHYf2PzLYxdnChb+CVt48o7L0s/uqETh2V+y8W2ZDYw7S
N/t5+dI2CK6f3Ng6fn9dvNarYrb0dB4drqIPJ+AvH29uCMOl/EOXwjDcTKgggembm0lVD5hFboz+
3yTmMdWBFgJqZnuOCdnbO7tLtH6rkCNt4E0i9fsUH0bXe8kfp6LfNuO/rsgf6Onf74qrgKgFwYN6
zy38PuRqP6I+5HCVdrsj/1aL3gRgACsOJnAd2WzeT9oDLQ0hlrr8kwd6PhQ/bvCXS599tmPPia+J
1hv0R2SLEf2yR5jcfTJa1ud0fof26jSxSWwgTnD9M355b71J+X/QKMdVV96Fl8LRyPdtOIUmTUaH
z9yZf9pzrDf169XOpngM/I3b+FxNbcbtdEX5ZL3eugldXVmHTw2Yf3l3JCowXTAmUf5/vzublkkv
cblediQP5SEOtU2HyXe8/3zP+6dtwce9/XKts3sbS1oAufsExF58aKEK7whnJoccyNbnrJXzSX29
mEOGxgpwMujoPVv4c6f07GaNbUj/L3nntRw3mnXZV5mYe3TAm4j5bwAk0jKZ9OYGQSPCe4/XmkeY
F5sFqrokUWyx+7+aiKmoUkglKZFwnzln77UNgVwQyp22Aqp50/LPOu/i8osouo+bpPf3jWGFQEJi
gIA/fThgZHbibGHHweAnX9B9e6jxYrkUWw5LO4mYENgOs7/qJSqa4ZdJ0b+PLhZrHPJc31ciTDC/
3kfBIHVbagkjBQSPg0bTLlEuVP6VRlAHLQdvIURUGHfD8AxCpb/kOG++eFG++gof3kd9zop4HPkK
8rrBXDQf/WkVbFJvJM19eKmu1eK8LPYzC5Wv49Pf18cf3lLOnyUecKjlZf0w2lFnNLBkDsv5o+8/
FGgAo6x/WgYj3TXWeabeqej9tioZUPmqPGZecppvc2kTRe4NyXJfXYyP0xiP3y/f58M8WSslFcRg
/F6UMMeb0ivWBrrm8XZp3Dv5cWzscv3l67zMjr9fBnSZJqApFLEf9pWq2uRyLJHwrJ9p9ym9LydY
9XZxb77IB3UTedVXT/3nN/3vA76/FT+NjugFRPJLOSDP3Vt7iDbGJtohh9v6m9lJj/Gmusqucucr
uPbvuvn36/vjuB/udzGomIh6jjsxToqrBa0ZXpFbYqPN9MS7/zBvbnm5ly3EP6/r+7D902n2oAVM
teLxApaTO0Ien/xAOktBNztfvEXLg/GHO/hxmTBPSVJVHSfWuubaimDJL8vfwUXj9N+pW/12Zh8m
ANOapRRv2DIoZ5cLuP5ldspjzxb3q63Ep6+EtnAmTZr6QDR+HaI6WS7yOMcRO4xxKNuWTGPdnghT
c4I+Sdw/X8f3QODfruNPR/swIDZhl2h9xgtIh82byQLwbUmLAWuPm+UxSZ8U0orjjeyN41OxJVbs
UvQsqv22uRkO0UN3Xm1B8pAO8mWFaRkH//TNPoyTSQWfJAOwg01doX7nJ9djiNU4Q2bt57XbJrXl
zKn5hdNkYdB9clgAuLrBnlz6uBMeZkAYhcHwTEBU5ajJnQTXrHhoypOFdkdxkN7QZq10O2LMDl10
R2ws6fAGJOkV4YrGlUt0jzO5hLhjjfjz7fpsbaBRx/372314n+neRn0edqgfKbytS2/x+KBKE73W
+TeGyU9WPb8c7cPonNJyqzOfaxHjzspW/YY461WAn6h0vgpHUz99oQmkoHa+EL/e78tPQwd9s65Q
p/r7C20I5yPya/PFzO6CEQYk3SsjdEodhSXtRqJkI2fyymO66eUzgSb2hoprErkzeKGrsX8uZ5uJ
oyc0WrcnDDLySQI8/hbdC/SQSXW5UFXG+X/DiPXVWXx4aCMrzaQBWgev07AiVTHjPUK/fc5ScWb1
9uXz8OlE9tNV+zCRGfnQWEPCVVPX2TFt8H2NAKJhas8OTQQ38v7TKvP3gfDHET9WTOPObydZ4QxV
jEjZCs2etxQzl0iur0bCj0Dh34714WlHH990mPi/V/AplV2qt8u9RxVxaNUHI91kuur1Ega7JZni
Kwz/J0tjqN5/P5GLk+bnHY2ZhFOVGhx9GOv7sZdWFnX8Rnmi/mJ/8Vovs8dvYx3NHp2dNtunj8GK
0YyYkg7f92WQoN5+XwbNTtC4ylt7qdCp+TLN+7M9lMZK+O+DfighNNqcA75+f1YJaBau/vnsNJlj
Kbt/Y2Pz6cz20wE/zKG1FU9NsBwQnNhtGjwDktk3DVN3sLLARNc0qzvtEE7/7YXmT8f+sKmaBvwj
0fh+srNXYiMIldpWSFB+H0iyO0m5IB46lTbt1xf605nsp2N/mNEXGXBbxBybWesAtCubFDtthJX5
RIYmuTuoRy7LdKsLN4U8rpvzr9cUn79JcFBFVdNQUn7cdaFXHxXWEcsDhpuRptvybdKDqHP1R4Z1
0RPLHhzo1XeD6pde0U9n1Z+O/+FNLsS0032T4/deccwZNyQvsxxj429p6Xs5gnMCb4U3dfPVvPLZ
fpOn/MeZf3iL47QqEOqW30fIjiIp5qdj4f0brc1Px/6fjvThfRKrqs1zJO3Mlt3TMvAvKwPtbXHf
Bu5XVZ3fitzvS20KZThi0QJA+fp1dBKCinzWgvMaPX/9ONW33/dwk9fNy7/ksuJI/Wq++WxIXMqy
4LRVCgcfQxVqJOaRUUGp6cywujNHqQZHPWo7arbqylwEsV8MjJ+tQEAGawrdXNnAD//rWWKCURXf
hxikpNflKLladg2J0Yn67gqRzF4bjJOet6B+bjXjLzb0vyzaffbM/nzsD0vjeZBA5FgcO40Psymt
BuFcKg6xeDHNlvPFeX5/A3+ZAsgLwfBJgZCE9aU5/uuZ5l1alHUrgWBAIZN4PdhL2ZGDCckRWIPy
Oce78FJYYQsfGMbik9xUEW37Ri8fxnqqXAMlyE3Hj4sJpjB1YPjI5wlN15tbVen066kiGXXV+jgK
4WbOyYVg1KXhhpCP9m2j9bGtUXVSXN3XjZOM2013IC2gQkmRWzHllp2q7quojF+rwk8bJ9SM4Tqs
8nGtk1gjOzAAhcLOtYhWakmVZROkQQabI+31e0SG2ttcDB2g97LONpM0ihjV/SCE7W0MbbGLFCW8
mUOf72mM83VkDbDj0hh/J4alRmN+jxdycaAqx451QeDmigHXGexW5giJJPd4p5r8HGXReKvAUSzO
cNuibW2zAG4vyC6AXrI4HqRUD9ZChhhspY4IoBz0lf2FqaMutHMuuu8KWKqUTWxi1LK1IFYDWwKn
dz7BB4ohOw9564IQmnDjjHJ9muO+ucec2w3v0MRtUWrTVawVKMmpUObHQRxibNtlJ74qbS+LTkcY
mWRHpZRUK7W3gttANZPLIIAb4/YNrsA5oCCNaGAiO7odpB1kiOG6DKd6HfW97mMeMqpLfFDRuSaU
hXVqNXUyHCHrylsfu8c3Sekl1EqT+gwfpqazjZ/RwWEZXyDPqhLgHgkPRyHqb4KslSyoO1+rz5uk
FE6wPdOzRBDF1zxEXA3jdFFnJcKobWY99/e6NuaXxQxqepMWEbtufIWFq4OSBlmkF8MFun3CHuK8
whOUZOqTFiSinZs8ZqYgmG4DQ+pBGfo3rLbaPrcIgGmRwwJWUUvlm95ArG7K2MdJXFlrZaxyOv4x
C3clNK/6qQEGibHQuk0NhVzf0FfnfVBM+j7NgM0i6m/yXTdDJrUbityuFqblvTDq8U4HHQROusWr
44zBKF0YjZHth0rTeGpUKb+BzDBf1UnPI1+GovkghsHA7Sv0DbblFsHriGNUwXt6NeaDYNhWMkYX
pN7PB601pBNvVLqBbKkzLtahddVlQX2eRcl1W01EgPdVZdhRK/fkyU5TK3mKNaQP9VyoRyOsovte
n5QdQDnjPC81ADBx0HXOnIyTMzEgOnKmFBulVC23qDC2eTXC4KMgqf2ZIQ7U73R1krxJ03snnDH2
6WhwvdoKDdXuFbHd4IMqt/mo6V4jQzGxS1O17A6iS2SbmZissRtUD4Eu1uA2sPRe4RForqx6mNxJ
7fszIYnaQ6eVhMFbVV7eoOPVca/M4/At6HGGyb0GCX0iWQ2FmwrIinffqo9BRl21UYf0UDf6hPcs
TRIb8/AIlLVB0LyE+2IQztaZqiWnsQz9hyEzVC8xR2M9xFW1zQa/2UnzBDUylcdNUwv4KNUEYzYg
mtBC6Rzm8iotNP2IPLpzOy2xmCZaImVnSKwbEx/Z1oKf6GCpSx9GLY/wx5qj+BAkUb9ShDaGZlRp
3xLZN69DK8d2TuJiD/41zqgCymZWXpeGKawrQ5pQY8/j7dwU4aviI4sPzGKAe1ONysPEoh6WXhI3
Z2MwV7A8FekS1tJ0BlHKJLlcymFEZpF6Y0WivA7bCkRiKhGIyLetgt00yxTmtByTSWeinndDBCPP
iJJjRq2bcsQV2jffskTe121drTqjeW1aGZPV4mMRznQhcXQxfg4gFVXI85W+Psay6Vr6cDNP6THr
vYpOmhVQKAgLJmnIsdizGRrVfp5sPVTeBK2GgG+WNpyq2sEeu2p0xrpKQGqqEQGsJY9DUO0UNTtY
RrRKA+ubkLJq50GSjFdBMWpeG4XXsDuk0rWKqRgQ8C3MJlRPkS1i92ilGPm/tRJzcxdWw7mFUXFW
qfQjpSxm84LH95AGyl3Z1Dt6dds2bLc0Vw/MeegtdTsWw4tyiGwj950uxQUbBqdSO0ppBpcs9FTz
UY2Es6w0bb051thWwjH0gjI+TzGoNv6dKKiu2EWP0nAHSdqhTeem40M6kQCI6meKvqG1BTpAWSO8
1YbJkcXMCcuHVJaedDjwkSahvD22OmiwfZ9t9TbxKiWEBxXYcfWSAr5Sx/i2Kzp9JYwCwnYN45Wu
PjMcrXUrXBUVgFBLcIcUb7MevJVJaWctMnIZr5zj1z6lrLa/rOFLu4aZSasu7l6LLAq9zEC8g2ts
JlsEQ4jbI5uo5+e5HjdpKGxSyIfopVvrtqZ72eZgtK0Od4j/GvdYbBGVHKxZeDHb8hjJ8S2br2hF
X3lFm6uxY+yY8P5FVXhsQHAyFvO0ytp8AkhBjqs+1LYJTMqLAf+JpXFR0/VHbO+MTej2qbiC1HXI
xOLKt8q9NkrbIS8utOgaN9DatGIvUbLLMlTdbg5w3Ab7Lgf+FjeOnAROqysLrTs8xym0Mv1uHYXy
rVaphwlEAbNpyWXKdxK8ZEPOt7lvrP182paC9qqNi5dnVk8UBtAfSx54S68YpnNp6jZJz7MzDgAp
GulbE4XrqR+3qPnfpDq7EDXcNpUscFWUTadABa1KP94kdVod0yB/neIpWcex6coIdHfAgq9YZm5L
wN4udsnmfp5maaUO4SMT9mCng1I+GY14ihrrFNDJSZrc0+Ke08KEv6qEDjIwa3MWrqbQaW4Z5kDF
rFpaj0Yu7ufZV2+H2lqhO18bBUb/EuRiAQlblmY3EsvGk+JWtWN5MiEm9+HL1DLt5oTbY8yUvtVR
RCFEZp7LjSUTSFQEt+7BWc0aMAYN9f02DkplL6RFwhSCDiWvKvPGjxrV02CHnNe1DNNXpoCSW5aT
Q4fEeNRkG4Bx0a6Ykgz/apRim05aO9M0phDdcFI/zphwfDylymDjYt4qgYQSPW2fsw40F77vpqZO
2oRLplWxcFGbONzADWVGq3LtNPqt4ImK+SqWkBvMFL+xOsEfMJthscYtEnExw5TL6YQsTcw53Ykx
3DQf17E4zWQ7tYZ64EPLF2W2rLUpgv5Q2Ids/MEUcicIc0DxYBCMi1YR01M4NqhbsTlQuk0Xk1HR
rZsMor9j+vjnAD/2a3OM5MdYKpHrqKaJrb/s2+e6ttJmPZaRvIrGJN9SF063owStHgg8tIdJmzd9
IenPEwC0NXgelJbg3w5pU4UVhIpavOCkVZYh8RQPWC0LEA0thv0kLhYDfMUPbUrlNuD/NZ3oc73l
EOcxbtTOLTs53RZKQ5t0GDFrDFrJT4O8XNgQJSZvNcekvtjGE9R+58DJNJe+sWKPohg+KGMouZZY
idk+NBpp0wEe34pcHnxgtVHf4DOqHsL3uCdMIpJoS3JY45VUmE2kInpup7oxbUgN0g4qvrnuep8K
f55PpYdYObgYoxa5cNSmq5F71dmqNps3spG1lz0ZZkcW39Imq+QOP16kA1s0FcLUzGwmFoxlbaex
6BLH+6EIo2OfFUEDkyQPdmAOize59Nu9D1Y7slVxHq/LUtRf23YmGiiReb8k32q3kAEsgywgWP1d
EUi3hSjo32pj0IjpMEyw0pUiBt96Yh3OOlNIDnOUCNuQLfTVUHF17azK5rUAL3Kfl71yCIAl3kZ9
U50arVDWIgvbJ1kf1VvdKPzbJknr57SGhm83MsxZm/V1ss8Lyd93lkB4dyQaLATUDPMNCznDVoCP
7too7h5yeOMPPFg0VmpB3ciVL67VuITq32bdlFGkbcvL0MgpPc1+gG84FTxTkLBLF3nFYrniT4pN
O5/lg7FHPZftM2mhAJSK7KDNxUs3YKPUbF0erXwNalTymkFBU0fSBNEpWduHpsvsHAjn2HsVN+yK
FE5IZT7g0+6Y4LHM2cYchyzF8nSDDCW+tJqyOQxTM96kYaHtewEupZ1JjZQ7WhrPoDbNdNeOBvjF
xbG89gtFfEbeJO/Hpo0iOy3hRzuWnE97Jr+B21R10X0kVvMubpWK3YuaJi6EyO61MtKZvds0BKuo
C7rLaWSPuUH7oDll1sk3WT2VL5WmSugvRQilQas0O0ag/KISZI6Xti98bP7oi/50jUEzfwpiCcOb
GhuRM7I/cVqqP6wvSv0A9BM2YScmFkXGdu5vhM7KzsdAFXaIH5hAAhpfMSZV2FYEBt2TCKFvmqJl
+1voY6GxCerxOraBcKDFaW4FYdYUuw0T2W3KBA+8XpgHsS3UXTLqNCw6HebvKpP79KJPRmA+UCwv
qmKCADHVwUs91O3CtonuBNmC6JOxnZxBfR8H31KP2tRYl3pNtHneLTaQWOwsml6UQRwBeO0uE6b4
W1IkGqAPtbvBSlVurDIMzpQEMHnWawXeoLnZwxDWcPqOEuZw05/tkjF3r8ESs0O8/a8WFkyCJAB8
3rfsKa5qqfIP4IcRZE61Kt+zGSVYJ9Pzk170Jesz2WSj3IJGrazhkGlSuCcbNXkyjQIkxEJIMIcC
3IKOD0woUnHTMIvhe12ICS2HXYXR0Lz1c9W8dmX10ESmiOBAaG5EbZSv8rkV4O8LEe43At1YyfRl
1s6OpU5LSaPrZJaVoY6dF0ZLfqDzgeWmEozg5Z350VtqgWh1yCpcZRBKbCFVMEX6sSU8Bz3DM7DO
EoZA0MMJauRJvWk0SLpplGJ4hswM4jyQciBW7SjskQBFe3E2wOsWak6QxYDDk0VFX80KKOkQuk1O
TNrdINCOJPBk1i1ilCZf3YfAiAIvaeJp2hLiHp8Hutm/yIA2Gmdu5PDaaCb806Om5mAEp1nMt4AP
wuvY9BdMSysU3ZklKNXVmKbmm8ZMfxrjEQeUEnSzbfajKe/CASee3foxMSBKqGH0yrgOsGpGzdgZ
gS/cZqIZBatJ8IkcyVuzBqXRESOyy/syAsfqi1N1IOOD9TvParSf3zMSDBos5/jQjWOX9upW6M15
4WvPHatHo9l3dSxfNlPPkGGS+XKebjYxpi+n7VjkBfagowq0oqI/sZycTtoS6tBqk/kIIlDfDUvu
A/ya6JADcAJRRSpEG6hYQJQehqsmljcsnVQvCAmTGNTFowjp2djC1y5XFT7i4yzMsmTPM+Zx218y
KXS9rxgG2ThNtmYo8UVtKKXmdGOMPS+VwQ2w+VYfxzoRNlag99u+VIy74j0Nwxch8BYkgd83mLJ3
mUzcCDbO0DhGiKQedalLHrMuSkgNVjGkyyb+NkmN+WnJ0tiJlaplEmuoAvEpdXYpk9O7GX2V4RNt
sleqU7mLMbXdcHBxDckzqJwk1NozXan6dVpFELFrI8GQMpMtxhK8BmnULwSrdxNfG2gzDcwZ9SUP
TcQ6PpcD5WH2gZ4gY3yJBlE+jhMoYXCtvGugqwB2ikSj9LzM34qSfCpovZ3bVBgcbDLjgUZA8wUe
Xal2LU0y6yvFPL6TwhozaLdwm/zzGOzro8oY+QqdhU/0SzgcLfvixwWXsEPr2n4ryX15KTp1oLBl
NZPTFWEVftXk/rXKbEoow6DB6bqiGiL10I/Gnc7vymmOpIulhzroNtHKTrtfYm9Vrzmonkj7OT37
qtv3/qk/CrC/HfVjY1OQu+VNlC6qlbmGKf6kbQhTO3br4sy6hP7oYSd2sjNpre00p70Z19l55pFZ
+RB58fprxeG7zuBPX+dDxwT21pRrfJ34wDrKZQt9CDbw0VzTTd3sTD9FW2s3nCtOgMzgyybv0jz4
08E/NE2kThFI4ZEu/DP6NJuKyHq4PG58+b079Fef9z9CPJ5FL3XRFG/t/1r+2gu0tzoKwvbd4Pbj
V/+PxqN9HsKoE3aBjBnO4tK/wHz3U0/AfWqf/sc3EJDtdHzKvv3X//RSNiFP+f/539yHqPnZZqgT
avTbB/0TEmkuzkIdOrCE8FZDM/3DdGj+Q5eILcMJQa8G3yENhX9CImWD0DVzoURKIqtv/vvhOuT3
kGaCiJRgCfH+0Tb+4DL8o+vQ+ND0Xb48QiZJV/AfUjT7TWCa4WcdTaZlK9U1Klb1jUS4LOvN1PUT
+CENPQN4GiUNSuj76V5OhnWZkU7RGNH2vQIFYjEw+02iXoRmuNbZXmUQBVajovVOokbn5BoQDNWc
KUboyiJuCHlPvYgpyZJWMOtOrBxcQetXbd4TldQ8KMFwG1uFGxiZI02VByENiy/tRw3ceT4frAxZ
D+Dqcn6tuvBRIHjBzlO8TMPo0MdYmRKequlGCCWoj+kubu4En6JCXbrNGL40Yr0XyCntpwUllZKE
LPV3tdoeadElNRE31TcNGRmJH3ZP+7cJV+B7vDIcj22TnaJwuhZMdublXJ9wGxd21jT7QjLZ3hku
VgInMhoCGhQ5cS0l64mmATGJkXk/W+09XMzZGYnYZJBnFsxMLts8tMGGXcFMQct/07FpYf3u3mAw
Ojm1er6KYcwOdgKb3hEMe3k1s0aOFOCQcbg25HFV19dyQN84Kw5AE1dU6pnDN2w87ZwkjSIqCFlI
zgOzAd6J1wGk1RrcWahf+uGDVOmrKH6rmsAz+nHt+/UWeJYbDyI9vIxvL1CwvhrgO/jZC80LjfVJ
Kgwg3IejP2TbFulDEp2H+WNfoqSpDU8OcJjliE1qotCE+4KNU1lfySrpS9puzOniRFcRaZsj8UF5
cpUq6lqy+lcwM/iwS0qOoEWdKRWMFQQJcRUKeboioac/k0K12cwtLavaSsArUt5tLUzhF6F45xMH
5dfxC0kjzjRooi37WEcMkTJZkQsSeSywJtVylZKUmeR7ekT4Sua7sk12mYnlNKuIPaiu8uGQl5Hd
BcVlLPRnWOM3TZ+v5mD2UiGQbUWeVYe0IHVFDhlVTnaJYO7m68IiIZ3EPvYJTjlNnqwQD1emZJJI
NgyZh3lcws2k45j0dqy9pdTOSHIAC5wOdEhkl/UI3/gxJcUjk0ag6sXAdkdWEGsSJJernj63tJdK
+Rk+HQTRXikBqFmASBcEHjt0nzrdggQoi+7YmcHgJJh4PXZCuMpreE9GXgM0EGPgqFr7GLcg5EWW
MPjYuEH9M5wH1xqeFQtAXDRfGyY7IjrlbGXTmBAqoYvgqE/ZE5v/2yrub1sJvEGXUuFK1Cy8mEFq
PL1zBZQIrkAZVYEDMmFJYQXcOFX5bu6B9tUT2LdO0cS10jengJfie5f2//d5arFkw6jFAoM9GGU4
K41/bYU/T6P89enX+emTD/hrflLUf1BC1BVyh0xRR/bPUu8viDG/hVqROQiVK+4ibVGm/nN+Mv6B
lXrBGGMUxB6JZ/3H/GT+Q8RCaFiqga0KD4j1n7nil2XUj5WOjqxg8aMbiMBhfYqK/GGlIyhjI8yL
gK5DbGX3sgq7QqSleRU/KPt2k1BY2EpEHaabpCxo24q2IFzlo1teVh66Du+na3n6ftyffUIQnP/8
fT4K9NFX9wZ9N0qzkOelDVkcDfbFZsmcGy/gGPd3lu/k/Vtp6rCB4BpnqcvJuRqNq1ARd3l3H6Ub
KbkBeUCSbUGoOtZpwqGG9tK6sjZ490iosPVVYsODwmw02bFN5AoSlQ7kf7Nu+P+aDZsQvLm0GUge
8B+tjXaiZI3kEjC/zQbwwnTExhFRGjrTqkEmfC6vRsp4Tv9iToQavUvNfaILztVjJNrdFrFVab9l
dvRU06LyBv7+qnJq4Sl5REMSuG1vj9fC8tLbwZP/mFyWDyQqV4hsNeQtFgLK0PXlXVmCd6MKdha2
q+gSR/Wuuhvu6m/TKn6dEbe/wPNNr7v5kW1yk6/T5EDPYaTL2zl9aQt2/BpnjmauJcbb5SOZx9pg
DzM4E1G0GvZzsk5h/m33o/uMN2tTFevi0ucczW0MCa52WDbUKnUlO1Jt5J39g/QshK7a2ELMHLol
Oyh7zuzn67V8srRVexBX0Y3ZeMJru62fl97L9ey2dxN1hX20qTfMP8mldh5fMaH19+aDpDrGVXxl
EY78ONrtHb+mqUkvLn0YeDqp1vnsPlk4sTmjtH7WnozcFsnGdMScxGlbXaE5ehXsMlo9S25nOUB9
iarDWSKfXrJNwFmmTnhuErXoTOvWY9sYu41TPoSv/jfJVkw7PHEura0c5FVw12+pSJH34nGL0TTH
W3E3+hTUbC25gb2Thi75Qw6TN/gz35Oq3ZydaRT95/wiBDfX8FrVr4rxmlCDLtZpi+z2WgI7Vmqv
ZXwZFOtSvIvSba691fTO23Adgd/JNmKxJonPCNdt/ZA2Zxlv23V7HZNy5nCfFs1R5wA1iY1LMYfK
6U3II3s7Fe+Ic6MJfSFDoSnXdXGRcy99G1VKIjqN5Sg+IpE7vVi3zXJtzATa01EXl0cgo7gfueWp
OKYgK+lNR+S2ku9mp9fBMYfJ5OiJnZ81m2ktokXx+vyujBKgVNdNuK/Xlrvob/NWAB+ZOP0pPcnO
pTSF6yqgzR4jRqZyZ/dX1mVxT++okyHpEJJFTd31z+V79ufy0lHk0p786DCgYxmupOk8fyuJzxWZ
h61iVVjrkpxPWegepWYTkxVX0ciFkidKIJ9L+rmN5o5TSjmElNvQXI06a9Zsn3e5o9+0uTchWldz
wantOAeS1JTt2zi41mNdruPnuYHGqZTuND1o02MOI3Lio4nAFrfG2hpL149ujEy4VqxyoyQr1CRS
uS430qXlhKEjZgcDpBN9vvQG5OVUbmdoXD7IVlbh6yi+5EDCtOlGbw6v55aV7eRkySkt6Tp4YukZ
xYYQWKPdx3K2Drk8gjK5tB+QN2/nprqMSms1U+hpIs4tvJ3bb5pVwUXXAVx0ZGmpa0Ghi7aKHPTd
lrOeTsZKOqruZeQYq2A9X8LSAXtyvUMG0XLnvVgV7OG6Xgsh0bN2/FRNXpN6XbiaR9fQbVadNMEY
7518oz0N1+JhItcCW9Kuu89wQVDo49XZW1vhVJ4l58VVfzaccz/nJ/O+Olhnxll4nFfjejyrUFTe
VKecsAYWlryhm2mvr/S1vh521X64oxhuBJsou1dyEprswKPdmS6Kofj2IrIeMvkmYCMRqNt02I6y
ZxIv4fXJrRl5GTerO4bDtiwcenw58D8e0Yv2wt8356rkVPqZQbkAnrnpWfGK5lgk7KdqfZGUO5iC
/JrfMykhqu7Cyx/Xw4afSsZB1B79ioDHYsNWq9nLR+WK1A3GbVjnlcmuwS7vpVdFsTWmnM5FGVdF
HsKkIKL/aQvXxqt00rbNngL0pn0w+PX8QJnkjpD4nr/0WjwzJSivxWYivNXG58iPxaqbHLFkUNJO
PtOSSTOS1rqdNCzyabnApXJylS2P3bFvkT2A8N0zNG5GKhr3Im18m0G5s5M75cSXMDNbe4hv8jNi
KYY78tFIe1Ft8U68Q56ZXZGnx/I9Og+urIdhBl1v59+EwSEBcNjHZ+olpmZNYTnrwPzTHvzL7q55
bp6r5+GOPxpdAc0Ree3491nYdqKd3gSeNdglG1P6d98M3FW0ADFSjnY6rsZ0FZKQgh0ElENLZX4L
e6+QbN20zaKHMKef41UoZq51cAL9SUEHcUtpgzojUukcYGNO2MYW6Dvnuq+PyKUA/1G77ot1deIP
AU2PHoSdoewUWon9rgLbB9Rz0zqVp+4pOvbHMj3RFF/6G3ZHGKuCC6yv1r3F6QT+g9moX+AkPl/G
UPwQF0mjyTLvVzVjZAZyATA3tMUWTYpwHp4Ay+6rM+0YHepb+ZBeiJtspHTN5fvzEuq9Tvfbio5i
pKmDXGKt+GFFV+kalpXFwDOe951TKgdosH97eIoEbsFfHp5RtoO9xCzse5PLo71dLDxCtjJpLVqO
fO9DwEs9I96ih9n8+Uu+Z7r/4UtKH9SeJGBJuMzx8fT0sGqHbXN6bXlkSq8AOz/5wOFQ6kWynd8q
u3nFK/J9K/Mvta2f25xgIokY0imxfgydpxEqJfPiQh126ry4UE3xTPPP2vmovXtidfI3TCfYs5f3
ouvFFmvgl53bg9o5jWx3L801GQBpeQyxS9ZfLIPfV7k/XR5qRhai7eXhkc3Fq/rhHiag+0yyoZZV
uXKPJX+k6du8/jADaZiBJiTsmIFIYXCrQ3msvF+tQDThIlwbv1iBCDwzwgusQOAF+kc0KjYWvgva
Tvrs5Sv5i5usLlbmP50FBcCfDSTY13I9WQwk1VNHzCUyjdREfcGK9CrbmW54aezQiqrA3G1WrOmB
Kk+7araFB4J1Sh3jAoVCzayxngenPNMvmS0e5YNY2NXytyjTb/X9tP8KXfEvvAKqxGZIg0r2HqD1
kxOLZmMvVItdQV2Hp7/sCiQXePWDAiQMguRJkRazQleImEjjVbr+88uhfCa8xh/+9xf4ILyO51CX
Mfgvtp8wAFNNksyg7PQ28BpWfpH0WL/meOKT69RaTCMyWQNk/W4EwhH7y+FVn/ZF5klv/aU1r3za
vds2tdVD8n/JO5PlxLEsDL+Ko/ZkaB4WVRGJAGOn7fRUmZW1IZRpGgk0oAEh6W2qe9WLWnW/gV+s
P4HBCNuiPBQRjvbOGOvq6F7de4b//D9+8/Tz4LP6a+RxnNPdvOOd2n6p71bt/X2TVd2cbyWAhP+u
v8X8jf4Wap7QMgedCCf8U9aXD+lUw6uyUFvvhN5JhVm2Jh11WT75/8lS2De+G3TcBJqjH+lmpkEW
ZLUxOXE1RFNyOnzkf1b5CO2DDN8BTG2wjCCPJLPvrvIRxgcJzRvy5bJIV7iukapY5SPMD3Q1V0R8
Cxa+JYPfiqVPFD9AH4gIErxGpE/IdTwrX76Vj+C+VG4B6hPa82XIfrbW0FSSpxNfJVgVjuelRXht
+ZcwkVvauIuicXveUVkyOQTQVhWGoE7Tib42v34POmbI09OEJkJ5jnwU91Hd4sb7XwC2gsNzBhCZ
TZeQMjxUuzO3LZ66OymFKms2d8jtobaOwUjPI0PxEWSFIuscReAe2GeSCFSMzVC/DkDoJJGU73pP
q9Nja1RTN8UFpw1tvvLWM6ZEL+I/YGDV80yXQ7cYfwIs0pUtv+NPrFzf0cUCj0zziIvm141Hys4g
Bl5SiajmE/E6BarTI+CC2HuaFMhSowwKszJJUD0lQp8HzjlE5JNvEPa3LMRMkYj1p2bPSNP8CJGD
6aeoVfh42qU/+Z4lYWG05xNJbh0Vsa7k7UErk0bWwB1PLkuvSMuum8yjFpSgJrl46htJVHGCxlPo
YdEMHcOtjdi1mZ2ZvtjCHZvNsqE0mcajdjafpVfSJIL6Z5T4gnhRZqMs/ubHJQn19kB2p0l7MAkm
niWIbkC06sE7i8a6EF36ZWAax7qaKNejYp47HQCSHuHKLDiNPTG7yBEPIvlitq4pdX81YpCwueIN
epMJehaQc6dgOVMxGp8AzJCvtEGrgggiKSpaqhbp53kOLa4VRS2VgMpRTb8jgiI+S3K1+NoCQHXi
eeEIYmWxVH5M3dj0kUYfK5emoIMKEKP5jT9Ro++ARxEkN5IZoCgJaF13FOnpWeL4kU6nMVIYARB/
oZN6sxAYn4SAteCF4aWvizNEEIAOffUTB+LhYk76uW84PNvjQGuRyjIzaOYtZ1IhV2atJCOYyujj
B3cslfEpUOH0m5wBogMTqZGmpwVH8eHiLAanKl2gfZDqPsecAPFLJrIWJG96OhjP/LhjgrfraLlj
WPAqDKwMTvRzaAKKfiGBXUkKL+vQru1DMkGzTWCxvAhK5JFUkizyxmezBOSukclG1JWmmkb+Epgm
Gw5yfr4nfwNw4x8CmEGrB80D1ExAUIbgtlqA5lA+k0hEBjOKLeXcT0aXoQyTtiUhKGFaij5FEt2I
gYOUErk9IR9D6RInxy5V3suW486cntPyiitdyNKvEco31tz3E8ubukknGhAap9k0ARfjQMmL5lLg
H6M4M2t9B4sXnJqTSNCOYk8F24P66xlVI9B4QpxJVxmqQ4XlSdngOonM8lIOVPM3uVSL6/F0bnzL
2cy6wHqio8nMN764rRbcPRAyjqy5OBeufdjuu/k40I+gVItO8kAQENGZRF9Mc1b8PlIL72YsDKA9
CIz0LIXj7bPrGaA2xFzEmQO0ofXGYTK+GGSFc+YrLcVGEmpyMgrG4udRopW/gwONL+hXijsutG2n
jttK+noeA642c6eSYZ4iqxjQWz+Z6L1ULRFSnI6ECwHlO0AswURo56KK0zooQRhQRAWVk4WfJEMn
F50pcLfqatlTw1BjJfm55ZbkVUIxhLPaBP6B5v3NaAJuyhh7SldAyAIRgkhqi/TxXRgRSBYNsurD
wVjK+jqqA311nki2OqDKKM0dv8+GURyBQh8doUAfg+EawXmhq6PuGD37vpaFg344oybZ9lyBAo8G
5s+NDPCHoRmSBZZVp6+rcXlkqn7SN7KYhIISwwhF+9ixO078XuSTeSjHU+HLjiOs8qw3d/iKPaM6
izmvRRSXzC0PUuZ0mxcqO3wCzQ0J05TKM8wySkcjKi8tQ4Et4ZmgCU3bHnTrWEHAfmCg6RDRkeld
azQ1dUq6i9MurFtVg/puNh88kgYrVWErvhj4IU2AE9iKZAKE1G8dGa0vhZOdeKmw9CmfDBcf8sjU
HihtxNzKxgEWeG7pTU1sq8iDNQtd4KirW/7JQuf2Shzv9AwWhZftKZSrTmXJqBwuoSqUbIwY5Zkj
aAMcobnV+jwH6lZQnlBgc/QjKhNFz6RSoFi0VHV4QeRu0Rch8SFW2tVAvFWQWczq5n1Uk7BxHxo/
uuTMp2S7rujzuh6rv0qm8o8XLNjNUbYWrJJ4UV60FtbmHbelQsBS9isz/dLsjXD5Rh31qHnMB04J
61U2DQNgCh0fBr5v3bJBHiUR0tw8zizuaUGEZJlxJXjSsaqqnQLBP8WVvgUFFZzZ9cgX2pF6FFHy
iUfnGseVMtc7g4wMRXCFVp9DhjGNUcr0T6hoeDpgZ40kl4lWw+/+XOjFMee1cTgQwPDpKhpg83aG
7FbooCYlXLlkHwWn1TXlz2kidtJEtjTnnOxYGwlu1GTytllcgOlbpoqeFSn9XYiiu5uocD7dBczn
YjaMi8sh3kS6BtBYjuvdLP7sDpPnfGGFyHl4gTtQ0dHNzz9BWFH73nUxHS6HHi7uqPr9l1qwtcBe
bfxx8Tt044th7v79zrCHI9fGWhm1+rDvDmM7/uEUiz8UNejTxx9xLWQjPFtFcNWYP/9Uu8eNRd54
Uc8ehXayulD1PCqs0+r3V1zYt4Hfb11ZqWha7x/cy265bTuuvbpMdcPSAjP22sv2hjc8e+/gsYja
JMeyGvHlj6SbTG//jN00PLhC1bjGkS8KShXsvNaGw9C9/aM+mZJksFW/9sKndmwHzu2/ajcNccJb
3PSpzROhzJgk4cENz2bmre53Mbk0+rPLv96A9SCriy2vDihw9cHLZ/bcjm//WF1muSRF822ua9/+
+X1rtUtv8X42azWsN76XvaLwvx7cDA+O7WDoxvU1g+LZG+wu1QCHLEkGYcmchXFa2xppX6qoR1+7
aOqjbC9MxniDN6vaCuwDi/MvdoP6ROOUv8GecMVbe3Buw4uxeiCLBUruTFx98PKF35BJfOUSapR+
f+W1PwKRq7+v0MO8xft6yhQmB4ecI25tF64u/wZTee7as9s/V7NWTWN1YcKZVy/0kDv2a6uvuvJb
vEJhcHP736B+YEPHg6TaG7w87Ltgwf9YPYDqiZiyUpXqVh+9fGlbw+1NHVkYyHV2Pu7HPL9fai5i
t1q/dVd25xfWzjA2M92PXGL3N1Ze5iOXuFtC1RNc+n9raONipC1PtO40Nj/jjcFWV1msXN4HxlgF
IU8Z1XDLyyCh4Qs1mxb+VZNRT3hn78G4pY/XZFzdMXwPNi1ChSaT2MRrAcY7MOrOYW6y6oGj/S7M
WjjRzWY9cL/fg2FbgmePbIUP3eh3YVflNDTNVy3Gfg8WLZ3xJpOedObfg3nLUKDJvMfjiHdh2yIS
abTtQQjzDuySQQaQBG+y66N/+2/AG/ZW2mNp3I8QLzHA1du4xlO+FBVZPF6G2pM7VWXDmgxrx3bi
rtM4K3tmQVqldkduGGz8+1M2rR/fvmxaxmhNZj0W3r2HlbheHstC1iPHWD1cmnokbpbrbk8PX6M9
F6E6gHS6SMuSQqvTxhJ55Iar3ZxVFtxLjS4n4r7FeD2RTyywRfp8f68MRVZBo9QKK72OXoGO9k+z
had2ANyxPjF/3TrEW5ZPcF8TSNSNXArJWgCJ6DZJFVxyPQWPTKA1c+3v96H7c2ePVu8qcbvH+VNo
URdJeKPkidZXlcBoNrAKuf65kfh4roX0lVeZ+31aqImovImSKtEYK1DsJEHYNIUPM4vPtRHlsrs2
yr0tU+CMlZ4PHf0KzZSavMMRtmYUbNz7DPxzLVyno/Y6jw+JEJrm8XFOhedaChSzSlfv1U4Z0IrC
HAJFFYFh7liv55QJwoOP3nB0X0h9tpXrQGNvK9ZQVcNAh0oSYZkQUKX6C2/lCXniF58d92mK/dlo
cPDThQLSgpcTZFmzjVBbprY3LO2XHo/rVO4+l+sOl2azvr9clk8V9J/waO688r1N2iP97E3bTL0l
/tkv3joXs0f7dEQaDZwZOug576lbNtl3av8Yurf/eemSXKfd92UfWDEa+g24KaDNMWEdoNzTZN+V
7WX2TRi/1MAlTGOPLxz8B4YGNUI1eRVSX9/hsbWHXnjQh1+IvPJ9Pfm5C/Wu1rdXO00VbUqD2GIh
TbnLp/nievbBl6HnvHj7vIOr7M/GTTfqySCWbXGzGvgO9tDNY+hJs+qFyL/Xql17DzXG6is/PIqj
v/wPAAD//w==</cx:binary>
              </cx:geoCache>
            </cx:geography>
          </cx:layoutPr>
        </cx:series>
      </cx:plotAreaRegion>
    </cx:plotArea>
  </cx:chart>
  <cx:spPr>
    <a:solidFill>
      <a:schemeClr val="accent6">
        <a:lumMod val="20000"/>
        <a:lumOff val="80000"/>
      </a:schemeClr>
    </a:solidFill>
    <a:ln>
      <a:solidFill>
        <a:schemeClr val="accent6">
          <a:lumMod val="50000"/>
        </a:schemeClr>
      </a:solidFill>
    </a:ln>
    <a:effectLst>
      <a:glow rad="63500">
        <a:schemeClr val="accent6">
          <a:satMod val="175000"/>
          <a:alpha val="40000"/>
        </a:schemeClr>
      </a:glo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/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3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3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3.sv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21" Type="http://schemas.openxmlformats.org/officeDocument/2006/relationships/image" Target="../media/image15.svg"/><Relationship Id="rId7" Type="http://schemas.openxmlformats.org/officeDocument/2006/relationships/image" Target="../media/image8.png"/><Relationship Id="rId12" Type="http://schemas.openxmlformats.org/officeDocument/2006/relationships/image" Target="../media/image12.png"/><Relationship Id="rId17" Type="http://schemas.openxmlformats.org/officeDocument/2006/relationships/chart" Target="../charts/chart3.xml"/><Relationship Id="rId2" Type="http://schemas.openxmlformats.org/officeDocument/2006/relationships/image" Target="../media/image3.svg"/><Relationship Id="rId16" Type="http://schemas.microsoft.com/office/2014/relationships/chartEx" Target="../charts/chartEx1.xml"/><Relationship Id="rId20" Type="http://schemas.openxmlformats.org/officeDocument/2006/relationships/image" Target="../media/image14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hyperlink" Target="#Planilha7!A1"/><Relationship Id="rId5" Type="http://schemas.openxmlformats.org/officeDocument/2006/relationships/image" Target="../media/image6.png"/><Relationship Id="rId15" Type="http://schemas.openxmlformats.org/officeDocument/2006/relationships/chart" Target="../charts/chart2.xml"/><Relationship Id="rId10" Type="http://schemas.openxmlformats.org/officeDocument/2006/relationships/image" Target="../media/image11.svg"/><Relationship Id="rId19" Type="http://schemas.openxmlformats.org/officeDocument/2006/relationships/chart" Target="../charts/chart5.xml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0</xdr:colOff>
      <xdr:row>10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7829196-8C81-023F-ED60-4B1E0912959C}"/>
            </a:ext>
          </a:extLst>
        </xdr:cNvPr>
        <xdr:cNvSpPr/>
      </xdr:nvSpPr>
      <xdr:spPr>
        <a:xfrm>
          <a:off x="0" y="0"/>
          <a:ext cx="18810111" cy="1622778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57150">
          <a:solidFill>
            <a:schemeClr val="bg1"/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98777</xdr:colOff>
      <xdr:row>11</xdr:row>
      <xdr:rowOff>46338</xdr:rowOff>
    </xdr:from>
    <xdr:to>
      <xdr:col>25</xdr:col>
      <xdr:colOff>0</xdr:colOff>
      <xdr:row>42</xdr:row>
      <xdr:rowOff>0</xdr:rowOff>
    </xdr:to>
    <xdr:pic>
      <xdr:nvPicPr>
        <xdr:cNvPr id="6" name="Imagem 5" descr="Clube do Livro e Cinema">
          <a:extLst>
            <a:ext uri="{FF2B5EF4-FFF2-40B4-BE49-F238E27FC236}">
              <a16:creationId xmlns:a16="http://schemas.microsoft.com/office/drawing/2014/main" id="{E026B90A-40F8-8D80-2680-8B17CA167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2666" y="1831394"/>
          <a:ext cx="12036778" cy="4984273"/>
        </a:xfrm>
        <a:prstGeom prst="ellipse">
          <a:avLst/>
        </a:prstGeom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</xdr:row>
      <xdr:rowOff>0</xdr:rowOff>
    </xdr:from>
    <xdr:to>
      <xdr:col>8</xdr:col>
      <xdr:colOff>566111</xdr:colOff>
      <xdr:row>8</xdr:row>
      <xdr:rowOff>106334</xdr:rowOff>
    </xdr:to>
    <xdr:sp macro="[0]!LigarModoDeApresentacao" textlink="">
      <xdr:nvSpPr>
        <xdr:cNvPr id="7" name="Retângulo 6">
          <a:extLst>
            <a:ext uri="{FF2B5EF4-FFF2-40B4-BE49-F238E27FC236}">
              <a16:creationId xmlns:a16="http://schemas.microsoft.com/office/drawing/2014/main" id="{C2D15E47-2E12-9EF2-5466-9358B0DD9A5A}"/>
            </a:ext>
          </a:extLst>
        </xdr:cNvPr>
        <xdr:cNvSpPr/>
      </xdr:nvSpPr>
      <xdr:spPr>
        <a:xfrm>
          <a:off x="1820333" y="324556"/>
          <a:ext cx="3600000" cy="108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B0F0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6">
                  <a:lumMod val="50000"/>
                </a:schemeClr>
              </a:solidFill>
              <a:latin typeface="Agency FB" panose="020B0503020202020204" pitchFamily="34" charset="0"/>
            </a:rPr>
            <a:t>INICIAR</a:t>
          </a:r>
          <a:r>
            <a:rPr lang="pt-BR" sz="2000" b="1" baseline="0">
              <a:solidFill>
                <a:schemeClr val="accent6">
                  <a:lumMod val="50000"/>
                </a:schemeClr>
              </a:solidFill>
              <a:latin typeface="Agency FB" panose="020B0503020202020204" pitchFamily="34" charset="0"/>
            </a:rPr>
            <a:t> MODO DE APRESENTADOR EXCEL</a:t>
          </a:r>
          <a:endParaRPr lang="pt-BR" sz="2000" b="1">
            <a:solidFill>
              <a:schemeClr val="accent6">
                <a:lumMod val="50000"/>
              </a:schemeClr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22</xdr:col>
      <xdr:colOff>40667</xdr:colOff>
      <xdr:row>2</xdr:row>
      <xdr:rowOff>0</xdr:rowOff>
    </xdr:from>
    <xdr:to>
      <xdr:col>28</xdr:col>
      <xdr:colOff>0</xdr:colOff>
      <xdr:row>8</xdr:row>
      <xdr:rowOff>106334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2954F0-F4E4-7D33-1FB6-5E34A9C4BD04}"/>
            </a:ext>
          </a:extLst>
        </xdr:cNvPr>
        <xdr:cNvSpPr/>
      </xdr:nvSpPr>
      <xdr:spPr>
        <a:xfrm>
          <a:off x="13389778" y="324556"/>
          <a:ext cx="3600000" cy="1080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rgbClr val="00B0F0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3000" b="1">
              <a:solidFill>
                <a:schemeClr val="accent6">
                  <a:lumMod val="20000"/>
                  <a:lumOff val="80000"/>
                </a:schemeClr>
              </a:solidFill>
              <a:latin typeface="Agency FB" panose="020B0503020202020204" pitchFamily="34" charset="0"/>
              <a:ea typeface="+mn-ea"/>
              <a:cs typeface="+mn-cs"/>
            </a:rPr>
            <a:t>IR AO</a:t>
          </a:r>
          <a:r>
            <a:rPr lang="pt-BR" sz="3000" b="1" baseline="0">
              <a:solidFill>
                <a:schemeClr val="accent6">
                  <a:lumMod val="20000"/>
                  <a:lumOff val="80000"/>
                </a:schemeClr>
              </a:solidFill>
              <a:latin typeface="Agency FB" panose="020B0503020202020204" pitchFamily="34" charset="0"/>
              <a:ea typeface="+mn-ea"/>
              <a:cs typeface="+mn-cs"/>
            </a:rPr>
            <a:t> </a:t>
          </a:r>
          <a:r>
            <a:rPr lang="pt-BR" sz="3000" b="1">
              <a:solidFill>
                <a:schemeClr val="accent6">
                  <a:lumMod val="20000"/>
                  <a:lumOff val="80000"/>
                </a:schemeClr>
              </a:solidFill>
              <a:latin typeface="Agency FB" panose="020B0503020202020204" pitchFamily="34" charset="0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7</xdr:col>
      <xdr:colOff>0</xdr:colOff>
      <xdr:row>39</xdr:row>
      <xdr:rowOff>141111</xdr:rowOff>
    </xdr:from>
    <xdr:to>
      <xdr:col>23</xdr:col>
      <xdr:colOff>0</xdr:colOff>
      <xdr:row>48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558D684-55BB-00C2-AC2F-09E17C5CE388}"/>
            </a:ext>
          </a:extLst>
        </xdr:cNvPr>
        <xdr:cNvSpPr/>
      </xdr:nvSpPr>
      <xdr:spPr>
        <a:xfrm>
          <a:off x="4247444" y="6469944"/>
          <a:ext cx="9708445" cy="13193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000" b="0">
              <a:solidFill>
                <a:schemeClr val="accent3">
                  <a:lumMod val="75000"/>
                </a:schemeClr>
              </a:solidFill>
              <a:latin typeface="Baguet Script" panose="020B0604020202020204" pitchFamily="2" charset="0"/>
            </a:rPr>
            <a:t>Livraria</a:t>
          </a:r>
          <a:r>
            <a:rPr lang="pt-BR" sz="6000" b="0" baseline="0">
              <a:solidFill>
                <a:schemeClr val="accent3">
                  <a:lumMod val="75000"/>
                </a:schemeClr>
              </a:solidFill>
              <a:latin typeface="Baguet Script" panose="020B0604020202020204" pitchFamily="2" charset="0"/>
            </a:rPr>
            <a:t> Acerrvo Nacional</a:t>
          </a:r>
          <a:endParaRPr lang="pt-BR" sz="6000" b="0">
            <a:solidFill>
              <a:schemeClr val="accent3">
                <a:lumMod val="75000"/>
              </a:schemeClr>
            </a:solidFill>
            <a:latin typeface="Baguet Script" panose="020B0604020202020204" pitchFamily="2" charset="0"/>
          </a:endParaRPr>
        </a:p>
      </xdr:txBody>
    </xdr:sp>
    <xdr:clientData/>
  </xdr:twoCellAnchor>
  <xdr:twoCellAnchor>
    <xdr:from>
      <xdr:col>27</xdr:col>
      <xdr:colOff>0</xdr:colOff>
      <xdr:row>45</xdr:row>
      <xdr:rowOff>162277</xdr:rowOff>
    </xdr:from>
    <xdr:to>
      <xdr:col>31</xdr:col>
      <xdr:colOff>0</xdr:colOff>
      <xdr:row>48</xdr:row>
      <xdr:rowOff>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0FA284C-C948-EC73-A48F-E91172F002F8}"/>
            </a:ext>
          </a:extLst>
        </xdr:cNvPr>
        <xdr:cNvSpPr/>
      </xdr:nvSpPr>
      <xdr:spPr>
        <a:xfrm>
          <a:off x="16383000" y="7464777"/>
          <a:ext cx="2427111" cy="3245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3">
                  <a:lumMod val="75000"/>
                </a:schemeClr>
              </a:solidFill>
              <a:latin typeface="Agency FB" panose="020B0503020202020204" pitchFamily="34" charset="0"/>
            </a:rPr>
            <a:t>Por Lucas Escoto</a:t>
          </a:r>
          <a:r>
            <a:rPr lang="pt-BR" sz="1100" baseline="0">
              <a:solidFill>
                <a:schemeClr val="accent3">
                  <a:lumMod val="75000"/>
                </a:schemeClr>
              </a:solidFill>
              <a:latin typeface="Agency FB" panose="020B0503020202020204" pitchFamily="34" charset="0"/>
            </a:rPr>
            <a:t> da Luz</a:t>
          </a:r>
          <a:endParaRPr lang="pt-BR" sz="1100">
            <a:solidFill>
              <a:schemeClr val="accent3">
                <a:lumMod val="75000"/>
              </a:schemeClr>
            </a:solidFill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25400</xdr:rowOff>
    </xdr:from>
    <xdr:to>
      <xdr:col>3</xdr:col>
      <xdr:colOff>590550</xdr:colOff>
      <xdr:row>17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Profissão">
              <a:extLst>
                <a:ext uri="{FF2B5EF4-FFF2-40B4-BE49-F238E27FC236}">
                  <a16:creationId xmlns:a16="http://schemas.microsoft.com/office/drawing/2014/main" id="{E274A3DE-EEFF-4CF0-A595-B3C8AE8DA2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fiss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400"/>
              <a:ext cx="1924050" cy="316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18</xdr:row>
      <xdr:rowOff>79727</xdr:rowOff>
    </xdr:from>
    <xdr:to>
      <xdr:col>3</xdr:col>
      <xdr:colOff>603250</xdr:colOff>
      <xdr:row>45</xdr:row>
      <xdr:rowOff>44450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Estado">
              <a:extLst>
                <a:ext uri="{FF2B5EF4-FFF2-40B4-BE49-F238E27FC236}">
                  <a16:creationId xmlns:a16="http://schemas.microsoft.com/office/drawing/2014/main" id="{FB8E425E-ED88-46ED-8D75-E0EA2030899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318227"/>
              <a:ext cx="1936750" cy="42700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492475</xdr:colOff>
      <xdr:row>0</xdr:row>
      <xdr:rowOff>0</xdr:rowOff>
    </xdr:from>
    <xdr:to>
      <xdr:col>28</xdr:col>
      <xdr:colOff>323144</xdr:colOff>
      <xdr:row>7</xdr:row>
      <xdr:rowOff>28222</xdr:rowOff>
    </xdr:to>
    <xdr:pic>
      <xdr:nvPicPr>
        <xdr:cNvPr id="11" name="Gráfico 10" descr="Masculino com preenchimento sólido">
          <a:extLst>
            <a:ext uri="{FF2B5EF4-FFF2-40B4-BE49-F238E27FC236}">
              <a16:creationId xmlns:a16="http://schemas.microsoft.com/office/drawing/2014/main" id="{FD77A5AB-3373-836C-9648-45E7C17FD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357575" y="0"/>
          <a:ext cx="1805519" cy="1514122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20</xdr:col>
      <xdr:colOff>472722</xdr:colOff>
      <xdr:row>1</xdr:row>
      <xdr:rowOff>49388</xdr:rowOff>
    </xdr:from>
    <xdr:to>
      <xdr:col>23</xdr:col>
      <xdr:colOff>218723</xdr:colOff>
      <xdr:row>7</xdr:row>
      <xdr:rowOff>77610</xdr:rowOff>
    </xdr:to>
    <xdr:pic>
      <xdr:nvPicPr>
        <xdr:cNvPr id="13" name="Gráfico 12" descr="Mulher com preenchimento sólido">
          <a:extLst>
            <a:ext uri="{FF2B5EF4-FFF2-40B4-BE49-F238E27FC236}">
              <a16:creationId xmlns:a16="http://schemas.microsoft.com/office/drawing/2014/main" id="{B267754A-676B-45AA-0A32-E3BE744AA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07372" y="176388"/>
          <a:ext cx="1511301" cy="1387122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17</xdr:col>
      <xdr:colOff>141110</xdr:colOff>
      <xdr:row>1</xdr:row>
      <xdr:rowOff>14108</xdr:rowOff>
    </xdr:from>
    <xdr:to>
      <xdr:col>18</xdr:col>
      <xdr:colOff>324555</xdr:colOff>
      <xdr:row>6</xdr:row>
      <xdr:rowOff>7053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534EABB-C54B-9A7F-5E08-CC3634FF8117}"/>
            </a:ext>
          </a:extLst>
        </xdr:cNvPr>
        <xdr:cNvGrpSpPr/>
      </xdr:nvGrpSpPr>
      <xdr:grpSpPr>
        <a:xfrm>
          <a:off x="8980310" y="141108"/>
          <a:ext cx="748595" cy="1059745"/>
          <a:chOff x="8729247" y="2867862"/>
          <a:chExt cx="1639823" cy="1639823"/>
        </a:xfrm>
      </xdr:grpSpPr>
      <xdr:pic>
        <xdr:nvPicPr>
          <xdr:cNvPr id="15" name="Gráfico 14" descr="Assinatura estrutura de tópicos">
            <a:extLst>
              <a:ext uri="{FF2B5EF4-FFF2-40B4-BE49-F238E27FC236}">
                <a16:creationId xmlns:a16="http://schemas.microsoft.com/office/drawing/2014/main" id="{CF4B518B-487D-8910-77BC-547F48882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271000" y="3217334"/>
            <a:ext cx="914400" cy="914400"/>
          </a:xfrm>
          <a:prstGeom prst="rect">
            <a:avLst/>
          </a:prstGeom>
        </xdr:spPr>
      </xdr:pic>
      <xdr:pic>
        <xdr:nvPicPr>
          <xdr:cNvPr id="17" name="Gráfico 16" descr="Nenhum sinal estrutura de tópicos">
            <a:extLst>
              <a:ext uri="{FF2B5EF4-FFF2-40B4-BE49-F238E27FC236}">
                <a16:creationId xmlns:a16="http://schemas.microsoft.com/office/drawing/2014/main" id="{08C7435F-7ADB-C142-B416-E4F06FEB30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4675377">
            <a:off x="8729247" y="2867862"/>
            <a:ext cx="1639823" cy="1639823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120376</xdr:colOff>
      <xdr:row>1</xdr:row>
      <xdr:rowOff>177045</xdr:rowOff>
    </xdr:from>
    <xdr:to>
      <xdr:col>14</xdr:col>
      <xdr:colOff>373228</xdr:colOff>
      <xdr:row>5</xdr:row>
      <xdr:rowOff>77119</xdr:rowOff>
    </xdr:to>
    <xdr:pic>
      <xdr:nvPicPr>
        <xdr:cNvPr id="22" name="Gráfico 21" descr="Catálogo de endereços estrutura de tópicos">
          <a:extLst>
            <a:ext uri="{FF2B5EF4-FFF2-40B4-BE49-F238E27FC236}">
              <a16:creationId xmlns:a16="http://schemas.microsoft.com/office/drawing/2014/main" id="{7CBC45BA-B351-0DAD-4F04-219B367E4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20426207">
          <a:off x="6682043" y="304045"/>
          <a:ext cx="817296" cy="817296"/>
        </a:xfrm>
        <a:prstGeom prst="rect">
          <a:avLst/>
        </a:prstGeom>
      </xdr:spPr>
    </xdr:pic>
    <xdr:clientData/>
  </xdr:twoCellAnchor>
  <xdr:twoCellAnchor editAs="oneCell">
    <xdr:from>
      <xdr:col>5</xdr:col>
      <xdr:colOff>89279</xdr:colOff>
      <xdr:row>3</xdr:row>
      <xdr:rowOff>2498</xdr:rowOff>
    </xdr:from>
    <xdr:to>
      <xdr:col>6</xdr:col>
      <xdr:colOff>191258</xdr:colOff>
      <xdr:row>6</xdr:row>
      <xdr:rowOff>4289</xdr:rowOff>
    </xdr:to>
    <xdr:pic>
      <xdr:nvPicPr>
        <xdr:cNvPr id="24" name="Gráfico 23" descr="Livros estrutura de tópico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353F312-E8A2-95FB-3BF3-CF9C8A740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20002773">
          <a:off x="2146679" y="542248"/>
          <a:ext cx="667129" cy="655841"/>
        </a:xfrm>
        <a:prstGeom prst="rect">
          <a:avLst/>
        </a:prstGeom>
      </xdr:spPr>
    </xdr:pic>
    <xdr:clientData/>
  </xdr:twoCellAnchor>
  <xdr:twoCellAnchor editAs="oneCell">
    <xdr:from>
      <xdr:col>11</xdr:col>
      <xdr:colOff>355128</xdr:colOff>
      <xdr:row>2</xdr:row>
      <xdr:rowOff>134056</xdr:rowOff>
    </xdr:from>
    <xdr:to>
      <xdr:col>12</xdr:col>
      <xdr:colOff>543278</xdr:colOff>
      <xdr:row>5</xdr:row>
      <xdr:rowOff>105834</xdr:rowOff>
    </xdr:to>
    <xdr:pic>
      <xdr:nvPicPr>
        <xdr:cNvPr id="25" name="Gráfico 24" descr="Masculino com preenchimento sólido">
          <a:extLst>
            <a:ext uri="{FF2B5EF4-FFF2-40B4-BE49-F238E27FC236}">
              <a16:creationId xmlns:a16="http://schemas.microsoft.com/office/drawing/2014/main" id="{A937F782-3012-494A-9777-F4C32AA6B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87906" y="515056"/>
          <a:ext cx="752594" cy="635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548411</xdr:colOff>
      <xdr:row>0</xdr:row>
      <xdr:rowOff>56445</xdr:rowOff>
    </xdr:from>
    <xdr:to>
      <xdr:col>10</xdr:col>
      <xdr:colOff>105836</xdr:colOff>
      <xdr:row>3</xdr:row>
      <xdr:rowOff>148167</xdr:rowOff>
    </xdr:to>
    <xdr:pic>
      <xdr:nvPicPr>
        <xdr:cNvPr id="26" name="Gráfico 25" descr="Mulher com preenchimento sólido">
          <a:extLst>
            <a:ext uri="{FF2B5EF4-FFF2-40B4-BE49-F238E27FC236}">
              <a16:creationId xmlns:a16="http://schemas.microsoft.com/office/drawing/2014/main" id="{582F83C1-420D-4ED7-986C-C6CD7EBE9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87855" y="56445"/>
          <a:ext cx="686314" cy="635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38100</xdr:colOff>
      <xdr:row>33</xdr:row>
      <xdr:rowOff>12700</xdr:rowOff>
    </xdr:from>
    <xdr:to>
      <xdr:col>25</xdr:col>
      <xdr:colOff>139700</xdr:colOff>
      <xdr:row>44</xdr:row>
      <xdr:rowOff>133350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288585F2-3AD1-47E4-AE44-08EDA74C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114300</xdr:colOff>
      <xdr:row>12</xdr:row>
      <xdr:rowOff>38100</xdr:rowOff>
    </xdr:from>
    <xdr:to>
      <xdr:col>9</xdr:col>
      <xdr:colOff>463550</xdr:colOff>
      <xdr:row>27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EA08042-38E4-4BF8-8AAF-CAE60BF7E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57150</xdr:colOff>
      <xdr:row>11</xdr:row>
      <xdr:rowOff>31750</xdr:rowOff>
    </xdr:from>
    <xdr:to>
      <xdr:col>14</xdr:col>
      <xdr:colOff>508000</xdr:colOff>
      <xdr:row>27</xdr:row>
      <xdr:rowOff>107950</xdr:rowOff>
    </xdr:to>
    <mc:AlternateContent xmlns:mc="http://schemas.openxmlformats.org/markup-compatibility/2006">
      <mc:Choice xmlns:cx6="http://schemas.microsoft.com/office/drawing/2016/5/12/chartex" Requires="cx6">
        <xdr:graphicFrame macro="">
          <xdr:nvGraphicFramePr>
            <xdr:cNvPr id="28" name="Gráfico 27">
              <a:extLst>
                <a:ext uri="{FF2B5EF4-FFF2-40B4-BE49-F238E27FC236}">
                  <a16:creationId xmlns:a16="http://schemas.microsoft.com/office/drawing/2014/main" id="{0209E930-AAAE-4618-87EC-AA83F316F3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40300" y="2159000"/>
              <a:ext cx="2711450" cy="262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15</xdr:col>
      <xdr:colOff>19050</xdr:colOff>
      <xdr:row>11</xdr:row>
      <xdr:rowOff>50800</xdr:rowOff>
    </xdr:from>
    <xdr:to>
      <xdr:col>24</xdr:col>
      <xdr:colOff>533400</xdr:colOff>
      <xdr:row>27</xdr:row>
      <xdr:rowOff>78317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9E6839CE-ABF3-435C-8099-E9A1E1F16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29</xdr:col>
      <xdr:colOff>31750</xdr:colOff>
      <xdr:row>19</xdr:row>
      <xdr:rowOff>139700</xdr:rowOff>
    </xdr:from>
    <xdr:to>
      <xdr:col>32</xdr:col>
      <xdr:colOff>520700</xdr:colOff>
      <xdr:row>36</xdr:row>
      <xdr:rowOff>82550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7FCC07FF-901C-4CBE-A12B-F987E98BE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6350</xdr:colOff>
      <xdr:row>20</xdr:row>
      <xdr:rowOff>0</xdr:rowOff>
    </xdr:from>
    <xdr:to>
      <xdr:col>29</xdr:col>
      <xdr:colOff>44450</xdr:colOff>
      <xdr:row>36</xdr:row>
      <xdr:rowOff>88900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7D017C98-5FA5-4F1E-9EB8-A06B3BB96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12700</xdr:colOff>
      <xdr:row>36</xdr:row>
      <xdr:rowOff>114300</xdr:rowOff>
    </xdr:from>
    <xdr:to>
      <xdr:col>32</xdr:col>
      <xdr:colOff>533400</xdr:colOff>
      <xdr:row>44</xdr:row>
      <xdr:rowOff>158750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4" name="Período Mêses">
              <a:extLst>
                <a:ext uri="{FF2B5EF4-FFF2-40B4-BE49-F238E27FC236}">
                  <a16:creationId xmlns:a16="http://schemas.microsoft.com/office/drawing/2014/main" id="{60970372-1D51-4260-A998-56C26F4DE0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Período Mê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42950" y="6223000"/>
              <a:ext cx="4406900" cy="1314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32</xdr:col>
      <xdr:colOff>152400</xdr:colOff>
      <xdr:row>0</xdr:row>
      <xdr:rowOff>12700</xdr:rowOff>
    </xdr:from>
    <xdr:to>
      <xdr:col>32</xdr:col>
      <xdr:colOff>552450</xdr:colOff>
      <xdr:row>2</xdr:row>
      <xdr:rowOff>31750</xdr:rowOff>
    </xdr:to>
    <xdr:pic>
      <xdr:nvPicPr>
        <xdr:cNvPr id="3" name="Gráfico 2" descr="Selo cruz com preenchimento sólid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65C9DC-F65D-0065-D448-91F83C97E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7468850" y="12700"/>
          <a:ext cx="400050" cy="4000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ziela Escoto da Luz" refreshedDate="44726.769777199072" createdVersion="8" refreshedVersion="8" minRefreshableVersion="3" recordCount="10" xr:uid="{60A9EB00-A097-4617-90C8-B692B54608A4}">
  <cacheSource type="worksheet">
    <worksheetSource name="Tabela4"/>
  </cacheSource>
  <cacheFields count="2">
    <cacheField name="Tema" numFmtId="0">
      <sharedItems count="10">
        <s v="Literatura brasileira, Poesia"/>
        <s v="Literatura brasileira, Contos"/>
        <s v="Literatura brasileira, Crítica literária"/>
        <s v="Literatura brasileira, Romance"/>
        <s v="Literatura brasileira, Poesia, Ilustrado"/>
        <s v="Literatura brasileira, Romance, Ilustrado"/>
        <s v="Crítica literária, Literatura"/>
        <s v="Crítica literária, Literatura estrangeira"/>
        <s v="Poesia"/>
        <s v="Música, Crítica musical"/>
      </sharedItems>
    </cacheField>
    <cacheField name="Qtd" numFmtId="0">
      <sharedItems containsSemiMixedTypes="0" containsString="0" containsNumber="1" containsInteger="1" minValue="9" maxValue="56"/>
    </cacheField>
  </cacheFields>
  <extLst>
    <ext xmlns:x14="http://schemas.microsoft.com/office/spreadsheetml/2009/9/main" uri="{725AE2AE-9491-48be-B2B4-4EB974FC3084}">
      <x14:pivotCacheDefinition pivotCacheId="109254050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ziela Escoto da Luz" refreshedDate="44726.910604513891" createdVersion="8" refreshedVersion="8" minRefreshableVersion="3" recordCount="24" xr:uid="{3C499B3F-F799-4B55-91C9-ECCD32F2E783}">
  <cacheSource type="worksheet">
    <worksheetSource name="Tabela6"/>
  </cacheSource>
  <cacheFields count="7">
    <cacheField name="Período Mêses" numFmtId="17">
      <sharedItems containsSemiMixedTypes="0" containsNonDate="0" containsDate="1" containsString="0" minDate="2020-01-01T00:00:00" maxDate="2021-12-02T00:00:00" count="24"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</sharedItems>
      <fieldGroup par="6" base="0">
        <rangePr groupBy="months" startDate="2020-01-01T00:00:00" endDate="2021-12-02T00:00:00"/>
        <groupItems count="14">
          <s v="&lt;01/01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1"/>
        </groupItems>
      </fieldGroup>
    </cacheField>
    <cacheField name="Vendas" numFmtId="0">
      <sharedItems containsSemiMixedTypes="0" containsString="0" containsNumber="1" containsInteger="1" minValue="640" maxValue="1680"/>
    </cacheField>
    <cacheField name="Meta de vendas" numFmtId="0">
      <sharedItems containsSemiMixedTypes="0" containsString="0" containsNumber="1" minValue="853" maxValue="1746"/>
    </cacheField>
    <cacheField name="Desempenho (%)" numFmtId="10">
      <sharedItems containsSemiMixedTypes="0" containsString="0" containsNumber="1" minValue="0.71713147410358569" maxValue="1.0733452593917709"/>
    </cacheField>
    <cacheField name="Desempenho " numFmtId="0">
      <sharedItems/>
    </cacheField>
    <cacheField name="Trimestres" numFmtId="0" databaseField="0">
      <fieldGroup base="0">
        <rangePr groupBy="quarters" startDate="2020-01-01T00:00:00" endDate="2021-12-02T00:00:00"/>
        <groupItems count="6">
          <s v="&lt;01/01/2020"/>
          <s v="Trim1"/>
          <s v="Trim2"/>
          <s v="Trim3"/>
          <s v="Trim4"/>
          <s v="&gt;02/12/2021"/>
        </groupItems>
      </fieldGroup>
    </cacheField>
    <cacheField name="Anos" numFmtId="0" databaseField="0">
      <fieldGroup base="0">
        <rangePr groupBy="years" startDate="2020-01-01T00:00:00" endDate="2021-12-02T00:00:00"/>
        <groupItems count="4">
          <s v="&lt;01/01/2020"/>
          <s v="2020"/>
          <s v="2021"/>
          <s v="&gt;02/12/2021"/>
        </groupItems>
      </fieldGroup>
    </cacheField>
  </cacheFields>
  <extLst>
    <ext xmlns:x14="http://schemas.microsoft.com/office/spreadsheetml/2009/9/main" uri="{725AE2AE-9491-48be-B2B4-4EB974FC3084}">
      <x14:pivotCacheDefinition pivotCacheId="15569347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6"/>
  </r>
  <r>
    <x v="1"/>
    <n v="32"/>
  </r>
  <r>
    <x v="2"/>
    <n v="21"/>
  </r>
  <r>
    <x v="3"/>
    <n v="19"/>
  </r>
  <r>
    <x v="4"/>
    <n v="16"/>
  </r>
  <r>
    <x v="5"/>
    <n v="15"/>
  </r>
  <r>
    <x v="6"/>
    <n v="11"/>
  </r>
  <r>
    <x v="7"/>
    <n v="10"/>
  </r>
  <r>
    <x v="8"/>
    <n v="10"/>
  </r>
  <r>
    <x v="9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800"/>
    <n v="1081"/>
    <n v="0.74005550416281218"/>
    <s v="Abaixo da Meta!"/>
  </r>
  <r>
    <x v="1"/>
    <n v="640"/>
    <n v="853"/>
    <n v="0.75029308323563892"/>
    <s v="Abaixo da Meta!"/>
  </r>
  <r>
    <x v="2"/>
    <n v="800"/>
    <n v="1096"/>
    <n v="0.72992700729927007"/>
    <s v="Abaixo da Meta!"/>
  </r>
  <r>
    <x v="3"/>
    <n v="700"/>
    <n v="971"/>
    <n v="0.7209062821833162"/>
    <s v="Abaixo da Meta!"/>
  </r>
  <r>
    <x v="4"/>
    <n v="930"/>
    <n v="904"/>
    <n v="1.0287610619469028"/>
    <s v="Meta Batida!"/>
  </r>
  <r>
    <x v="5"/>
    <n v="1120"/>
    <n v="1376"/>
    <n v="0.81395348837209303"/>
    <s v="Abaixo da Meta!"/>
  </r>
  <r>
    <x v="6"/>
    <n v="945"/>
    <n v="1220"/>
    <n v="0.77459016393442626"/>
    <s v="Abaixo da Meta!"/>
  </r>
  <r>
    <x v="7"/>
    <n v="900"/>
    <n v="1236"/>
    <n v="0.72815533980582525"/>
    <s v="Abaixo da Meta!"/>
  </r>
  <r>
    <x v="8"/>
    <n v="1200"/>
    <n v="1118"/>
    <n v="1.0733452593917709"/>
    <s v="Meta Batida!"/>
  </r>
  <r>
    <x v="9"/>
    <n v="1300"/>
    <n v="1746"/>
    <n v="0.74455899198167241"/>
    <s v="Abaixo da Meta!"/>
  </r>
  <r>
    <x v="10"/>
    <n v="1100"/>
    <n v="1312"/>
    <n v="0.83841463414634143"/>
    <s v="Abaixo da Meta!"/>
  </r>
  <r>
    <x v="11"/>
    <n v="1100"/>
    <n v="1321"/>
    <n v="0.8327024981074943"/>
    <s v="Abaixo da Meta!"/>
  </r>
  <r>
    <x v="12"/>
    <n v="900"/>
    <n v="1255"/>
    <n v="0.71713147410358569"/>
    <s v="Abaixo da Meta!"/>
  </r>
  <r>
    <x v="13"/>
    <n v="930"/>
    <n v="1221"/>
    <n v="0.76167076167076164"/>
    <s v="Abaixo da Meta!"/>
  </r>
  <r>
    <x v="14"/>
    <n v="1150"/>
    <n v="1452"/>
    <n v="0.79201101928374651"/>
    <s v="Abaixo da Meta!"/>
  </r>
  <r>
    <x v="15"/>
    <n v="970"/>
    <n v="1015"/>
    <n v="0.95566502463054193"/>
    <s v="Abaixo da Meta!"/>
  </r>
  <r>
    <x v="16"/>
    <n v="1110"/>
    <n v="1073"/>
    <n v="1.0344827586206897"/>
    <s v="Meta Batida!"/>
  </r>
  <r>
    <x v="17"/>
    <n v="1450"/>
    <n v="1476"/>
    <n v="0.98238482384823844"/>
    <s v="Abaixo da Meta!"/>
  </r>
  <r>
    <x v="18"/>
    <n v="1370"/>
    <n v="1694"/>
    <n v="0.80873671782762691"/>
    <s v="Abaixo da Meta!"/>
  </r>
  <r>
    <x v="19"/>
    <n v="1200"/>
    <n v="1540"/>
    <n v="0.77922077922077926"/>
    <s v="Abaixo da Meta!"/>
  </r>
  <r>
    <x v="20"/>
    <n v="1680"/>
    <n v="1695"/>
    <n v="0.99115044247787609"/>
    <s v="Abaixo da Meta!"/>
  </r>
  <r>
    <x v="21"/>
    <n v="1440"/>
    <n v="1617.5"/>
    <n v="0.89026275115919629"/>
    <s v="Abaixo da Meta!"/>
  </r>
  <r>
    <x v="22"/>
    <n v="1560"/>
    <n v="1656.25"/>
    <n v="0.94188679245283013"/>
    <s v="Abaixo da Meta!"/>
  </r>
  <r>
    <x v="23"/>
    <n v="1500"/>
    <n v="1636.875"/>
    <n v="0.91638029782359676"/>
    <s v="Abaixo da Meta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C28FA-3F10-46D8-B1CB-6D2303B50F57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:B12" firstHeaderRow="1" firstDataRow="1" firstDataCol="1"/>
  <pivotFields count="2">
    <pivotField axis="axisRow" showAll="0">
      <items count="11">
        <item x="6"/>
        <item x="7"/>
        <item x="1"/>
        <item x="2"/>
        <item x="0"/>
        <item x="4"/>
        <item x="3"/>
        <item x="5"/>
        <item x="9"/>
        <item x="8"/>
        <item t="default"/>
      </items>
    </pivotField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Qtd" fld="1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9A318D-746C-4502-B391-AD8DAC346266}" name="Tabela dinâmica3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7">
  <location ref="A1:B4" firstHeaderRow="1" firstDataRow="1" firstDataCol="1"/>
  <pivotFields count="7">
    <pivotField axis="axisRow" numFmtId="1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numFmtId="10"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3">
    <field x="6"/>
    <field x="5"/>
    <field x="0"/>
  </rowFields>
  <rowItems count="3">
    <i>
      <x v="1"/>
    </i>
    <i>
      <x v="2"/>
    </i>
    <i t="grand">
      <x/>
    </i>
  </rowItems>
  <colItems count="1">
    <i/>
  </colItems>
  <dataFields count="1">
    <dataField name="Soma de Vendas" fld="1" baseField="0" baseItem="0"/>
  </dataFields>
  <chartFormats count="3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55A8C9-4F80-4D66-82C4-F253694763BC}" name="Tabela dinâmica4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A11:B14" firstHeaderRow="1" firstDataRow="1" firstDataCol="1"/>
  <pivotFields count="7">
    <pivotField axis="axisRow" numFmtId="1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numFmtId="10" showAll="0"/>
    <pivotField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">
        <item sd="0" x="0"/>
        <item sd="0" x="1"/>
        <item sd="0" x="2"/>
        <item sd="0" x="3"/>
      </items>
    </pivotField>
  </pivotFields>
  <rowFields count="3">
    <field x="6"/>
    <field x="5"/>
    <field x="0"/>
  </rowFields>
  <rowItems count="3">
    <i>
      <x v="1"/>
    </i>
    <i>
      <x v="2"/>
    </i>
    <i t="grand">
      <x/>
    </i>
  </rowItems>
  <colItems count="1">
    <i/>
  </colItems>
  <dataFields count="1">
    <dataField name="Soma de Meta de vendas" fld="2" baseField="0" baseItem="0"/>
  </dataFields>
  <chartFormats count="6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ing.com/images/search?form=xlimg&amp;q=Manaus" TargetMode="External"/><Relationship Id="rId13" Type="http://schemas.openxmlformats.org/officeDocument/2006/relationships/hyperlink" Target="https://www.bing.com/th?id=AMMS_279afec2502b976fe69e9d681064cd68&amp;qlt=95" TargetMode="External"/><Relationship Id="rId18" Type="http://schemas.openxmlformats.org/officeDocument/2006/relationships/hyperlink" Target="https://www.bing.com/images/search?form=xlimg&amp;q=S%c3%a3o+Lu%c3%ads+Maranh%c3%a3o" TargetMode="External"/><Relationship Id="rId3" Type="http://schemas.openxmlformats.org/officeDocument/2006/relationships/hyperlink" Target="https://www.bing.com/th?id=AMMS_254ccb792620153f62ffb438856b211f&amp;qlt=95" TargetMode="External"/><Relationship Id="rId21" Type="http://schemas.openxmlformats.org/officeDocument/2006/relationships/hyperlink" Target="https://www.bing.com/th?id=AMMS_9dbbccf2c5e4c05603057b5f5b440385&amp;qlt=95" TargetMode="External"/><Relationship Id="rId7" Type="http://schemas.openxmlformats.org/officeDocument/2006/relationships/hyperlink" Target="https://www.bing.com/th?id=AMMS_18dcc5c32589dc9fd20914dec717d69f&amp;qlt=95" TargetMode="External"/><Relationship Id="rId12" Type="http://schemas.openxmlformats.org/officeDocument/2006/relationships/hyperlink" Target="https://www.bing.com/images/search?form=xlimg&amp;q=Fortaleza" TargetMode="External"/><Relationship Id="rId17" Type="http://schemas.openxmlformats.org/officeDocument/2006/relationships/hyperlink" Target="https://www.bing.com/th?id=AMMS_2d57edd01cc4a28c09a65d1579b3b66b&amp;qlt=95" TargetMode="External"/><Relationship Id="rId2" Type="http://schemas.openxmlformats.org/officeDocument/2006/relationships/hyperlink" Target="https://www.bing.com/images/search?form=xlimg&amp;q=Belo+Horizonte" TargetMode="External"/><Relationship Id="rId16" Type="http://schemas.openxmlformats.org/officeDocument/2006/relationships/hyperlink" Target="https://www.bing.com/images/search?form=xlimg&amp;q=Goi%c3%a2nia" TargetMode="External"/><Relationship Id="rId20" Type="http://schemas.openxmlformats.org/officeDocument/2006/relationships/hyperlink" Target="https://www.bing.com/images/search?form=xlimg&amp;q=Olinda" TargetMode="External"/><Relationship Id="rId1" Type="http://schemas.openxmlformats.org/officeDocument/2006/relationships/hyperlink" Target="https://www.bing.com/th?id=AMMS_7126073fe77cb3a6a1d1e22358a5956e&amp;qlt=95" TargetMode="External"/><Relationship Id="rId6" Type="http://schemas.openxmlformats.org/officeDocument/2006/relationships/hyperlink" Target="https://www.bing.com/images/search?form=xlimg&amp;q=Macei%c3%b3" TargetMode="External"/><Relationship Id="rId11" Type="http://schemas.openxmlformats.org/officeDocument/2006/relationships/hyperlink" Target="https://www.bing.com/th?id=AMMS_6e70584a5e6cc46c621b8d2d8d5912f1&amp;qlt=95" TargetMode="External"/><Relationship Id="rId24" Type="http://schemas.openxmlformats.org/officeDocument/2006/relationships/hyperlink" Target="https://www.bing.com/images/search?form=xlimg&amp;q=S%c3%a3o+Paulo" TargetMode="External"/><Relationship Id="rId5" Type="http://schemas.openxmlformats.org/officeDocument/2006/relationships/hyperlink" Target="https://www.bing.com/th?id=AMMS_546f50ab909f05052225a68c5f8ac473&amp;qlt=95" TargetMode="External"/><Relationship Id="rId15" Type="http://schemas.openxmlformats.org/officeDocument/2006/relationships/hyperlink" Target="https://www.bing.com/th?id=AMMS_c3f652638ea6d77637137c0528d5dc42&amp;qlt=95" TargetMode="External"/><Relationship Id="rId23" Type="http://schemas.openxmlformats.org/officeDocument/2006/relationships/hyperlink" Target="https://www.bing.com/th?id=AMMS_91f9f6788cb710cf9a026a6303f9b506&amp;qlt=95" TargetMode="External"/><Relationship Id="rId10" Type="http://schemas.openxmlformats.org/officeDocument/2006/relationships/hyperlink" Target="https://www.bing.com/images/search?form=xlimg&amp;q=Salvador" TargetMode="External"/><Relationship Id="rId19" Type="http://schemas.openxmlformats.org/officeDocument/2006/relationships/hyperlink" Target="https://www.bing.com/th?id=AMMS_67eaaebedffbb86aa7eafeb92d5f614d&amp;qlt=95" TargetMode="External"/><Relationship Id="rId4" Type="http://schemas.openxmlformats.org/officeDocument/2006/relationships/hyperlink" Target="https://www.bing.com/images/search?form=xlimg&amp;q=Rio+Branco" TargetMode="External"/><Relationship Id="rId9" Type="http://schemas.openxmlformats.org/officeDocument/2006/relationships/hyperlink" Target="https://www.bing.com/th?id=AMMS_2e9013bc910424bf358d5dc264f67e9e&amp;qlt=95" TargetMode="External"/><Relationship Id="rId14" Type="http://schemas.openxmlformats.org/officeDocument/2006/relationships/hyperlink" Target="https://www.bing.com/images/search?form=xlimg&amp;q=Vila+Velha" TargetMode="External"/><Relationship Id="rId22" Type="http://schemas.openxmlformats.org/officeDocument/2006/relationships/hyperlink" Target="https://www.bing.com/images/search?form=xlimg&amp;q=Curitiba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2">
      <keyFlags>
        <key name="%EntityService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2core">
      <keyFlags>
        <key name="%EntityService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DataRetrievedTime">
          <flag name="ShowInCardView" value="0"/>
          <flag name="ShowInDotNotation" value="0"/>
          <flag name="ShowInAutoComplete" value="0"/>
          <flag name="ExcludeFromCalcComparison" value="1"/>
        </key>
        <key name="%EntityDomainIdString">
          <flag name="ShowInCardView" value="0"/>
          <flag name="ShowInDotNotation" value="0"/>
          <flag name="ShowInAutoComplete" value="0"/>
        </key>
        <key name="%InfoToolTipLabelNames">
          <flag name="ShowInCardView" value="0"/>
          <flag name="ShowInDotNotation" value="0"/>
          <flag name="ShowInAutoComplete" value="0"/>
        </key>
        <key name="%InfoToolTipLabelValues">
          <flag name="ShowInCardView" value="0"/>
          <flag name="ShowInDotNotation" value="0"/>
          <flag name="ShowInAutoComplete" value="0"/>
        </key>
        <key name="%InfoToolTipLabelValuesType">
          <flag name="ShowInCardView" value="0"/>
          <flag name="ShowInDotNotation" value="0"/>
          <flag name="ShowInAutoComplete" value="0"/>
        </key>
        <key name="%DataProviderString">
          <flag name="ShowInCardView" value="0"/>
          <flag name="ShowInDotNotation" value="0"/>
          <flag name="ShowInAutoComplete" value="0"/>
        </key>
        <key name="%ClassificationId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moreImagesAddress r:id="rId2"/>
  </webImageSrd>
  <webImageSrd>
    <address r:id="rId3"/>
    <moreImagesAddress r:id="rId4"/>
  </webImageSrd>
  <webImageSrd>
    <address r:id="rId5"/>
    <moreImagesAddress r:id="rId6"/>
  </webImageSrd>
  <webImageSrd>
    <address r:id="rId7"/>
    <moreImagesAddress r:id="rId8"/>
  </webImageSrd>
  <webImageSrd>
    <address r:id="rId9"/>
    <moreImagesAddress r:id="rId10"/>
  </webImageSrd>
  <webImageSrd>
    <address r:id="rId11"/>
    <moreImagesAddress r:id="rId12"/>
  </webImageSrd>
  <webImageSrd>
    <address r:id="rId13"/>
    <moreImagesAddress r:id="rId14"/>
  </webImageSrd>
  <webImageSrd>
    <address r:id="rId15"/>
    <moreImagesAddress r:id="rId16"/>
  </webImageSrd>
  <webImageSrd>
    <address r:id="rId17"/>
    <moreImagesAddress r:id="rId18"/>
  </webImageSrd>
  <webImageSrd>
    <address r:id="rId19"/>
    <moreImagesAddress r:id="rId20"/>
  </webImageSrd>
  <webImageSrd>
    <address r:id="rId21"/>
    <moreImagesAddress r:id="rId22"/>
  </webImageSrd>
  <webImageSrd>
    <address r:id="rId23"/>
    <moreImagesAddress r:id="rId24"/>
  </webImageSrd>
</webImagesSrd>
</file>

<file path=xl/richData/rdarray.xml><?xml version="1.0" encoding="utf-8"?>
<arrayData xmlns="http://schemas.microsoft.com/office/spreadsheetml/2017/richdata2" count="16">
  <a r="2">
    <v t="s">Alexandre Kalil (Prefeito)</v>
    <v t="s">Fuad Noman (Prefeito)</v>
  </a>
  <a r="1">
    <v t="s">Socorro Neri (Prefeito)</v>
  </a>
  <a r="1">
    <v t="s">João Henrique Caldas (Prefeito)</v>
  </a>
  <a r="1">
    <v t="s">David Almeida (Prefeito)</v>
  </a>
  <a r="1">
    <v t="s">Bruno Reis (Prefeito)</v>
  </a>
  <a r="1">
    <v t="s">Brasília Time Zone</v>
  </a>
  <a r="1">
    <v t="s">José Sarto (Prefeito)</v>
  </a>
  <a r="1">
    <v t="s">Tempo Universal Coordenado</v>
  </a>
  <a r="1">
    <v t="s">Rogério Cruz (Prefeito)</v>
  </a>
  <a r="1">
    <v t="r">88</v>
  </a>
  <a r="1">
    <v t="s">Emanuel Pinheiro (Prefeito)</v>
  </a>
  <a r="1">
    <v t="s">Lupércio Carlos do Nascimento (Prefeito)</v>
  </a>
  <a r="1">
    <v t="r">118</v>
  </a>
  <a r="1">
    <v t="s">Sebastião Melo (Prefeito)</v>
  </a>
  <a r="1">
    <v t="s">Topázio Neto (Prefeito)</v>
  </a>
  <a r="1">
    <v t="s">Ricardo Nunes (Prefeito)</v>
  </a>
</arrayData>
</file>

<file path=xl/richData/rdrichvalue.xml><?xml version="1.0" encoding="utf-8"?>
<rvData xmlns="http://schemas.microsoft.com/office/spreadsheetml/2017/richdata" count="151">
  <rv s="0">
    <v>536870912</v>
    <v>Belo Horizonte</v>
    <v>7d1c2d93-f138-98ba-29b3-c39c6ce5b7d8</v>
    <v>pt-BR</v>
    <v>Map</v>
  </rv>
  <rv s="1">
    <fb>330.9</fb>
    <v>12</v>
  </rv>
  <rv s="0">
    <v>536870912</v>
    <v>Minas Gerais</v>
    <v>974e2066-dee0-aecd-c973-50babb750033</v>
    <v>pt-BR</v>
    <v>Map</v>
  </rv>
  <rv s="2">
    <v>0</v>
    <v>10</v>
    <v>13</v>
    <v>0</v>
    <v>Image of Belo Horizonte</v>
  </rv>
  <rv s="1">
    <fb>-19.918177100000001</fb>
    <v>14</v>
  </rv>
  <rv s="3">
    <v>https://www.bing.com/search?q=Belo+Horizonte&amp;form=skydnc</v>
    <v>Aprenda mais com Bing</v>
  </rv>
  <rv s="4">
    <v>0</v>
  </rv>
  <rv s="1">
    <fb>-43.937053400000003</fb>
    <v>14</v>
  </rv>
  <rv s="0">
    <v>536870912</v>
    <v>Brasil</v>
    <v>a828cf41-b938-49fe-7986-4b336618d413</v>
    <v>pt-BR</v>
    <v>Map</v>
  </rv>
  <rv s="1">
    <fb>2721564</fb>
    <v>12</v>
  </rv>
  <rv s="5">
    <v>#VALUE!</v>
    <v>pt-BR</v>
    <v>7d1c2d93-f138-98ba-29b3-c39c6ce5b7d8</v>
    <v>536870912</v>
    <v>1</v>
    <v>3</v>
    <v>4</v>
    <v>5</v>
    <v>Belo Horizonte</v>
    <v>8</v>
    <v>9</v>
    <v>Map</v>
    <v>10</v>
    <v>11</v>
    <v>1</v>
    <v>Belo Horizonte é um município brasileiro e a capital do estado de Minas Gerais. Sua população estimada pelo IBGE para 1.º de julho de 2021 era de 2 530 701 habitantes, sendo o sexto município mais populoso do país, o terceiro da Região Sudeste e primeiro de seu estado. Com uma área de aproximadamente 331 km², possui uma geografia diversificada, com morros e baixadas. Com uma distância de 716 quilômetros de Brasília, é a segunda capital de estado mais próxima da capital federal, depois de Goiânia.</v>
    <v>2</v>
    <v>3</v>
    <v>4</v>
    <v>5</v>
    <v>6</v>
    <v>7</v>
    <v>Belo Horizonte</v>
    <v>8</v>
    <v>9</v>
    <v>Belo Horizonte</v>
    <v>mdp/vdpid/6508866595429810177</v>
  </rv>
  <rv s="0">
    <v>536870912</v>
    <v>Rio Branco</v>
    <v>8cbb31a9-ca81-595f-f9a6-45b5e7726880</v>
    <v>pt-BR</v>
    <v>Map</v>
  </rv>
  <rv s="1">
    <fb>8835.68</fb>
    <v>12</v>
  </rv>
  <rv s="0">
    <v>536870912</v>
    <v>Acre</v>
    <v>8960bf27-5261-01d1-4019-e7d898f67bb4</v>
    <v>pt-BR</v>
    <v>Map</v>
  </rv>
  <rv s="2">
    <v>1</v>
    <v>10</v>
    <v>19</v>
    <v>0</v>
    <v>Image of Rio Branco</v>
  </rv>
  <rv s="1">
    <fb>-9.9738647999999994</fb>
    <v>14</v>
  </rv>
  <rv s="3">
    <v>https://www.bing.com/search?q=Rio+Branco&amp;form=skydnc</v>
    <v>Aprenda mais com Bing</v>
  </rv>
  <rv s="4">
    <v>1</v>
  </rv>
  <rv s="1">
    <fb>-67.807541400000005</fb>
    <v>14</v>
  </rv>
  <rv s="1">
    <fb>413418</fb>
    <v>12</v>
  </rv>
  <rv s="5">
    <v>#VALUE!</v>
    <v>pt-BR</v>
    <v>8cbb31a9-ca81-595f-f9a6-45b5e7726880</v>
    <v>536870912</v>
    <v>1</v>
    <v>18</v>
    <v>4</v>
    <v>5</v>
    <v>Rio Branco</v>
    <v>8</v>
    <v>9</v>
    <v>Map</v>
    <v>10</v>
    <v>11</v>
    <v>12</v>
    <v>Rio Branco é um município brasileiro, capital do estado do Acre, na Região Norte do país e principal centro financeiro, corporativo, político e cultural do estado. Sendo a capital mais ocidental do Brasil, a 3 030 quilômetros de distância de Brasília, capital federal, Rio Branco localiza-se às margens do Rio Acre.</v>
    <v>13</v>
    <v>14</v>
    <v>15</v>
    <v>16</v>
    <v>17</v>
    <v>18</v>
    <v>Rio Branco</v>
    <v>8</v>
    <v>19</v>
    <v>Rio Branco</v>
    <v>mdp/vdpid/6358987256719474689</v>
  </rv>
  <rv s="0">
    <v>536870912</v>
    <v>Maceió</v>
    <v>3a74ac5b-60e1-5ea5-109b-bb1168cfbc75</v>
    <v>pt-BR</v>
    <v>Map</v>
  </rv>
  <rv s="1">
    <fb>511</fb>
    <v>12</v>
  </rv>
  <rv s="0">
    <v>536870912</v>
    <v>Alagoas</v>
    <v>4e3f1ba4-1948-0514-728a-55b34ab027b4</v>
    <v>pt-BR</v>
    <v>Map</v>
  </rv>
  <rv s="2">
    <v>2</v>
    <v>10</v>
    <v>26</v>
    <v>0</v>
    <v>Image of Maceió</v>
  </rv>
  <rv s="1">
    <fb>-9.6652242000000008</fb>
    <v>14</v>
  </rv>
  <rv s="3">
    <v>https://www.bing.com/search?q=Macei%c3%b3&amp;form=skydnc</v>
    <v>Aprenda mais com Bing</v>
  </rv>
  <rv s="4">
    <v>2</v>
  </rv>
  <rv s="1">
    <fb>-35.735712200000002</fb>
    <v>14</v>
  </rv>
  <rv s="1">
    <fb>1031597</fb>
    <v>12</v>
  </rv>
  <rv s="5">
    <v>#VALUE!</v>
    <v>pt-BR</v>
    <v>3a74ac5b-60e1-5ea5-109b-bb1168cfbc75</v>
    <v>536870912</v>
    <v>1</v>
    <v>24</v>
    <v>4</v>
    <v>5</v>
    <v>Maceió</v>
    <v>8</v>
    <v>9</v>
    <v>Map</v>
    <v>10</v>
    <v>25</v>
    <v>22</v>
    <v>Maceió é um município brasileiro, capital do estado de Alagoas, na Região Nordeste do país. Ocupa uma área de 509,5 km², estando distante 2 013 quilômetros de Brasília. É o município mais populoso de Alagoas, e sua população em 2020, estimada pelo Instituto Brasileiro de Geografia e Estatística, é de 1 025 360 habitantes, sendo a décima quarta capital brasileira a ultrapassar a marca de um milhão de habitantes residentes, e a quinta do Nordeste. Integra, com outros dez municípios alagoanos, a Região Metropolitana de Maceió, totalizando cerca de 1,3 milhão de habitantes em 2015, sendo o mais populoso de Alagoas, sendo o 6º maior do Nordeste e o 23º de todo o país.</v>
    <v>23</v>
    <v>24</v>
    <v>25</v>
    <v>26</v>
    <v>27</v>
    <v>28</v>
    <v>Maceió</v>
    <v>8</v>
    <v>29</v>
    <v>Maceió</v>
    <v>mdp/vdpid/6493751081724542978</v>
  </rv>
  <rv s="0">
    <v>536870912</v>
    <v>Manaus</v>
    <v>0e7323bc-9e74-834a-bf82-eb015e395767</v>
    <v>pt-BR</v>
    <v>Map</v>
  </rv>
  <rv s="1">
    <fb>11401.092000000001</fb>
    <v>12</v>
  </rv>
  <rv s="0">
    <v>536870912</v>
    <v>Amazonas</v>
    <v>f79e57ca-6fc1-5a6a-015b-38d90f33902f</v>
    <v>pt-BR</v>
    <v>Map</v>
  </rv>
  <rv s="2">
    <v>3</v>
    <v>10</v>
    <v>31</v>
    <v>0</v>
    <v>Image of Manaus</v>
  </rv>
  <rv s="1">
    <fb>-3.1063915999999998</fb>
    <v>14</v>
  </rv>
  <rv s="3">
    <v>https://www.bing.com/search?q=Manaus&amp;form=skydnc</v>
    <v>Aprenda mais com Bing</v>
  </rv>
  <rv s="4">
    <v>3</v>
  </rv>
  <rv s="1">
    <fb>-60.0262934</fb>
    <v>14</v>
  </rv>
  <rv s="1">
    <fb>2219580</fb>
    <v>12</v>
  </rv>
  <rv s="5">
    <v>#VALUE!</v>
    <v>pt-BR</v>
    <v>0e7323bc-9e74-834a-bf82-eb015e395767</v>
    <v>536870912</v>
    <v>1</v>
    <v>30</v>
    <v>4</v>
    <v>5</v>
    <v>Manaus</v>
    <v>8</v>
    <v>9</v>
    <v>Map</v>
    <v>10</v>
    <v>11</v>
    <v>32</v>
    <v>Manaus é um município brasileiro, capital do estado do Amazonas e principal centro financeiro, corporativo e mercantil da Região Norte do Brasil. É a cidade mais populosa do Amazonas, da Região Norte e de toda a Amazônia Brasileira, com uma população estimada em 2 255 903 habitantes em 2021. Localizada no centro da maior floresta tropical do mundo, Manaus é um dos maiores destinos turísticos no Brasil e também a cidade mais influente da Amazônia Ocidental, onde exerce um impacto significativo sobre o comércio, educação, finanças, indústria, mídia, pesquisas, poder militar, tecnologia e entretenimento de toda a região, recebendo a classificação de metrópole regional, por parte do Instituto Brasileiro de Geografia e Estatística. Manaus abriga a sede do Instituto Nacional de Pesquisas da Amazônia, sendo o mais importante centro para estudos científicos do bioma amazônico e para assuntos internacionais de sustentabilidade. A cidade está localizada mais precisamente na confluência dos rios Negro e Solimões e tem como seu maior símbolo cultural o Teatro Amazonas, tombado como Patrimônio Histórico Nacional pelo IPHAN.</v>
    <v>33</v>
    <v>34</v>
    <v>35</v>
    <v>36</v>
    <v>37</v>
    <v>38</v>
    <v>Manaus</v>
    <v>8</v>
    <v>39</v>
    <v>Manaus</v>
    <v>mdp/vdpid/6380626315971657730</v>
  </rv>
  <rv s="0">
    <v>536870912</v>
    <v>Salvador</v>
    <v>c5ab7830-9611-6d00-5607-a97cd3cb3985</v>
    <v>pt-BR</v>
    <v>Map</v>
  </rv>
  <rv s="1">
    <fb>693</fb>
    <v>12</v>
  </rv>
  <rv s="0">
    <v>536870912</v>
    <v>Bahia</v>
    <v>e904684f-6d5b-f7bb-c27d-bdb50a0ec8ab</v>
    <v>pt-BR</v>
    <v>Map</v>
  </rv>
  <rv s="2">
    <v>4</v>
    <v>10</v>
    <v>36</v>
    <v>0</v>
    <v>Image of Salvador</v>
  </rv>
  <rv s="1">
    <fb>-12.974722</fb>
    <v>14</v>
  </rv>
  <rv s="3">
    <v>https://www.bing.com/search?q=Salvador&amp;form=skydnc</v>
    <v>Aprenda mais com Bing</v>
  </rv>
  <rv s="4">
    <v>4</v>
  </rv>
  <rv s="1">
    <fb>-38.476666999999999</fb>
    <v>14</v>
  </rv>
  <rv s="1">
    <fb>2886698</fb>
    <v>12</v>
  </rv>
  <rv s="5">
    <v>#VALUE!</v>
    <v>pt-BR</v>
    <v>c5ab7830-9611-6d00-5607-a97cd3cb3985</v>
    <v>536870912</v>
    <v>1</v>
    <v>35</v>
    <v>4</v>
    <v>5</v>
    <v>Salvador</v>
    <v>8</v>
    <v>9</v>
    <v>Map</v>
    <v>10</v>
    <v>11</v>
    <v>42</v>
    <v>Salvador é um município brasileiro e capital do estado da Bahia. Situada na Zona da Mata da Região Nordeste do Brasil, Salvador é notável em todo o país pela sua gastronomia, música e arquitetura, reconhecidas também internacionalmente. A influência africana em muitos aspectos culturais da cidade a torna o centro da cultura afro-brasileira. Primeira capital da América Portuguesa, que corresponde ao atual Brasil, a cidade é uma das mais antigas do continente americano e uma das primeiras cidades planejadas no mundo, ainda no período do Renascimento. Sua fundação em 1549 por Tomé de Sousa ocorreu por conta da implantação do Governo-Geral do Brasil pelo Império Português.</v>
    <v>43</v>
    <v>44</v>
    <v>45</v>
    <v>46</v>
    <v>47</v>
    <v>48</v>
    <v>Salvador</v>
    <v>8</v>
    <v>49</v>
    <v>Salvador</v>
    <v>mdp/vdpid/6505772832406896644</v>
  </rv>
  <rv s="0">
    <v>536870912</v>
    <v>Fortaleza</v>
    <v>1e17d357-221f-4eab-3680-b32a5807a0e9</v>
    <v>pt-BR</v>
    <v>Map</v>
  </rv>
  <rv s="1">
    <fb>312.35300000000001</fb>
    <v>12</v>
  </rv>
  <rv s="0">
    <v>536870912</v>
    <v>Ceará</v>
    <v>b598e20e-29fb-ccf6-be0e-2650e6ba40c5</v>
    <v>pt-BR</v>
    <v>Map</v>
  </rv>
  <rv s="4">
    <v>5</v>
  </rv>
  <rv s="2">
    <v>5</v>
    <v>10</v>
    <v>42</v>
    <v>0</v>
    <v>Image of Fortaleza</v>
  </rv>
  <rv s="1">
    <fb>-3.7183329999999999</fb>
    <v>14</v>
  </rv>
  <rv s="3">
    <v>https://www.bing.com/search?q=Fortaleza&amp;form=skydnc</v>
    <v>Aprenda mais com Bing</v>
  </rv>
  <rv s="4">
    <v>6</v>
  </rv>
  <rv s="1">
    <fb>-38.542777999999998</fb>
    <v>14</v>
  </rv>
  <rv s="1">
    <fb>2703391</fb>
    <v>12</v>
  </rv>
  <rv s="6">
    <v>#VALUE!</v>
    <v>pt-BR</v>
    <v>1e17d357-221f-4eab-3680-b32a5807a0e9</v>
    <v>536870912</v>
    <v>1</v>
    <v>40</v>
    <v>4</v>
    <v>41</v>
    <v>Fortaleza</v>
    <v>8</v>
    <v>9</v>
    <v>Map</v>
    <v>10</v>
    <v>25</v>
    <v>52</v>
    <v>Fortaleza é um município brasileiro, capital do estado do Ceará, situado na região Nordeste do país. Distante 2 285 km de Brasília, capital federal, a cidade desenvolveu-se às margens do riacho Pajeú, e sua toponímia é uma alusão ao Forte Schoonenborch, o qual deu origem ao município, construído pelos holandeses durante sua segunda permanência no local, entre 1649 e 1654. O lema de Fortaleza, presente em seu brasão, é a palavra em latim Fortitudine, que, em português, significa "força, valor, coragem".</v>
    <v>53</v>
    <v>54</v>
    <v>55</v>
    <v>56</v>
    <v>57</v>
    <v>58</v>
    <v>59</v>
    <v>Fortaleza</v>
    <v>8</v>
    <v>60</v>
    <v>Fortaleza</v>
    <v>mdp/vdpid/6488671305439641601</v>
  </rv>
  <rv s="0">
    <v>536870912</v>
    <v>Vila Velha</v>
    <v>38aefb5d-bcf5-b01a-9d31-ece423c97f3c</v>
    <v>pt-BR</v>
    <v>Map</v>
  </rv>
  <rv s="1">
    <fb>210</fb>
    <v>12</v>
  </rv>
  <rv s="0">
    <v>536870912</v>
    <v>Espírito Santo</v>
    <v>dbc4d679-53e7-49d7-c6b3-88a4ca7f522f</v>
    <v>pt-BR</v>
    <v>Map</v>
  </rv>
  <rv s="4">
    <v>7</v>
  </rv>
  <rv s="2">
    <v>6</v>
    <v>10</v>
    <v>48</v>
    <v>0</v>
    <v>Image of Vila Velha</v>
  </rv>
  <rv s="1">
    <fb>-20.336837500000001</fb>
    <v>14</v>
  </rv>
  <rv s="3">
    <v>https://www.bing.com/search?q=Vila+Velha&amp;form=skydnc</v>
    <v>Aprenda mais com Bing</v>
  </rv>
  <rv s="1">
    <fb>-40.291927700000002</fb>
    <v>14</v>
  </rv>
  <rv s="1">
    <fb>501325</fb>
    <v>12</v>
  </rv>
  <rv s="7">
    <v>#VALUE!</v>
    <v>pt-BR</v>
    <v>38aefb5d-bcf5-b01a-9d31-ece423c97f3c</v>
    <v>536870912</v>
    <v>1</v>
    <v>46</v>
    <v>4</v>
    <v>47</v>
    <v>Vila Velha</v>
    <v>8</v>
    <v>9</v>
    <v>Map</v>
    <v>10</v>
    <v>11</v>
    <v>63</v>
    <v>Vila Velha é um município brasileiro localizado no litoral do estado do Espírito Santo, na Região Sudeste do país. Pertence à Região Metropolitana de Vitória e ocupa uma área de 209,965 km², sendo que 54,57 km² estão em perímetro urbano, e a população em 2021 foi estimada pelo IBGE em 508 655 habitantes, o que faz do município o segundo mais populoso do Espírito Santo, atrás apenas da Serra.</v>
    <v>64</v>
    <v>65</v>
    <v>66</v>
    <v>67</v>
    <v>68</v>
    <v>69</v>
    <v>Vila Velha</v>
    <v>8</v>
    <v>70</v>
    <v>Vila Velha</v>
    <v>mdp/vdpid/6509563683151020033</v>
  </rv>
  <rv s="0">
    <v>536870912</v>
    <v>Goiânia</v>
    <v>1829f4c1-96fd-bd18-3015-b31e76f2f860</v>
    <v>pt-BR</v>
    <v>Map</v>
  </rv>
  <rv s="1">
    <fb>789</fb>
    <v>12</v>
  </rv>
  <rv s="0">
    <v>536870912</v>
    <v>Goiás</v>
    <v>38750702-647a-b72a-2cec-e4a55e078f36</v>
    <v>pt-BR</v>
    <v>Map</v>
  </rv>
  <rv s="2">
    <v>7</v>
    <v>10</v>
    <v>54</v>
    <v>0</v>
    <v>Image of Goiânia</v>
  </rv>
  <rv s="1">
    <fb>-16.6805153</fb>
    <v>14</v>
  </rv>
  <rv s="3">
    <v>https://www.bing.com/search?q=Goi%c3%a2nia&amp;form=skydnc</v>
    <v>Aprenda mais com Bing</v>
  </rv>
  <rv s="4">
    <v>8</v>
  </rv>
  <rv s="1">
    <fb>-49.256126799999997</fb>
    <v>14</v>
  </rv>
  <rv s="1">
    <fb>1536097</fb>
    <v>12</v>
  </rv>
  <rv s="6">
    <v>#VALUE!</v>
    <v>pt-BR</v>
    <v>1829f4c1-96fd-bd18-3015-b31e76f2f860</v>
    <v>536870912</v>
    <v>1</v>
    <v>53</v>
    <v>4</v>
    <v>41</v>
    <v>Goiânia</v>
    <v>8</v>
    <v>9</v>
    <v>Map</v>
    <v>10</v>
    <v>11</v>
    <v>73</v>
    <v>Goiânia é um município brasileiro, capital do estado de Goiás. Dista 209 km de Brasília, a capital nacional. Com uma área de aproximadamente 728,84 km², possui uma geografia contínua, com poucos morros e baixadas, caracterizada por ser uma região do Planalto Central do Brasil.</v>
    <v>74</v>
    <v>65</v>
    <v>75</v>
    <v>76</v>
    <v>77</v>
    <v>78</v>
    <v>79</v>
    <v>Goiânia</v>
    <v>8</v>
    <v>80</v>
    <v>Goiânia</v>
    <v>mdp/vdpid/6407912423524663297</v>
  </rv>
  <rv s="0">
    <v>536870912</v>
    <v>São Luís</v>
    <v>0d9a2270-bec5-b9fe-5a63-fd6e2ed304cb</v>
    <v>pt-BR</v>
    <v>Map</v>
  </rv>
  <rv s="1">
    <fb>827.14099999999996</fb>
    <v>12</v>
  </rv>
  <rv s="0">
    <v>536870912</v>
    <v>Maranhão</v>
    <v>98274980-9da4-ff5e-78a1-e512bb4179ca</v>
    <v>pt-BR</v>
    <v>Map</v>
  </rv>
  <rv s="2">
    <v>8</v>
    <v>10</v>
    <v>61</v>
    <v>0</v>
    <v>Image of São Luís</v>
  </rv>
  <rv s="1">
    <fb>-2.5294509999999999</fb>
    <v>14</v>
  </rv>
  <rv s="3">
    <v>https://www.bing.com/search?q=S%c3%a3o+Lu%c3%ads+Maranh%c3%a3o&amp;form=skydnc</v>
    <v>Aprenda mais com Bing</v>
  </rv>
  <rv s="0">
    <v>805306368</v>
    <v>Eduardo Braide (Prefeito)</v>
    <v>90cb7689-d6ee-7261-e3cf-4049f9777fd3</v>
    <v>pt-BR</v>
    <v>Generic</v>
  </rv>
  <rv s="4">
    <v>9</v>
  </rv>
  <rv s="1">
    <fb>-44.296947000000003</fb>
    <v>14</v>
  </rv>
  <rv s="1">
    <fb>1108975</fb>
    <v>12</v>
  </rv>
  <rv s="5">
    <v>#VALUE!</v>
    <v>pt-BR</v>
    <v>0d9a2270-bec5-b9fe-5a63-fd6e2ed304cb</v>
    <v>536870912</v>
    <v>1</v>
    <v>60</v>
    <v>4</v>
    <v>5</v>
    <v>São Luís</v>
    <v>8</v>
    <v>9</v>
    <v>Map</v>
    <v>10</v>
    <v>11</v>
    <v>83</v>
    <v>São Luís é um município brasileiro e a capital do estado do Maranhão. É a única cidade brasileira fundada por franceses, no dia 8 de setembro de 1612, posteriormente invadida por holandeses e por fim colonizada pelos portugueses. Localiza-se na ilha de Upaon-Açu no Atlântico Sul, entre as baías de São Marcos e São José de Ribamar, no Golfão Maranhense. Em 1621 quando o Brasil foi dividido em duas unidades administrativas — Estado do Maranhão e Estado do Brasil — São Luís foi a capital da primeira unidade administrativa. No ano de 1997 o centro histórico da cidade foi declarado patrimônio cultural da humanidade pela UNESCO.</v>
    <v>84</v>
    <v>85</v>
    <v>86</v>
    <v>87</v>
    <v>89</v>
    <v>90</v>
    <v>São Luís</v>
    <v>8</v>
    <v>91</v>
    <v>São Luís</v>
    <v>mdp/vdpid/6485588286210310145</v>
  </rv>
  <rv s="0">
    <v>536870912</v>
    <v>Cuiabá</v>
    <v>40ab2387-3bef-ed49-417a-241a85867199</v>
    <v>pt-BR</v>
    <v>Map</v>
  </rv>
  <rv s="1">
    <fb>3291</fb>
    <v>12</v>
  </rv>
  <rv s="0">
    <v>536870912</v>
    <v>Mato Grosso</v>
    <v>af05c757-4d77-813e-b8eb-97635c07f37a</v>
    <v>pt-BR</v>
    <v>Map</v>
  </rv>
  <rv s="1">
    <fb>-15.5951004</fb>
    <v>14</v>
  </rv>
  <rv s="3">
    <v>https://www.bing.com/search?q=Cuiab%c3%a1&amp;form=skydnc</v>
    <v>Aprenda mais com Bing</v>
  </rv>
  <rv s="4">
    <v>10</v>
  </rv>
  <rv s="1">
    <fb>-56.092264900000004</fb>
    <v>14</v>
  </rv>
  <rv s="1">
    <fb>618124</fb>
    <v>12</v>
  </rv>
  <rv s="8">
    <v>#VALUE!</v>
    <v>pt-BR</v>
    <v>40ab2387-3bef-ed49-417a-241a85867199</v>
    <v>536870912</v>
    <v>1</v>
    <v>66</v>
    <v>67</v>
    <v>68</v>
    <v>Cuiabá</v>
    <v>8</v>
    <v>69</v>
    <v>Map</v>
    <v>10</v>
    <v>11</v>
    <v>94</v>
    <v>Cuiabá é um município brasileiro, capital do estado de Mato Grosso, Região Centro-Oeste do país. Fundado em 1719 por Pascoal Moreira Cabral e descoberto por Miguel Sutil, ambos bandeirantes nascidos na cidade de Sorocaba, São Paulo, ficou praticamente estagnada desde o fim das jazidas de ouro até o início do século XX. Desde então, apresentou um crescimento populacional acima da média nacional, atingindo seu auge nas décadas de 1970 e 1980.</v>
    <v>95</v>
    <v>65</v>
    <v>96</v>
    <v>97</v>
    <v>98</v>
    <v>99</v>
    <v>Cuiabá</v>
    <v>8</v>
    <v>100</v>
    <v>Cuiabá</v>
    <v>mdp/vdpid/6405527059841417217</v>
  </rv>
  <rv s="0">
    <v>536870912</v>
    <v>Olinda</v>
    <v>d3586bda-6215-399b-7e39-9d6f2fbb85e3</v>
    <v>pt-BR</v>
    <v>Map</v>
  </rv>
  <rv s="1">
    <fb>43.55</fb>
    <v>12</v>
  </rv>
  <rv s="0">
    <v>536870912</v>
    <v>Pernambuco</v>
    <v>5538aab1-15ae-294f-2c10-f5083201cca1</v>
    <v>pt-BR</v>
    <v>Map</v>
  </rv>
  <rv s="2">
    <v>9</v>
    <v>10</v>
    <v>74</v>
    <v>0</v>
    <v>Image of Olinda</v>
  </rv>
  <rv s="1">
    <fb>-8</fb>
    <v>14</v>
  </rv>
  <rv s="3">
    <v>https://www.bing.com/search?q=Olinda&amp;form=skydnc</v>
    <v>Aprenda mais com Bing</v>
  </rv>
  <rv s="4">
    <v>11</v>
  </rv>
  <rv s="1">
    <fb>-34.883333</fb>
    <v>14</v>
  </rv>
  <rv s="1">
    <fb>393115</fb>
    <v>12</v>
  </rv>
  <rv s="5">
    <v>#VALUE!</v>
    <v>pt-BR</v>
    <v>d3586bda-6215-399b-7e39-9d6f2fbb85e3</v>
    <v>536870912</v>
    <v>1</v>
    <v>73</v>
    <v>4</v>
    <v>5</v>
    <v>Olinda</v>
    <v>8</v>
    <v>9</v>
    <v>Map</v>
    <v>10</v>
    <v>11</v>
    <v>103</v>
    <v>Olinda é um município brasileiro do estado de Pernambuco. Pertence à Região Metropolitana do Recife, distando seis quilômetros da capital pernambucana. Fundada em 1535, Olinda é a mais antiga entre as cidades brasileiras declaradas Patrimônio Histórico e Cultural da Humanidade pela UNESCO, e foi o segundo centro histórico do país a receber tal título, em 1982, após Ouro Preto. Em que pesem a descaracterização de parte do seu casario histórico e a perda de diversos exemplares da arquitetura quinhentista com o ataque holandês, Olinda abriga dezenas de igrejas e conventos barrocos de inestimável valor histórico, e mantém o seu traçado urbano colonial. É uma localidade de grande relevo na história do Brasil.</v>
    <v>104</v>
    <v>105</v>
    <v>106</v>
    <v>107</v>
    <v>108</v>
    <v>109</v>
    <v>Olinda</v>
    <v>8</v>
    <v>110</v>
    <v>Olinda</v>
    <v>mdp/vdpid/6493001879356702721</v>
  </rv>
  <rv s="0">
    <v>536870912</v>
    <v>Curitiba</v>
    <v>9de3a316-28c1-de67-4f2f-b5f04beb753a</v>
    <v>pt-BR</v>
    <v>Map</v>
  </rv>
  <rv s="1">
    <fb>430.9</fb>
    <v>12</v>
  </rv>
  <rv s="0">
    <v>536870912</v>
    <v>Paraná</v>
    <v>a33450c4-459a-0682-41ee-635b343dd785</v>
    <v>pt-BR</v>
    <v>Map</v>
  </rv>
  <rv s="2">
    <v>10</v>
    <v>10</v>
    <v>79</v>
    <v>0</v>
    <v>Image of Curitiba</v>
  </rv>
  <rv s="1">
    <fb>-25.428356300000001</fb>
    <v>14</v>
  </rv>
  <rv s="3">
    <v>https://www.bing.com/search?q=Curitiba&amp;form=skydnc</v>
    <v>Aprenda mais com Bing</v>
  </rv>
  <rv s="0">
    <v>805306368</v>
    <v>Rafael Greca (Prefeito)</v>
    <v>0ad3cb9b-a0f8-f444-3bc7-bb653310a95a</v>
    <v>pt-BR</v>
    <v>Generic</v>
  </rv>
  <rv s="4">
    <v>12</v>
  </rv>
  <rv s="1">
    <fb>-49.273251500000001</fb>
    <v>14</v>
  </rv>
  <rv s="1">
    <fb>1948626</fb>
    <v>12</v>
  </rv>
  <rv s="5">
    <v>#VALUE!</v>
    <v>pt-BR</v>
    <v>9de3a316-28c1-de67-4f2f-b5f04beb753a</v>
    <v>536870912</v>
    <v>1</v>
    <v>78</v>
    <v>4</v>
    <v>5</v>
    <v>Curitiba</v>
    <v>8</v>
    <v>9</v>
    <v>Map</v>
    <v>10</v>
    <v>11</v>
    <v>113</v>
    <v>Curitiba é um município brasileiro, capital do estado do Paraná, localizado a 934 metros de altitude no Primeiro Planalto Paranaense, a mais de 110 quilômetros do Oceano Atlântico, distante 1 386 km a sul de Brasília, capital federal. Com 1 963 726 habitantes, é o município mais populoso do Paraná e da região Sul, além de ser o 8.º do país, segundo estimativa populacional calculada pelo IBGE para 2021. Fundado em 1693, a partir de um pequeno povoado bandeirante, Curitiba tornou-se uma importante parada comercial com a abertura da estrada tropeira entre Sorocaba e Viamão, vindo, em 1853, a ser a capital da recém-emancipada Província do Paraná. Desde então, a cidade, conhecida pelas suas ruas largas, manteve um ritmo de crescimento urbano fortalecido pela chegada de diversos imigrantes europeus ao longo do século XIX, na maioria, alemães, poloneses, ucranianos e italianos, que contribuíram para a atual diversidade cultural.</v>
    <v>114</v>
    <v>115</v>
    <v>116</v>
    <v>117</v>
    <v>119</v>
    <v>120</v>
    <v>Curitiba</v>
    <v>8</v>
    <v>121</v>
    <v>Curitiba</v>
    <v>mdp/vdpid/6461586417104453633</v>
  </rv>
  <rv s="0">
    <v>536870912</v>
    <v>Porto Alegre</v>
    <v>59476ac7-9b13-46ab-560e-cdac4510fa7a</v>
    <v>pt-BR</v>
    <v>Map</v>
  </rv>
  <rv s="1">
    <fb>496.827</fb>
    <v>12</v>
  </rv>
  <rv s="0">
    <v>536870912</v>
    <v>Rio Grande do Sul</v>
    <v>9644dbbf-be0c-de9c-a534-3d7ff4801a8b</v>
    <v>pt-BR</v>
    <v>Map</v>
  </rv>
  <rv s="1">
    <fb>-30.027678999999999</fb>
    <v>14</v>
  </rv>
  <rv s="3">
    <v>https://www.bing.com/search?q=Porto+Alegre&amp;form=skydnc</v>
    <v>Aprenda mais com Bing</v>
  </rv>
  <rv s="4">
    <v>13</v>
  </rv>
  <rv s="1">
    <fb>-51.228640400000003</fb>
    <v>14</v>
  </rv>
  <rv s="1">
    <fb>1488252</fb>
    <v>12</v>
  </rv>
  <rv s="8">
    <v>#VALUE!</v>
    <v>pt-BR</v>
    <v>59476ac7-9b13-46ab-560e-cdac4510fa7a</v>
    <v>536870912</v>
    <v>1</v>
    <v>83</v>
    <v>67</v>
    <v>68</v>
    <v>Porto Alegre</v>
    <v>8</v>
    <v>69</v>
    <v>Map</v>
    <v>10</v>
    <v>11</v>
    <v>124</v>
    <v>Porto Alegre é um município brasileiro e a capital do estado mais meridional do Brasil, o Rio Grande do Sul. Com uma área de quase 500 km² e uma população de 1 492 530 habitantes, possui uma geografia diversificada, com morros, baixadas e um grande lago: o Guaíba. Está a 2 027 km da capital nacional, Brasília.</v>
    <v>125</v>
    <v>65</v>
    <v>126</v>
    <v>127</v>
    <v>128</v>
    <v>129</v>
    <v>Porto Alegre</v>
    <v>8</v>
    <v>130</v>
    <v>Porto Alegre</v>
    <v>mdp/vdpid/6463704463331819521</v>
  </rv>
  <rv s="0">
    <v>536870912</v>
    <v>Florianópolis</v>
    <v>21bdeb41-fb0e-9537-f2bb-6ca2732f1d96</v>
    <v>pt-BR</v>
    <v>Map</v>
  </rv>
  <rv s="1">
    <fb>675.40899999999999</fb>
    <v>12</v>
  </rv>
  <rv s="0">
    <v>536870912</v>
    <v>Santa Catarina</v>
    <v>6262969d-76c7-e65f-1be5-668011a93ff0</v>
    <v>pt-BR</v>
    <v>Map</v>
  </rv>
  <rv s="1">
    <fb>-27.593499999999999</fb>
    <v>14</v>
  </rv>
  <rv s="3">
    <v>https://www.bing.com/search?q=Florian%c3%b3polis&amp;form=skydnc</v>
    <v>Aprenda mais com Bing</v>
  </rv>
  <rv s="4">
    <v>14</v>
  </rv>
  <rv s="1">
    <fb>-48.558540000000001</fb>
    <v>14</v>
  </rv>
  <rv s="1">
    <fb>508826</fb>
    <v>12</v>
  </rv>
  <rv s="9">
    <v>#VALUE!</v>
    <v>pt-BR</v>
    <v>21bdeb41-fb0e-9537-f2bb-6ca2732f1d96</v>
    <v>536870912</v>
    <v>1</v>
    <v>88</v>
    <v>67</v>
    <v>89</v>
    <v>Florianópolis</v>
    <v>8</v>
    <v>69</v>
    <v>Map</v>
    <v>10</v>
    <v>11</v>
    <v>133</v>
    <v>Florianópolis é a capital do estado brasileiro de Santa Catarina, na Região Sul do país. O município é composto pela ilha principal, a ilha de Santa Catarina, a parte continental e algumas pequenas ilhas circundantes. A cidade tem uma população de 516 524 habitantes, de acordo com estimativas para 2021 do Instituto Brasileiro de Geografia e Estatística. É o segundo município mais populoso do estado e o 48º do Brasil. A região metropolitana tem uma população estimada de 1 209 818 habitantes, a 21ª maior do país. A cidade é conhecida por ter uma elevada qualidade de vida, sendo a capital brasileira com maior pontuação do Índice de Desenvolvimento Humano, calculado pelo PNUD, das Nações Unidas.</v>
    <v>134</v>
    <v>135</v>
    <v>136</v>
    <v>137</v>
    <v>138</v>
    <v>Florianópolis</v>
    <v>8</v>
    <v>139</v>
    <v>Florianópolis</v>
    <v>mdp/vdpid/6462068079399534593</v>
  </rv>
  <rv s="0">
    <v>536870912</v>
    <v>São Paulo</v>
    <v>c6cf2f6e-626c-4267-ae48-9e13ea74d2b9</v>
    <v>pt-BR</v>
    <v>Map</v>
  </rv>
  <rv s="1">
    <fb>1521.11</fb>
    <v>12</v>
  </rv>
  <rv s="0">
    <v>536870912</v>
    <v>São Paulo</v>
    <v>4d56ae2d-1aad-8c4f-dca2-4456acc12f89</v>
    <v>pt-BR</v>
    <v>Map</v>
  </rv>
  <rv s="2">
    <v>11</v>
    <v>10</v>
    <v>95</v>
    <v>0</v>
    <v>Image of São Paulo</v>
  </rv>
  <rv s="1">
    <fb>-23.548665700000001</fb>
    <v>14</v>
  </rv>
  <rv s="3">
    <v>https://www.bing.com/search?q=S%c3%a3o+Paulo&amp;form=skydnc</v>
    <v>Aprenda mais com Bing</v>
  </rv>
  <rv s="4">
    <v>15</v>
  </rv>
  <rv s="1">
    <fb>-46.638252199999997</fb>
    <v>14</v>
  </rv>
  <rv s="1">
    <fb>12400232</fb>
    <v>12</v>
  </rv>
  <rv s="6">
    <v>#VALUE!</v>
    <v>pt-BR</v>
    <v>c6cf2f6e-626c-4267-ae48-9e13ea74d2b9</v>
    <v>536870912</v>
    <v>1</v>
    <v>94</v>
    <v>4</v>
    <v>41</v>
    <v>São Paulo</v>
    <v>8</v>
    <v>9</v>
    <v>Map</v>
    <v>10</v>
    <v>11</v>
    <v>142</v>
    <v>São Paulo é um município brasileiro, capital do estado homônimo e principal centro financeiro, corporativo e mercantil da América do Sul. É a cidade mais populosa do Brasil, do continente americano, da lusofonia e de todo o hemisfério sul. São Paulo é a cidade brasileira mais influente no cenário global, sendo, em 2016, a 11.ª cidade mais globalizada do planeta, recebendo a classificação de cidade global alfa, por parte do Globalization and World Cities Study Group &amp; Network. O lema da cidade, presente em seu brasão oficial, é Non ducor, duco, frase latina que significa "Não sou conduzido, conduzo".</v>
    <v>143</v>
    <v>54</v>
    <v>144</v>
    <v>145</v>
    <v>146</v>
    <v>147</v>
    <v>148</v>
    <v>São Paulo</v>
    <v>8</v>
    <v>149</v>
    <v>São Paulo</v>
    <v>mdp/vdpid/6461109125223809041</v>
  </rv>
</rvData>
</file>

<file path=xl/richData/rdrichvaluestructure.xml><?xml version="1.0" encoding="utf-8"?>
<rvStructures xmlns="http://schemas.microsoft.com/office/spreadsheetml/2017/richdata" count="10">
  <s t="_linkedentity2">
    <k n="%EntityServiceId" t="i"/>
    <k n="_DisplayString" t="s"/>
    <k n="%EntityId" t="s"/>
    <k n="%EntityCulture" t="s"/>
    <k n="_Icon" t="s"/>
  </s>
  <s t="_formattednumber">
    <k n="_Format" t="spb"/>
  </s>
  <s t="_webimage">
    <k n="WebImageIdentifier" t="i"/>
    <k n="_Provider" t="spb"/>
    <k n="Attribution" t="spb"/>
    <k n="ComputedImage" t="b"/>
    <k n="Text" t="s"/>
  </s>
  <s t="_hyperlink">
    <k n="Address" t="s"/>
    <k n="Text" t="s"/>
  </s>
  <s t="_array">
    <k n="array" t="a"/>
  </s>
  <s t="_linkedentity2core">
    <k n="_CRID" t="e"/>
    <k n="%EntityCulture" t="s"/>
    <k n="%EntityId" t="s"/>
    <k n="%EntityServiceId" t="i"/>
    <k n="%IsRefreshable" t="b"/>
    <k n="_Attribution" t="spb"/>
    <k n="_CanonicalPropertyNames" t="spb"/>
    <k n="_Display" t="spb"/>
    <k n="_DisplayString" t="s"/>
    <k n="_Flags" t="spb"/>
    <k n="_Format" t="spb"/>
    <k n="_Icon" t="s"/>
    <k n="_Provider" t="spb"/>
    <k n="_SubLabel" t="spb"/>
    <k n="`Área" t="r"/>
    <k n="Descrição" t="s"/>
    <k n="Divisão administrativa 1 (Estado/província/outro)" t="r"/>
    <k n="Imagem" t="r"/>
    <k n="Latitude" t="r"/>
    <k n="LearnMoreOnLink" t="r"/>
    <k n="Líder(es)" t="r"/>
    <k n="Longitude" t="r"/>
    <k n="Nome" t="s"/>
    <k n="País/região" t="r"/>
    <k n="População" t="r"/>
    <k n="UniqueName" t="s"/>
    <k n="VDPID/VSID" t="s"/>
  </s>
  <s t="_linkedentity2core">
    <k n="_CRID" t="e"/>
    <k n="%EntityCulture" t="s"/>
    <k n="%EntityId" t="s"/>
    <k n="%EntityServiceId" t="i"/>
    <k n="%IsRefreshable" t="b"/>
    <k n="_Attribution" t="spb"/>
    <k n="_CanonicalPropertyNames" t="spb"/>
    <k n="_Display" t="spb"/>
    <k n="_DisplayString" t="s"/>
    <k n="_Flags" t="spb"/>
    <k n="_Format" t="spb"/>
    <k n="_Icon" t="s"/>
    <k n="_Provider" t="spb"/>
    <k n="_SubLabel" t="spb"/>
    <k n="`Área" t="r"/>
    <k n="Descrição" t="s"/>
    <k n="Divisão administrativa 1 (Estado/província/outro)" t="r"/>
    <k n="Fusos horários" t="r"/>
    <k n="Imagem" t="r"/>
    <k n="Latitude" t="r"/>
    <k n="LearnMoreOnLink" t="r"/>
    <k n="Líder(es)" t="r"/>
    <k n="Longitude" t="r"/>
    <k n="Nome" t="s"/>
    <k n="País/região" t="r"/>
    <k n="População" t="r"/>
    <k n="UniqueName" t="s"/>
    <k n="VDPID/VSID" t="s"/>
  </s>
  <s t="_linkedentity2core">
    <k n="_CRID" t="e"/>
    <k n="%EntityCulture" t="s"/>
    <k n="%EntityId" t="s"/>
    <k n="%EntityServiceId" t="i"/>
    <k n="%IsRefreshable" t="b"/>
    <k n="_Attribution" t="spb"/>
    <k n="_CanonicalPropertyNames" t="spb"/>
    <k n="_Display" t="spb"/>
    <k n="_DisplayString" t="s"/>
    <k n="_Flags" t="spb"/>
    <k n="_Format" t="spb"/>
    <k n="_Icon" t="s"/>
    <k n="_Provider" t="spb"/>
    <k n="_SubLabel" t="spb"/>
    <k n="`Área" t="r"/>
    <k n="Descrição" t="s"/>
    <k n="Divisão administrativa 1 (Estado/província/outro)" t="r"/>
    <k n="Fusos horários" t="r"/>
    <k n="Imagem" t="r"/>
    <k n="Latitude" t="r"/>
    <k n="LearnMoreOnLink" t="r"/>
    <k n="Longitude" t="r"/>
    <k n="Nome" t="s"/>
    <k n="País/região" t="r"/>
    <k n="População" t="r"/>
    <k n="UniqueName" t="s"/>
    <k n="VDPID/VSID" t="s"/>
  </s>
  <s t="_linkedentity2core">
    <k n="_CRID" t="e"/>
    <k n="%EntityCulture" t="s"/>
    <k n="%EntityId" t="s"/>
    <k n="%EntityServiceId" t="i"/>
    <k n="%IsRefreshable" t="b"/>
    <k n="_Attribution" t="spb"/>
    <k n="_CanonicalPropertyNames" t="spb"/>
    <k n="_Display" t="spb"/>
    <k n="_DisplayString" t="s"/>
    <k n="_Flags" t="spb"/>
    <k n="_Format" t="spb"/>
    <k n="_Icon" t="s"/>
    <k n="_Provider" t="spb"/>
    <k n="_SubLabel" t="spb"/>
    <k n="`Área" t="r"/>
    <k n="Descrição" t="s"/>
    <k n="Divisão administrativa 1 (Estado/província/outro)" t="r"/>
    <k n="Fusos horários" t="r"/>
    <k n="Latitude" t="r"/>
    <k n="LearnMoreOnLink" t="r"/>
    <k n="Líder(es)" t="r"/>
    <k n="Longitude" t="r"/>
    <k n="Nome" t="s"/>
    <k n="País/região" t="r"/>
    <k n="População" t="r"/>
    <k n="UniqueName" t="s"/>
    <k n="VDPID/VSID" t="s"/>
  </s>
  <s t="_linkedentity2core">
    <k n="_CRID" t="e"/>
    <k n="%EntityCulture" t="s"/>
    <k n="%EntityId" t="s"/>
    <k n="%EntityServiceId" t="i"/>
    <k n="%IsRefreshable" t="b"/>
    <k n="_Attribution" t="spb"/>
    <k n="_CanonicalPropertyNames" t="spb"/>
    <k n="_Display" t="spb"/>
    <k n="_DisplayString" t="s"/>
    <k n="_Flags" t="spb"/>
    <k n="_Format" t="spb"/>
    <k n="_Icon" t="s"/>
    <k n="_Provider" t="spb"/>
    <k n="_SubLabel" t="spb"/>
    <k n="`Área" t="r"/>
    <k n="Descrição" t="s"/>
    <k n="Divisão administrativa 1 (Estado/província/outro)" t="r"/>
    <k n="Latitude" t="r"/>
    <k n="LearnMoreOnLink" t="r"/>
    <k n="Líder(es)" t="r"/>
    <k n="Longitude" t="r"/>
    <k n="Nome" t="s"/>
    <k n="País/região" t="r"/>
    <k n="População" t="r"/>
    <k n="UniqueName" t="s"/>
    <k n="VDPID/VSID" t="s"/>
  </s>
</rvStructures>
</file>

<file path=xl/richData/rdsupportingpropertybag.xml><?xml version="1.0" encoding="utf-8"?>
<supportingPropertyBags xmlns="http://schemas.microsoft.com/office/spreadsheetml/2017/richdata2">
  <spbArrays count="5">
    <a count="26">
      <v t="s">%EntityServiceId</v>
      <v t="s">%IsRefreshable</v>
      <v t="s">_CanonicalPropertyNames</v>
      <v t="s">%EntityCulture</v>
      <v t="s">%EntityId</v>
      <v t="s">_Icon</v>
      <v t="s">_Provider</v>
      <v t="s">_Attribution</v>
      <v t="s">_Display</v>
      <v t="s">Nome</v>
      <v t="s">_Format</v>
      <v t="s">Divisão administrativa 1 (Estado/província/outro)</v>
      <v t="s">País/região</v>
      <v t="s">Líder(es)</v>
      <v t="s">_SubLabel</v>
      <v t="s">População</v>
      <v t="s">`Área</v>
      <v t="s">Latitude</v>
      <v t="s">Longitude</v>
      <v t="s">_Flags</v>
      <v t="s">VDPID/VSID</v>
      <v t="s">UniqueName</v>
      <v t="s">_DisplayString</v>
      <v t="s">LearnMoreOnLink</v>
      <v t="s">Imagem</v>
      <v t="s">Descrição</v>
    </a>
    <a count="27">
      <v t="s">%EntityServiceId</v>
      <v t="s">%IsRefreshable</v>
      <v t="s">_CanonicalPropertyNames</v>
      <v t="s">%EntityCulture</v>
      <v t="s">%EntityId</v>
      <v t="s">_Icon</v>
      <v t="s">_Provider</v>
      <v t="s">_Attribution</v>
      <v t="s">_Display</v>
      <v t="s">Nome</v>
      <v t="s">_Format</v>
      <v t="s">Divisão administrativa 1 (Estado/província/outro)</v>
      <v t="s">País/região</v>
      <v t="s">Líder(es)</v>
      <v t="s">_SubLabel</v>
      <v t="s">População</v>
      <v t="s">`Área</v>
      <v t="s">Latitude</v>
      <v t="s">Longitude</v>
      <v t="s">Fusos horários</v>
      <v t="s">_Flags</v>
      <v t="s">VDPID/VSID</v>
      <v t="s">UniqueName</v>
      <v t="s">_DisplayString</v>
      <v t="s">LearnMoreOnLink</v>
      <v t="s">Imagem</v>
      <v t="s">Descrição</v>
    </a>
    <a count="26">
      <v t="s">%EntityServiceId</v>
      <v t="s">%IsRefreshable</v>
      <v t="s">_CanonicalPropertyNames</v>
      <v t="s">%EntityCulture</v>
      <v t="s">%EntityId</v>
      <v t="s">_Icon</v>
      <v t="s">_Provider</v>
      <v t="s">_Attribution</v>
      <v t="s">_Display</v>
      <v t="s">Nome</v>
      <v t="s">_Format</v>
      <v t="s">Divisão administrativa 1 (Estado/província/outro)</v>
      <v t="s">País/região</v>
      <v t="s">_SubLabel</v>
      <v t="s">População</v>
      <v t="s">`Área</v>
      <v t="s">Latitude</v>
      <v t="s">Longitude</v>
      <v t="s">Fusos horários</v>
      <v t="s">_Flags</v>
      <v t="s">VDPID/VSID</v>
      <v t="s">UniqueName</v>
      <v t="s">_DisplayString</v>
      <v t="s">LearnMoreOnLink</v>
      <v t="s">Imagem</v>
      <v t="s">Descrição</v>
    </a>
    <a count="26">
      <v t="s">%EntityServiceId</v>
      <v t="s">%IsRefreshable</v>
      <v t="s">_CanonicalPropertyNames</v>
      <v t="s">%EntityCulture</v>
      <v t="s">%EntityId</v>
      <v t="s">_Icon</v>
      <v t="s">_Provider</v>
      <v t="s">_Attribution</v>
      <v t="s">_Display</v>
      <v t="s">Nome</v>
      <v t="s">_Format</v>
      <v t="s">Divisão administrativa 1 (Estado/província/outro)</v>
      <v t="s">País/região</v>
      <v t="s">Líder(es)</v>
      <v t="s">_SubLabel</v>
      <v t="s">População</v>
      <v t="s">`Área</v>
      <v t="s">Latitude</v>
      <v t="s">Longitude</v>
      <v t="s">Fusos horários</v>
      <v t="s">_Flags</v>
      <v t="s">VDPID/VSID</v>
      <v t="s">UniqueName</v>
      <v t="s">_DisplayString</v>
      <v t="s">LearnMoreOnLink</v>
      <v t="s">Descrição</v>
    </a>
    <a count="25">
      <v t="s">%EntityServiceId</v>
      <v t="s">%IsRefreshable</v>
      <v t="s">_CanonicalPropertyNames</v>
      <v t="s">%EntityCulture</v>
      <v t="s">%EntityId</v>
      <v t="s">_Icon</v>
      <v t="s">_Provider</v>
      <v t="s">_Attribution</v>
      <v t="s">_Display</v>
      <v t="s">Nome</v>
      <v t="s">_Format</v>
      <v t="s">Divisão administrativa 1 (Estado/província/outro)</v>
      <v t="s">País/região</v>
      <v t="s">Líder(es)</v>
      <v t="s">_SubLabel</v>
      <v t="s">População</v>
      <v t="s">`Área</v>
      <v t="s">Latitude</v>
      <v t="s">Longitude</v>
      <v t="s">_Flags</v>
      <v t="s">VDPID/VSID</v>
      <v t="s">UniqueName</v>
      <v t="s">_DisplayString</v>
      <v t="s">LearnMoreOnLink</v>
      <v t="s">Descrição</v>
    </a>
  </spbArrays>
  <spbData count="96">
    <spb s="0">
      <v xml:space="preserve">Wikipedia	Wikipedia	</v>
      <v xml:space="preserve">CC-BY-SA	CC-BY-SA	</v>
      <v xml:space="preserve">http://en.wikipedia.org/wiki/Belo_Horizonte	http://pt.wikipedia.org/wiki/Belo_Horizonte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http://en.wikipedia.org/wiki/Belo_Horizonte	</v>
      <v xml:space="preserve">http://creativecommons.org/licenses/by-sa/3.0/	</v>
    </spb>
    <spb s="0">
      <v xml:space="preserve">Wikipedia	</v>
      <v xml:space="preserve">CC-BY-SA	</v>
      <v xml:space="preserve">http://pt.wikipedia.org/wiki/Belo_Horizonte	</v>
      <v xml:space="preserve">http://creativecommons.org/licenses/by-sa/3.0/	</v>
    </spb>
    <spb s="1">
      <v>0</v>
      <v>1</v>
      <v>2</v>
      <v>1</v>
      <v>0</v>
      <v>0</v>
      <v>0</v>
    </spb>
    <spb s="2">
      <v>Name</v>
      <v>Area</v>
      <v>Image</v>
      <v>Latitude</v>
      <v>Description</v>
      <v>Longitude</v>
      <v>Population</v>
      <v>UniqueName</v>
      <v>VDPID/VSID</v>
      <v>Country/region</v>
      <v>LearnMoreOnLink</v>
      <v>Admin Division 1 (State/province/other)</v>
    </spb>
    <spb s="3">
      <v>0</v>
      <v>Name</v>
      <v>LearnMoreOnLink</v>
    </spb>
    <spb s="4">
      <v>0</v>
      <v>0</v>
    </spb>
    <spb s="5">
      <v>0</v>
      <v>0</v>
      <v>0</v>
    </spb>
    <spb s="6">
      <v>6</v>
      <v>7</v>
      <v>7</v>
      <v>7</v>
    </spb>
    <spb s="7">
      <v>1</v>
      <v>2</v>
      <v>3</v>
    </spb>
    <spb s="8">
      <v>https://www.bing.com</v>
      <v>https://www.bing.com/th?id=Ga%5Cbing_yt.png&amp;w=100&amp;h=40&amp;c=0&amp;pid=0.1</v>
      <v>Da plataforma Bing</v>
    </spb>
    <spb s="9">
      <v>km quadrado</v>
      <v>2020</v>
    </spb>
    <spb s="10">
      <v>4</v>
    </spb>
    <spb s="0">
      <v xml:space="preserve">Wikipedia	</v>
      <v xml:space="preserve">CC BY-SA 2.0	</v>
      <v xml:space="preserve">http://pl.wikipedia.org/wiki/Belo_Horizonte	</v>
      <v xml:space="preserve">https://creativecommons.org/licenses/by-sa/2.0	</v>
    </spb>
    <spb s="10">
      <v>5</v>
    </spb>
    <spb s="0">
      <v xml:space="preserve">Wikipedia	Wikipedia	</v>
      <v xml:space="preserve">CC-BY-SA	CC-BY-SA	</v>
      <v xml:space="preserve">http://en.wikipedia.org/wiki/Rio_Branco,_Acre	http://pt.wikipedia.org/wiki/Rio_Branco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http://en.wikipedia.org/wiki/Rio_Branco,_Acre	</v>
      <v xml:space="preserve">http://creativecommons.org/licenses/by-sa/3.0/	</v>
    </spb>
    <spb s="0">
      <v xml:space="preserve">Wikipedia	</v>
      <v xml:space="preserve">CC-BY-SA	</v>
      <v xml:space="preserve">http://pt.wikipedia.org/wiki/Rio_Branco	</v>
      <v xml:space="preserve">http://creativecommons.org/licenses/by-sa/3.0/	</v>
    </spb>
    <spb s="1">
      <v>15</v>
      <v>16</v>
      <v>17</v>
      <v>16</v>
      <v>15</v>
      <v>15</v>
      <v>15</v>
    </spb>
    <spb s="0">
      <v xml:space="preserve">Wikipedia	</v>
      <v xml:space="preserve">Public domain	</v>
      <v xml:space="preserve">http://it.wikipedia.org/wiki/Rio_Branco	</v>
      <v xml:space="preserve">http://en.wikipedia.org/wiki/Public_domain	</v>
    </spb>
    <spb s="0">
      <v xml:space="preserve">Wikipedia	Wikipedia	</v>
      <v xml:space="preserve">CC-BY-SA	CC-BY-SA	</v>
      <v xml:space="preserve">http://pt.wikipedia.org/wiki/Maceió	http://lv.wikipedia.org/wiki/Masejo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http://en.wikipedia.org/wiki/Maceió	</v>
      <v xml:space="preserve">http://creativecommons.org/licenses/by-sa/3.0/	</v>
    </spb>
    <spb s="0">
      <v xml:space="preserve">Wikipedia	</v>
      <v xml:space="preserve">CC-BY-SA	</v>
      <v xml:space="preserve">http://pt.wikipedia.org/wiki/Maceió	</v>
      <v xml:space="preserve">http://creativecommons.org/licenses/by-sa/3.0/	</v>
    </spb>
    <spb s="0">
      <v xml:space="preserve">Wikipedia	Wikipedia	Wikipedia	</v>
      <v xml:space="preserve">CC-BY-SA	CC-BY-SA	CC-BY-SA	</v>
      <v xml:space="preserve">http://en.wikipedia.org/wiki/Maceió	http://pt.wikipedia.org/wiki/Maceió	http://lv.wikipedia.org/wiki/Masejo	</v>
      <v xml:space="preserve">http://creativecommons.org/licenses/by-sa/3.0/	http://creativecommons.org/licenses/by-sa/3.0/	http://creativecommons.org/licenses/by-sa/3.0/	</v>
    </spb>
    <spb s="1">
      <v>20</v>
      <v>21</v>
      <v>22</v>
      <v>21</v>
      <v>20</v>
      <v>23</v>
      <v>23</v>
    </spb>
    <spb s="9">
      <v>km quadrado</v>
      <v>2021</v>
    </spb>
    <spb s="0">
      <v xml:space="preserve">Wikipedia	</v>
      <v xml:space="preserve">CC BY-SA 4.0	</v>
      <v xml:space="preserve">http://pt.wikipedia.org/wiki/Maceió	</v>
      <v xml:space="preserve">https://creativecommons.org/licenses/by-sa/4.0	</v>
    </spb>
    <spb s="0">
      <v xml:space="preserve">Wikipedia	Wikipedia	</v>
      <v xml:space="preserve">CC-BY-SA	CC-BY-SA	</v>
      <v xml:space="preserve">http://en.wikipedia.org/wiki/Manaus	http://pt.wikipedia.org/wiki/Manaus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http://en.wikipedia.org/wiki/Manaus	</v>
      <v xml:space="preserve">http://creativecommons.org/licenses/by-sa/3.0/	</v>
    </spb>
    <spb s="0">
      <v xml:space="preserve">Wikipedia	</v>
      <v xml:space="preserve">CC-BY-SA	</v>
      <v xml:space="preserve">http://pt.wikipedia.org/wiki/Manaus	</v>
      <v xml:space="preserve">http://creativecommons.org/licenses/by-sa/3.0/	</v>
    </spb>
    <spb s="1">
      <v>27</v>
      <v>28</v>
      <v>29</v>
      <v>28</v>
      <v>27</v>
      <v>27</v>
      <v>27</v>
    </spb>
    <spb s="0">
      <v xml:space="preserve">Wikipedia	</v>
      <v xml:space="preserve">Public domain	</v>
      <v xml:space="preserve">http://it.wikipedia.org/wiki/Manaus	</v>
      <v xml:space="preserve">http://en.wikipedia.org/wiki/Public_domain	</v>
    </spb>
    <spb s="0">
      <v xml:space="preserve">Wikipedia	Wikipedia	</v>
      <v xml:space="preserve">CC-BY-SA	CC-BY-SA	</v>
      <v xml:space="preserve">http://en.wikipedia.org/wiki/Salvador,_Bahia	http://pt.wikipedia.org/wiki/Salvador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http://en.wikipedia.org/wiki/Salvador,_Bahia	</v>
      <v xml:space="preserve">http://creativecommons.org/licenses/by-sa/3.0/	</v>
    </spb>
    <spb s="0">
      <v xml:space="preserve">Wikipedia	</v>
      <v xml:space="preserve">CC-BY-SA	</v>
      <v xml:space="preserve">http://pt.wikipedia.org/wiki/Salvador	</v>
      <v xml:space="preserve">http://creativecommons.org/licenses/by-sa/3.0/	</v>
    </spb>
    <spb s="11">
      <v>32</v>
      <v>33</v>
      <v>33</v>
      <v>34</v>
      <v>33</v>
      <v>33</v>
      <v>32</v>
      <v>32</v>
      <v>32</v>
    </spb>
    <spb s="0">
      <v xml:space="preserve">Wikipedia	</v>
      <v xml:space="preserve">CC BY 2.0	</v>
      <v xml:space="preserve">http://ru.wikipedia.org/wiki/Салвадор	</v>
      <v xml:space="preserve">https://creativecommons.org/licenses/by/2.0	</v>
    </spb>
    <spb s="0">
      <v xml:space="preserve">Wikipedia	Wikipedia	</v>
      <v xml:space="preserve">CC-BY-SA	CC-BY-SA	</v>
      <v xml:space="preserve">http://en.wikipedia.org/wiki/Fortaleza	http://pt.wikipedia.org/wiki/Fortaleza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http://en.wikipedia.org/wiki/Fortaleza	</v>
      <v xml:space="preserve">http://creativecommons.org/licenses/by-sa/3.0/	</v>
    </spb>
    <spb s="0">
      <v xml:space="preserve">Wikipedia	</v>
      <v xml:space="preserve">CC-BY-SA	</v>
      <v xml:space="preserve">http://pt.wikipedia.org/wiki/Fortaleza	</v>
      <v xml:space="preserve">http://creativecommons.org/licenses/by-sa/3.0/	</v>
    </spb>
    <spb s="11">
      <v>37</v>
      <v>38</v>
      <v>38</v>
      <v>39</v>
      <v>38</v>
      <v>38</v>
      <v>37</v>
      <v>37</v>
      <v>37</v>
    </spb>
    <spb s="3">
      <v>1</v>
      <v>Name</v>
      <v>LearnMoreOnLink</v>
    </spb>
    <spb s="0">
      <v xml:space="preserve">Wikipedia	</v>
      <v xml:space="preserve">Public domain	</v>
      <v xml:space="preserve">http://it.wikipedia.org/wiki/Fortaleza	</v>
      <v xml:space="preserve">http://en.wikipedia.org/wiki/Public_domain	</v>
    </spb>
    <spb s="0">
      <v xml:space="preserve">Wikipedia	Wikipedia	</v>
      <v xml:space="preserve">CC-BY-SA	CC-BY-SA	</v>
      <v xml:space="preserve">http://en.wikipedia.org/wiki/Vila_Velha	http://pt.wikipedia.org/wiki/Vila_Velha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http://en.wikipedia.org/wiki/Vila_Velha	</v>
      <v xml:space="preserve">http://creativecommons.org/licenses/by-sa/3.0/	</v>
    </spb>
    <spb s="0">
      <v xml:space="preserve">Wikipedia	</v>
      <v xml:space="preserve">CC-BY-SA	</v>
      <v xml:space="preserve">http://pt.wikipedia.org/wiki/Vila_Velha	</v>
      <v xml:space="preserve">http://creativecommons.org/licenses/by-sa/3.0/	</v>
    </spb>
    <spb s="1">
      <v>43</v>
      <v>44</v>
      <v>45</v>
      <v>44</v>
      <v>43</v>
      <v>43</v>
      <v>43</v>
    </spb>
    <spb s="3">
      <v>2</v>
      <v>Name</v>
      <v>LearnMoreOnLink</v>
    </spb>
    <spb s="0">
      <v xml:space="preserve">Wikipedia	</v>
      <v xml:space="preserve">Public domain	</v>
      <v xml:space="preserve">http://en.wikipedia.org/wiki/Vila_Velha	</v>
      <v xml:space="preserve">http://en.wikipedia.org/wiki/Public_domain	</v>
    </spb>
    <spb s="0">
      <v xml:space="preserve">Wikipedia	Wikipedia	</v>
      <v xml:space="preserve">CC-BY-SA	CC-BY-SA	</v>
      <v xml:space="preserve">http://pt.wikipedia.org/wiki/Goiânia	http://lv.wikipedia.org/wiki/Gojanija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http://en.wikipedia.org/wiki/Goiânia	</v>
      <v xml:space="preserve">http://creativecommons.org/licenses/by-sa/3.0/	</v>
    </spb>
    <spb s="0">
      <v xml:space="preserve">Wikipedia	</v>
      <v xml:space="preserve">CC-BY-SA	</v>
      <v xml:space="preserve">http://pt.wikipedia.org/wiki/Goiânia	</v>
      <v xml:space="preserve">http://creativecommons.org/licenses/by-sa/3.0/	</v>
    </spb>
    <spb s="0">
      <v xml:space="preserve">Wikipedia	Wikipedia	Wikipedia	</v>
      <v xml:space="preserve">CC-BY-SA	CC-BY-SA	CC-BY-SA	</v>
      <v xml:space="preserve">http://en.wikipedia.org/wiki/Goiânia	http://pt.wikipedia.org/wiki/Goiânia	http://lv.wikipedia.org/wiki/Gojanija	</v>
      <v xml:space="preserve">http://creativecommons.org/licenses/by-sa/3.0/	http://creativecommons.org/licenses/by-sa/3.0/	http://creativecommons.org/licenses/by-sa/3.0/	</v>
    </spb>
    <spb s="1">
      <v>49</v>
      <v>50</v>
      <v>51</v>
      <v>50</v>
      <v>49</v>
      <v>52</v>
      <v>52</v>
    </spb>
    <spb s="0">
      <v xml:space="preserve">Wikipedia	</v>
      <v xml:space="preserve">Public domain	</v>
      <v xml:space="preserve">http://it.wikipedia.org/wiki/Goiânia	</v>
      <v xml:space="preserve">http://en.wikipedia.org/wiki/Public_domain	</v>
    </spb>
    <spb s="0">
      <v xml:space="preserve">Wikipedia	Wikipedia	</v>
      <v xml:space="preserve">CC-BY-SA	CC-BY-SA	</v>
      <v xml:space="preserve">http://pt.wikipedia.org/wiki/São_Luís_(Maranhão)	http://lt.wikipedia.org/wiki/San_Luisas_(Brazilija)	</v>
      <v xml:space="preserve">http://creativecommons.org/licenses/by-sa/3.0/	http://creativecommons.org/licenses/by-sa/3.0/	</v>
    </spb>
    <spb s="0">
      <v xml:space="preserve">Wikipedia	Wikipedia	</v>
      <v xml:space="preserve">CC-BY-SA	CC-BY-SA	</v>
      <v xml:space="preserve">http://en.wikipedia.org/wiki/São_Luís,_Maranhão	http://lt.wikipedia.org/wiki/San_Luisas_(Brazilija)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http://pt.wikipedia.org/wiki/São_Luís_(Maranhão)	</v>
      <v xml:space="preserve">http://creativecommons.org/licenses/by-sa/3.0/	</v>
    </spb>
    <spb s="0">
      <v xml:space="preserve">Wikipedia	</v>
      <v xml:space="preserve">CC-BY-SA	</v>
      <v xml:space="preserve">http://en.wikipedia.org/wiki/São_Luís,_Maranhão	</v>
      <v xml:space="preserve">http://creativecommons.org/licenses/by-sa/3.0/	</v>
    </spb>
    <spb s="0">
      <v xml:space="preserve">Wikipedia	Wikipedia	Wikipedia	</v>
      <v xml:space="preserve">CC-BY-SA	CC-BY-SA	CC-BY-SA	</v>
      <v xml:space="preserve">http://en.wikipedia.org/wiki/São_Luís,_Maranhão	http://pt.wikipedia.org/wiki/São_Luís_(Maranhão)	http://lt.wikipedia.org/wiki/San_Luisas_(Brazilija)	</v>
      <v xml:space="preserve">http://creativecommons.org/licenses/by-sa/3.0/	http://creativecommons.org/licenses/by-sa/3.0/	http://creativecommons.org/licenses/by-sa/3.0/	</v>
    </spb>
    <spb s="1">
      <v>55</v>
      <v>56</v>
      <v>57</v>
      <v>58</v>
      <v>55</v>
      <v>59</v>
      <v>59</v>
    </spb>
    <spb s="0">
      <v xml:space="preserve">Wikipedia	</v>
      <v xml:space="preserve">Public domain	</v>
      <v xml:space="preserve">http://nl.wikipedia.org/wiki/São_Luís_(Maranhão)	</v>
      <v xml:space="preserve">http://en.wikipedia.org/wiki/Public_domain	</v>
    </spb>
    <spb s="0">
      <v xml:space="preserve">Wikipedia	Wikipedia	</v>
      <v xml:space="preserve">CC-BY-SA	CC-BY-SA	</v>
      <v xml:space="preserve">http://pt.wikipedia.org/wiki/Cuiabá	http://lv.wikipedia.org/wiki/Kujaba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http://en.wikipedia.org/wiki/Cuiabá	</v>
      <v xml:space="preserve">http://creativecommons.org/licenses/by-sa/3.0/	</v>
    </spb>
    <spb s="0">
      <v xml:space="preserve">Wikipedia	</v>
      <v xml:space="preserve">CC-BY-SA	</v>
      <v xml:space="preserve">http://pt.wikipedia.org/wiki/Cuiabá	</v>
      <v xml:space="preserve">http://creativecommons.org/licenses/by-sa/3.0/	</v>
    </spb>
    <spb s="0">
      <v xml:space="preserve">Wikipedia	Wikipedia	Wikipedia	</v>
      <v xml:space="preserve">CC-BY-SA	CC-BY-SA	CC-BY-SA	</v>
      <v xml:space="preserve">http://en.wikipedia.org/wiki/Cuiabá	http://pt.wikipedia.org/wiki/Cuiabá	http://lv.wikipedia.org/wiki/Kujaba	</v>
      <v xml:space="preserve">http://creativecommons.org/licenses/by-sa/3.0/	http://creativecommons.org/licenses/by-sa/3.0/	http://creativecommons.org/licenses/by-sa/3.0/	</v>
    </spb>
    <spb s="1">
      <v>62</v>
      <v>63</v>
      <v>64</v>
      <v>63</v>
      <v>62</v>
      <v>65</v>
      <v>65</v>
    </spb>
    <spb s="12">
      <v>Name</v>
      <v>Area</v>
      <v>Latitude</v>
      <v>Description</v>
      <v>Longitude</v>
      <v>Population</v>
      <v>UniqueName</v>
      <v>VDPID/VSID</v>
      <v>Country/region</v>
      <v>LearnMoreOnLink</v>
      <v>Admin Division 1 (State/province/other)</v>
    </spb>
    <spb s="3">
      <v>3</v>
      <v>Name</v>
      <v>LearnMoreOnLink</v>
    </spb>
    <spb s="13">
      <v>1</v>
      <v>3</v>
    </spb>
    <spb s="0">
      <v xml:space="preserve">Wikipedia	Wikipedia	</v>
      <v xml:space="preserve">CC-BY-SA	CC-BY-SA	</v>
      <v xml:space="preserve">http://en.wikipedia.org/wiki/Olinda	http://pt.wikipedia.org/wiki/Olinda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http://en.wikipedia.org/wiki/Olinda	</v>
      <v xml:space="preserve">http://creativecommons.org/licenses/by-sa/3.0/	</v>
    </spb>
    <spb s="0">
      <v xml:space="preserve">Wikipedia	</v>
      <v xml:space="preserve">CC-BY-SA	</v>
      <v xml:space="preserve">http://pt.wikipedia.org/wiki/Olinda	</v>
      <v xml:space="preserve">http://creativecommons.org/licenses/by-sa/3.0/	</v>
    </spb>
    <spb s="11">
      <v>70</v>
      <v>71</v>
      <v>71</v>
      <v>72</v>
      <v>71</v>
      <v>71</v>
      <v>70</v>
      <v>70</v>
      <v>70</v>
    </spb>
    <spb s="0">
      <v xml:space="preserve">Wikipedia	</v>
      <v xml:space="preserve">CC BY 2.0	</v>
      <v xml:space="preserve">http://it.wikipedia.org/wiki/Olinda	</v>
      <v xml:space="preserve">https://creativecommons.org/licenses/by/2.0	</v>
    </spb>
    <spb s="0">
      <v xml:space="preserve">Wikipedia	Wikipedia	</v>
      <v xml:space="preserve">CC-BY-SA	CC-BY-SA	</v>
      <v xml:space="preserve">http://en.wikipedia.org/wiki/Curitiba	http://pt.wikipedia.org/wiki/Curitiba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http://en.wikipedia.org/wiki/Curitiba	</v>
      <v xml:space="preserve">http://creativecommons.org/licenses/by-sa/3.0/	</v>
    </spb>
    <spb s="0">
      <v xml:space="preserve">Wikipedia	</v>
      <v xml:space="preserve">CC-BY-SA	</v>
      <v xml:space="preserve">http://pt.wikipedia.org/wiki/Curitiba	</v>
      <v xml:space="preserve">http://creativecommons.org/licenses/by-sa/3.0/	</v>
    </spb>
    <spb s="1">
      <v>75</v>
      <v>76</v>
      <v>77</v>
      <v>76</v>
      <v>75</v>
      <v>75</v>
      <v>75</v>
    </spb>
    <spb s="0">
      <v xml:space="preserve">Wikipedia	</v>
      <v xml:space="preserve">Public domain	</v>
      <v xml:space="preserve">http://it.wikipedia.org/wiki/Curitiba	</v>
      <v xml:space="preserve">http://en.wikipedia.org/wiki/Public_domain	</v>
    </spb>
    <spb s="0">
      <v xml:space="preserve">Wikipedia	Wikipedia	</v>
      <v xml:space="preserve">CC-BY-SA	CC-BY-SA	</v>
      <v xml:space="preserve">http://en.wikipedia.org/wiki/Porto_Alegre	http://pt.wikipedia.org/wiki/Porto_Alegre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http://en.wikipedia.org/wiki/Porto_Alegre	</v>
      <v xml:space="preserve">http://creativecommons.org/licenses/by-sa/3.0/	</v>
    </spb>
    <spb s="0">
      <v xml:space="preserve">Wikipedia	</v>
      <v xml:space="preserve">CC-BY-SA	</v>
      <v xml:space="preserve">http://pt.wikipedia.org/wiki/Porto_Alegre	</v>
      <v xml:space="preserve">http://creativecommons.org/licenses/by-sa/3.0/	</v>
    </spb>
    <spb s="1">
      <v>80</v>
      <v>81</v>
      <v>82</v>
      <v>81</v>
      <v>80</v>
      <v>80</v>
      <v>80</v>
    </spb>
    <spb s="0">
      <v xml:space="preserve">Wikipedia	Wikipedia	</v>
      <v xml:space="preserve">CC-BY-SA	CC-BY-SA	</v>
      <v xml:space="preserve">http://pt.wikipedia.org/wiki/Florianópolis	http://lt.wikipedia.org/wiki/Florianopolis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http://en.wikipedia.org/wiki/Florianópolis	</v>
      <v xml:space="preserve">http://creativecommons.org/licenses/by-sa/3.0/	</v>
    </spb>
    <spb s="0">
      <v xml:space="preserve">Wikipedia	</v>
      <v xml:space="preserve">CC-BY-SA	</v>
      <v xml:space="preserve">http://pt.wikipedia.org/wiki/Florianópolis	</v>
      <v xml:space="preserve">http://creativecommons.org/licenses/by-sa/3.0/	</v>
    </spb>
    <spb s="0">
      <v xml:space="preserve">Wikipedia	Wikipedia	Wikipedia	</v>
      <v xml:space="preserve">CC-BY-SA	CC-BY-SA	CC-BY-SA	</v>
      <v xml:space="preserve">http://en.wikipedia.org/wiki/Florianópolis	http://pt.wikipedia.org/wiki/Florianópolis	http://lt.wikipedia.org/wiki/Florianopolis	</v>
      <v xml:space="preserve">http://creativecommons.org/licenses/by-sa/3.0/	http://creativecommons.org/licenses/by-sa/3.0/	http://creativecommons.org/licenses/by-sa/3.0/	</v>
    </spb>
    <spb s="1">
      <v>84</v>
      <v>85</v>
      <v>86</v>
      <v>85</v>
      <v>84</v>
      <v>87</v>
      <v>87</v>
    </spb>
    <spb s="3">
      <v>4</v>
      <v>Name</v>
      <v>LearnMoreOnLink</v>
    </spb>
    <spb s="0">
      <v xml:space="preserve">Wikipedia	Wikipedia	</v>
      <v xml:space="preserve">CC-BY-SA	CC-BY-SA	</v>
      <v xml:space="preserve">http://pt.wikipedia.org/wiki/São_Paulo	http://it.wikipedia.org/wiki/San_Paolo_(Brasile)	</v>
      <v xml:space="preserve">http://creativecommons.org/licenses/by-sa/3.0/	http://creativecommons.org/licenses/by-sa/3.0/	</v>
    </spb>
    <spb s="0">
      <v xml:space="preserve">Wikipedia	</v>
      <v xml:space="preserve">CC-BY-SA	</v>
      <v xml:space="preserve">http://en.wikipedia.org/wiki/São_Paulo	</v>
      <v xml:space="preserve">http://creativecommons.org/licenses/by-sa/3.0/	</v>
    </spb>
    <spb s="0">
      <v xml:space="preserve">Wikipedia	</v>
      <v xml:space="preserve">CC-BY-SA	</v>
      <v xml:space="preserve">http://pt.wikipedia.org/wiki/São_Paulo	</v>
      <v xml:space="preserve">http://creativecommons.org/licenses/by-sa/3.0/	</v>
    </spb>
    <spb s="0">
      <v xml:space="preserve">Wikipedia	Wikipedia	Wikipedia	</v>
      <v xml:space="preserve">CC-BY-SA	CC-BY-SA	CC-BY-SA	</v>
      <v xml:space="preserve">http://en.wikipedia.org/wiki/São_Paulo	http://pt.wikipedia.org/wiki/São_Paulo	http://it.wikipedia.org/wiki/San_Paolo_(Brasile)	</v>
      <v xml:space="preserve">http://creativecommons.org/licenses/by-sa/3.0/	http://creativecommons.org/licenses/by-sa/3.0/	http://creativecommons.org/licenses/by-sa/3.0/	</v>
    </spb>
    <spb s="1">
      <v>90</v>
      <v>91</v>
      <v>92</v>
      <v>91</v>
      <v>90</v>
      <v>93</v>
      <v>93</v>
    </spb>
    <spb s="0">
      <v xml:space="preserve">Wikipedia	</v>
      <v xml:space="preserve">Public domain	</v>
      <v xml:space="preserve">http://it.wikipedia.org/wiki/San_Paolo_(Brasile)	</v>
      <v xml:space="preserve">http://en.wikipedia.org/wiki/Public_domain	</v>
    </spb>
  </spbData>
</supportingPropertyBags>
</file>

<file path=xl/richData/rdsupportingpropertybagstructure.xml><?xml version="1.0" encoding="utf-8"?>
<spbStructures xmlns="http://schemas.microsoft.com/office/spreadsheetml/2017/richdata2" count="14">
  <s>
    <k n="SourceText" t="s"/>
    <k n="LicenseText" t="s"/>
    <k n="SourceAddress" t="s"/>
    <k n="LicenseAddress" t="s"/>
  </s>
  <s>
    <k n="Nome" t="spb"/>
    <k n="`Área" t="spb"/>
    <k n="Descrição" t="spb"/>
    <k n="População" t="spb"/>
    <k n="UniqueName" t="spb"/>
    <k n="País/região" t="spb"/>
    <k n="Divisão administrativa 1 (Estado/província/outro)" t="spb"/>
  </s>
  <s>
    <k n="Nome" t="s"/>
    <k n="Área" t="s"/>
    <k n="Imagem" t="s"/>
    <k n="Latitude" t="s"/>
    <k n="Descrição" t="s"/>
    <k n="Longitude" t="s"/>
    <k n="População" t="s"/>
    <k n="UniqueName" t="s"/>
    <k n="VDPID/VSID" t="s"/>
    <k n="País/região" t="s"/>
    <k n="LearnMoreOnLink" t="s"/>
    <k n="Divisão administrativa 1 (Estado/província/outro)" t="s"/>
  </s>
  <s>
    <k n="^Order" t="spba"/>
    <k n="TitleProperty" t="s"/>
    <k n="SubTitleProperty" t="s"/>
  </s>
  <s>
    <k n="ShowInDotNotation" t="b"/>
    <k n="ShowInAutoComplete" t="b"/>
  </s>
  <s>
    <k n="ShowInCardView" t="b"/>
    <k n="ShowInDotNotation" t="b"/>
    <k n="ShowInAutoComplete" t="b"/>
  </s>
  <s>
    <k n="Descrição" t="spb"/>
    <k n="UniqueName" t="spb"/>
    <k n="VDPID/VSID" t="spb"/>
    <k n="LearnMoreOnLink" t="spb"/>
  </s>
  <s>
    <k n="Nome" t="i"/>
    <k n="Imagem" t="i"/>
    <k n="Descrição" t="i"/>
  </s>
  <s>
    <k n="link" t="s"/>
    <k n="logo" t="s"/>
    <k n="name" t="s"/>
  </s>
  <s>
    <k n="`Área" t="s"/>
    <k n="População" t="s"/>
  </s>
  <s>
    <k n="_Self" t="i"/>
  </s>
  <s>
    <k n="Nome" t="spb"/>
    <k n="`Área" t="spb"/>
    <k n="Latitude" t="spb"/>
    <k n="Descrição" t="spb"/>
    <k n="Longitude" t="spb"/>
    <k n="População" t="spb"/>
    <k n="UniqueName" t="spb"/>
    <k n="País/região" t="spb"/>
    <k n="Divisão administrativa 1 (Estado/província/outro)" t="spb"/>
  </s>
  <s>
    <k n="Nome" t="s"/>
    <k n="Área" t="s"/>
    <k n="Latitude" t="s"/>
    <k n="Descrição" t="s"/>
    <k n="Longitude" t="s"/>
    <k n="População" t="s"/>
    <k n="UniqueName" t="s"/>
    <k n="VDPID/VSID" t="s"/>
    <k n="País/região" t="s"/>
    <k n="LearnMoreOnLink" t="s"/>
    <k n="Divisão administrativa 1 (Estado/província/outro)" t="s"/>
  </s>
  <s>
    <k n="Nome" t="i"/>
    <k n="Descrição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3" formatCode="#,##0"/>
    </x:dxf>
    <x:dxf>
      <x:numFmt numFmtId="0" formatCode="General"/>
    </x:dxf>
  </dxfs>
  <richProperties>
    <rPr n="IsTitleField" t="b"/>
    <rPr n="IsHeroField" t="b"/>
    <rPr n="RequiresInlineAttribution" t="b"/>
    <rPr n="NumberFormat" t="s"/>
  </richProperties>
  <richStyles>
    <rSty>
      <rpv i="0">1</rpv>
    </rSty>
    <rSty>
      <rpv i="1">1</rpv>
    </rSty>
    <rSty>
      <rpv i="2">1</rpv>
    </rSty>
    <rSty dxfid="0">
      <rpv i="3">#,##0</rpv>
    </rSty>
    <rSty dxfid="1">
      <rpv i="3">0.0000</rpv>
    </rSty>
  </richStyles>
</richStyleSheet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" xr10:uid="{BD7346BF-AF01-422D-B70E-91893EF91FC6}" sourceName="Estad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fissão" xr10:uid="{C553FD0C-FC54-4866-8765-B6D023BB352F}" sourceName="Profissão">
  <extLst>
    <x:ext xmlns:x15="http://schemas.microsoft.com/office/spreadsheetml/2010/11/main" uri="{2F2917AC-EB37-4324-AD4E-5DD8C200BD13}">
      <x15:tableSlicerCache tableId="2" column="1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FBC09B43-0BF2-4D9B-BBC8-964098A150F0}" cache="SegmentaçãodeDados_Estado" caption="Estado" style="Estilo de Segmentação de Dados 3" rowHeight="220133"/>
  <slicer name="Profissão" xr10:uid="{C841AF07-0E14-4072-8F74-59D423BF472C}" cache="SegmentaçãodeDados_Profissão" caption="Profissão" style="Estilo de Segmentação de Dados 3" rowHeight="22013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68A138-102C-43E3-A4C6-3BDE491E9B12}" name="Tabela3" displayName="Tabela3" ref="A1:O475" totalsRowShown="0" headerRowDxfId="51" dataDxfId="50" tableBorderDxfId="49">
  <autoFilter ref="A1:O475" xr:uid="{D568A138-102C-43E3-A4C6-3BDE491E9B12}">
    <filterColumn colId="8">
      <filters>
        <filter val="PE"/>
      </filters>
    </filterColumn>
  </autoFilter>
  <tableColumns count="15">
    <tableColumn id="1" xr3:uid="{D0586BA1-1A32-4C4A-B387-33325E6A6732}" name="Nome" dataDxfId="48"/>
    <tableColumn id="2" xr3:uid="{9A973445-221E-478A-805C-A6223547D65F}" name="Nome2" dataDxfId="47">
      <calculatedColumnFormula>PROPER(A2)</calculatedColumnFormula>
    </tableColumn>
    <tableColumn id="3" xr3:uid="{ADF0E6E5-9F6C-4884-9E58-BF37D62CBDB3}" name="Idade" dataDxfId="46"/>
    <tableColumn id="4" xr3:uid="{8EA6F45D-840E-4FA2-AE8E-C122B702D671}" name="Gênero" dataDxfId="45"/>
    <tableColumn id="5" xr3:uid="{01F2A3EF-BB37-4D36-AAFC-6A15D7ADC521}" name="Gênero2" dataDxfId="44">
      <calculatedColumnFormula>IF(Clientes!$D2="F","Feminino","Masculino")</calculatedColumnFormula>
    </tableColumn>
    <tableColumn id="6" xr3:uid="{E005244B-78EB-4523-B85F-ED6367E9AD38}" name="Profissão" dataDxfId="43"/>
    <tableColumn id="7" xr3:uid="{DE460EF3-A83E-4E9D-85C4-9FCC12BA2619}" name="Coluna2" dataDxfId="42">
      <calculatedColumnFormula>COUNTIF(Clientes!$F$2:$F$475,F2)</calculatedColumnFormula>
    </tableColumn>
    <tableColumn id="8" xr3:uid="{09B18068-BA23-46A4-A915-1628EBC3413A}" name="Cidade" dataDxfId="41"/>
    <tableColumn id="9" xr3:uid="{71E89FDC-A6BE-4A3D-AD53-5D648212885B}" name="Estado" dataDxfId="40"/>
    <tableColumn id="10" xr3:uid="{A4A541A3-BD6C-4911-B49B-D0B3A366528E}" name="País" dataDxfId="39"/>
    <tableColumn id="11" xr3:uid="{C10EF9CC-5ECF-40CF-A485-33DD687E9330}" name="Cidade - Estado" dataDxfId="38">
      <calculatedColumnFormula>_xlfn.CONCAT(H2," - ",I2)</calculatedColumnFormula>
    </tableColumn>
    <tableColumn id="12" xr3:uid="{557AD04B-2868-4BE0-B874-BAC3294897B3}" name="Latitude" dataDxfId="37"/>
    <tableColumn id="13" xr3:uid="{5F092039-5974-4D54-B0DF-FF632831EF7A}" name="Longitude" dataDxfId="36"/>
    <tableColumn id="14" xr3:uid="{2E4C0F0F-A12B-4DDF-A5C2-088E3A5C5B5C}" name="Coluna1" dataDxfId="35"/>
    <tableColumn id="15" xr3:uid="{936E7935-8C89-4E43-8C24-B96C8B087086}" name="Assinatura ativa" dataDxfId="34">
      <calculatedColumnFormula>IF(Clientes!$N2 = "sim", "Assinante","Não Assinante")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63048F-2B0C-4267-800C-BDE94FD6199F}" name="Tabela2" displayName="Tabela2" ref="A1:B13" totalsRowShown="0" headerRowDxfId="32" tableBorderDxfId="31">
  <autoFilter ref="A1:B13" xr:uid="{5263048F-2B0C-4267-800C-BDE94FD6199F}"/>
  <tableColumns count="2">
    <tableColumn id="1" xr3:uid="{81D12D34-3D4C-451E-A1A0-A606BCF05532}" name="Profissão" dataDxfId="30"/>
    <tableColumn id="2" xr3:uid="{1F53E5D0-1EB9-4CC3-BB64-9AA3F95CFFA0}" name="Qtde Clientes" dataDxfId="29">
      <calculatedColumnFormula>COUNTIF(Clientes!$F$2:$F$475,A2)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A510C8-0512-4D9C-83AE-F0EEF10680EA}" name="Tabela4" displayName="Tabela4" ref="A16:B26" totalsRowShown="0" headerRowDxfId="28" headerRowBorderDxfId="27" tableBorderDxfId="26" totalsRowBorderDxfId="25">
  <autoFilter ref="A16:B26" xr:uid="{B2A510C8-0512-4D9C-83AE-F0EEF10680EA}"/>
  <tableColumns count="2">
    <tableColumn id="1" xr3:uid="{B9B4926D-1A07-4387-BBF8-1105A25BE5ED}" name="Tema" dataDxfId="24"/>
    <tableColumn id="2" xr3:uid="{84CA54C6-BC3A-49E8-A586-39D561FE8BAA}" name="Qtd" dataDxfId="23">
      <calculatedColumnFormula>COUNTIF('Catálogo livros'!$D:$D,A17)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8110EC-3BE8-4C73-8B07-C1167AB739A4}" name="Tabela5" displayName="Tabela5" ref="A1:B350" totalsRowShown="0" headerRowDxfId="20">
  <autoFilter ref="A1:B350" xr:uid="{178110EC-3BE8-4C73-8B07-C1167AB739A4}"/>
  <tableColumns count="2">
    <tableColumn id="1" xr3:uid="{436EC017-5E68-4891-9D93-90037105DCB6}" name="Tema " dataDxfId="19"/>
    <tableColumn id="2" xr3:uid="{83656203-F4E6-40C9-8A9C-9FC81E49EE4C}" name="Nº" dataDxfId="18">
      <calculatedColumnFormula>COUNTIF('Catálogo livros'!$D:$D,A2)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40B412-6155-4C56-98BB-3AF31B6BC718}" name="Tabela6" displayName="Tabela6" ref="A1:E25" totalsRowShown="0" headerRowDxfId="17" dataDxfId="16">
  <autoFilter ref="A1:E25" xr:uid="{CA40B412-6155-4C56-98BB-3AF31B6BC718}"/>
  <tableColumns count="5">
    <tableColumn id="1" xr3:uid="{C4520D75-BE39-4AC7-B158-327C62FE6935}" name="Período Meses" dataDxfId="15"/>
    <tableColumn id="2" xr3:uid="{2020D93A-2563-4C12-BAAD-08A286F38734}" name="Vendas" dataDxfId="14"/>
    <tableColumn id="3" xr3:uid="{0934891F-FDAF-4748-8C7C-0E1C36395708}" name="Meta de vendas" dataDxfId="13"/>
    <tableColumn id="4" xr3:uid="{B7823E6C-297B-4CDE-88A8-9AE86B11B712}" name="Desempenho (%)" dataDxfId="12">
      <calculatedColumnFormula>(B2/C2)*100%</calculatedColumnFormula>
    </tableColumn>
    <tableColumn id="5" xr3:uid="{3EE0C165-831C-4A43-9837-4CAC66360CB7}" name="Desempenho ">
      <calculatedColumnFormula>IF(B2 &gt;=C2,"Meta Batida!","Abaixo da Meta!")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97DC9-E57C-4C87-96FC-36F436185B55}" name="Tabela1" displayName="Tabela1" ref="A1:E16" totalsRowShown="0" headerRowDxfId="11" tableBorderDxfId="10">
  <autoFilter ref="A1:E16" xr:uid="{42E97DC9-E57C-4C87-96FC-36F436185B55}"/>
  <tableColumns count="5">
    <tableColumn id="1" xr3:uid="{4534FF3B-EF08-4108-8E3A-FD4D4E3929FD}" name="Cidade" dataDxfId="9" totalsRowDxfId="8"/>
    <tableColumn id="2" xr3:uid="{6C40FEC7-A19C-42D2-81AF-BC43C440F1A7}" name="Estado" dataDxfId="7" totalsRowDxfId="6"/>
    <tableColumn id="3" xr3:uid="{119A3E87-A2DB-4CC7-A601-E8F1A4B4EE9E}" name="País " dataDxfId="5" totalsRowDxfId="4"/>
    <tableColumn id="4" xr3:uid="{6DDDC236-9D34-4AF8-ADF9-E4BD85A5FC11}" name="Nº Clientes" dataDxfId="3" totalsRowDxfId="2">
      <calculatedColumnFormula>COUNTIF(Estado,B2)</calculatedColumnFormula>
    </tableColumn>
    <tableColumn id="5" xr3:uid="{CCF99E5F-7B48-49BF-A0E1-FB17B50ACF2A}" name="Clientes (%)" dataDxfId="1" totalsRowDxfId="0" dataCellStyle="Porcentagem" totalsRowCellStyle="Porcentagem">
      <calculatedColumnFormula>(D2/Clientes!$U$66)/100%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Período_Mêses" xr10:uid="{B2D605A9-AA3E-4E60-BA44-C592FB1035C1}" sourceName="Período Mêses">
  <pivotTables>
    <pivotTable tabId="14" name="Tabela dinâmica3"/>
    <pivotTable tabId="14" name="Tabela dinâmica4"/>
  </pivotTables>
  <state minimalRefreshVersion="6" lastRefreshVersion="6" pivotCacheId="1556934728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Período Mêses" xr10:uid="{C8BF6823-A7E8-49C0-8EEF-23936148E882}" cache="NativeTimeline_Período_Mêses" caption="Período Mêses" level="2" selectionLevel="2" scrollPosition="2021-03-03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EFDD9-838D-439A-8545-683B7F741FC2}">
  <sheetPr codeName="Planilha12"/>
  <dimension ref="A1:AE71"/>
  <sheetViews>
    <sheetView showGridLines="0" showRowColHeaders="0" showZeros="0" tabSelected="1" zoomScale="90" zoomScaleNormal="90" workbookViewId="0"/>
  </sheetViews>
  <sheetFormatPr defaultColWidth="0" defaultRowHeight="12.5" zeroHeight="1" x14ac:dyDescent="0.25"/>
  <cols>
    <col min="1" max="31" width="8.7265625" style="100" customWidth="1"/>
    <col min="32" max="16384" width="8.7265625" style="100" hidden="1"/>
  </cols>
  <sheetData>
    <row r="1" s="100" customFormat="1" x14ac:dyDescent="0.25"/>
    <row r="2" s="100" customFormat="1" x14ac:dyDescent="0.25"/>
    <row r="3" s="100" customFormat="1" x14ac:dyDescent="0.25"/>
    <row r="4" s="100" customFormat="1" x14ac:dyDescent="0.25"/>
    <row r="5" s="100" customFormat="1" x14ac:dyDescent="0.25"/>
    <row r="6" s="100" customFormat="1" x14ac:dyDescent="0.25"/>
    <row r="7" s="100" customFormat="1" x14ac:dyDescent="0.25"/>
    <row r="8" s="100" customFormat="1" x14ac:dyDescent="0.25"/>
    <row r="9" s="100" customFormat="1" x14ac:dyDescent="0.25"/>
    <row r="10" s="100" customFormat="1" x14ac:dyDescent="0.25"/>
    <row r="11" s="100" customFormat="1" x14ac:dyDescent="0.25"/>
    <row r="12" s="100" customFormat="1" x14ac:dyDescent="0.25"/>
    <row r="13" s="100" customFormat="1" x14ac:dyDescent="0.25"/>
    <row r="14" s="100" customFormat="1" x14ac:dyDescent="0.25"/>
    <row r="15" s="100" customFormat="1" x14ac:dyDescent="0.25"/>
    <row r="16" s="100" customFormat="1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/>
    </row>
    <row r="23" spans="10:10" x14ac:dyDescent="0.25"/>
    <row r="24" spans="10:10" x14ac:dyDescent="0.25"/>
    <row r="25" spans="10:10" x14ac:dyDescent="0.25"/>
    <row r="26" spans="10:10" x14ac:dyDescent="0.25"/>
    <row r="27" spans="10:10" x14ac:dyDescent="0.25"/>
    <row r="28" spans="10:10" x14ac:dyDescent="0.25"/>
    <row r="29" spans="10:10" x14ac:dyDescent="0.25"/>
    <row r="30" spans="10:10" x14ac:dyDescent="0.25"/>
    <row r="31" spans="10:10" x14ac:dyDescent="0.25"/>
    <row r="32" spans="10:10" x14ac:dyDescent="0.25"/>
    <row r="33" s="100" customFormat="1" x14ac:dyDescent="0.25"/>
    <row r="34" s="100" customFormat="1" x14ac:dyDescent="0.25"/>
    <row r="35" s="100" customFormat="1" x14ac:dyDescent="0.25"/>
    <row r="36" s="100" customFormat="1" x14ac:dyDescent="0.25"/>
    <row r="37" s="100" customFormat="1" x14ac:dyDescent="0.25"/>
    <row r="38" s="100" customFormat="1" x14ac:dyDescent="0.25"/>
    <row r="39" s="100" customFormat="1" x14ac:dyDescent="0.25"/>
    <row r="40" s="100" customFormat="1" x14ac:dyDescent="0.25"/>
    <row r="41" s="100" customFormat="1" x14ac:dyDescent="0.25"/>
    <row r="42" s="100" customFormat="1" x14ac:dyDescent="0.25"/>
    <row r="43" s="100" customFormat="1" x14ac:dyDescent="0.25"/>
    <row r="44" s="100" customFormat="1" x14ac:dyDescent="0.25"/>
    <row r="45" s="100" customFormat="1" x14ac:dyDescent="0.25"/>
    <row r="46" s="100" customFormat="1" x14ac:dyDescent="0.25"/>
    <row r="47" s="100" customFormat="1" x14ac:dyDescent="0.25"/>
    <row r="48" s="100" customFormat="1" x14ac:dyDescent="0.25"/>
    <row r="49" s="100" customFormat="1" hidden="1" x14ac:dyDescent="0.25"/>
    <row r="50" s="100" customFormat="1" hidden="1" x14ac:dyDescent="0.25"/>
    <row r="51" s="100" customFormat="1" hidden="1" x14ac:dyDescent="0.25"/>
    <row r="52" s="100" customFormat="1" hidden="1" x14ac:dyDescent="0.25"/>
    <row r="53" s="100" customFormat="1" hidden="1" x14ac:dyDescent="0.25"/>
    <row r="54" s="100" customFormat="1" hidden="1" x14ac:dyDescent="0.25"/>
    <row r="55" s="100" customFormat="1" hidden="1" x14ac:dyDescent="0.25"/>
    <row r="56" s="100" customFormat="1" hidden="1" x14ac:dyDescent="0.25"/>
    <row r="57" s="100" customFormat="1" hidden="1" x14ac:dyDescent="0.25"/>
    <row r="58" s="100" customFormat="1" hidden="1" x14ac:dyDescent="0.25"/>
    <row r="59" s="100" customFormat="1" hidden="1" x14ac:dyDescent="0.25"/>
    <row r="60" s="100" customFormat="1" hidden="1" x14ac:dyDescent="0.25"/>
    <row r="61" s="100" customFormat="1" hidden="1" x14ac:dyDescent="0.25"/>
    <row r="62" s="100" customFormat="1" hidden="1" x14ac:dyDescent="0.25"/>
    <row r="63" s="100" customFormat="1" hidden="1" x14ac:dyDescent="0.25"/>
    <row r="64" s="100" customFormat="1" hidden="1" x14ac:dyDescent="0.25"/>
    <row r="65" s="100" customFormat="1" hidden="1" x14ac:dyDescent="0.25"/>
    <row r="66" s="100" customFormat="1" hidden="1" x14ac:dyDescent="0.25"/>
    <row r="67" s="100" customFormat="1" hidden="1" x14ac:dyDescent="0.25"/>
    <row r="68" s="100" customFormat="1" hidden="1" x14ac:dyDescent="0.25"/>
    <row r="69" s="100" customFormat="1" hidden="1" x14ac:dyDescent="0.25"/>
    <row r="70" s="100" customFormat="1" hidden="1" x14ac:dyDescent="0.25"/>
    <row r="71" s="100" customFormat="1" hidden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2C693-ADE5-4B81-B74E-FBB5269C4433}">
  <sheetPr codeName="Planilha1"/>
  <dimension ref="A1:AH47"/>
  <sheetViews>
    <sheetView showGridLines="0" showRowColHeaders="0" zoomScaleNormal="100" workbookViewId="0"/>
  </sheetViews>
  <sheetFormatPr defaultColWidth="0" defaultRowHeight="12.5" zeroHeight="1" x14ac:dyDescent="0.25"/>
  <cols>
    <col min="1" max="1" width="1.6328125" style="30" customWidth="1"/>
    <col min="2" max="4" width="8.7265625" style="100" customWidth="1"/>
    <col min="5" max="5" width="1.6328125" style="111" customWidth="1"/>
    <col min="6" max="20" width="8.08984375" customWidth="1"/>
    <col min="21" max="21" width="9.08984375" customWidth="1"/>
    <col min="22" max="26" width="8.08984375" customWidth="1"/>
    <col min="27" max="27" width="10.453125" customWidth="1"/>
    <col min="28" max="28" width="1.6328125" style="30" customWidth="1"/>
    <col min="29" max="29" width="11.1796875" customWidth="1"/>
    <col min="30" max="33" width="8.08984375" customWidth="1"/>
    <col min="34" max="34" width="1.6328125" style="30" customWidth="1"/>
    <col min="35" max="16384" width="8.7265625" hidden="1"/>
  </cols>
  <sheetData>
    <row r="1" spans="1:34" s="30" customFormat="1" ht="10" customHeight="1" thickTop="1" x14ac:dyDescent="0.25">
      <c r="B1" s="100"/>
      <c r="C1" s="100"/>
      <c r="D1" s="100"/>
      <c r="E1" s="110"/>
      <c r="F1" s="246">
        <f>COUNTA(ACERVO)</f>
        <v>648</v>
      </c>
      <c r="G1" s="247"/>
      <c r="H1" s="247"/>
      <c r="I1" s="248"/>
      <c r="J1" s="236">
        <f>COUNTA(Tabela3[Assinatura ativa])</f>
        <v>474</v>
      </c>
      <c r="K1" s="237"/>
      <c r="L1" s="237"/>
      <c r="M1" s="238"/>
      <c r="N1" s="162">
        <f>COUNTIF(AnaliseMembros,"Assinante")</f>
        <v>316</v>
      </c>
      <c r="O1" s="162"/>
      <c r="P1" s="162"/>
      <c r="Q1" s="163"/>
      <c r="R1" s="255">
        <f>COUNTIF(AnaliseMembros,"Não Assinante")</f>
        <v>158</v>
      </c>
      <c r="S1" s="256"/>
      <c r="T1" s="256"/>
      <c r="U1" s="257"/>
      <c r="V1" s="212">
        <f>COUNTIF(CLIENTES,"Feminino")</f>
        <v>269</v>
      </c>
      <c r="W1" s="213"/>
      <c r="X1" s="218">
        <f>(V1/$J$1)/100%</f>
        <v>0.5675105485232067</v>
      </c>
      <c r="Y1" s="219"/>
      <c r="Z1" s="230">
        <f>COUNTIF(CLIENTES,"masculino")</f>
        <v>205</v>
      </c>
      <c r="AA1" s="231"/>
      <c r="AB1" s="224">
        <f>(Z1/$J$1)/100%</f>
        <v>0.43248945147679324</v>
      </c>
      <c r="AC1" s="225"/>
      <c r="AD1" s="198">
        <f>AVERAGE(idade)</f>
        <v>43.856540084388186</v>
      </c>
      <c r="AE1" s="199"/>
      <c r="AF1" s="199"/>
      <c r="AG1" s="200"/>
    </row>
    <row r="2" spans="1:34" ht="20" customHeight="1" x14ac:dyDescent="0.55000000000000004">
      <c r="B2" s="101"/>
      <c r="C2" s="101"/>
      <c r="D2" s="101"/>
      <c r="F2" s="249"/>
      <c r="G2" s="250"/>
      <c r="H2" s="250"/>
      <c r="I2" s="251"/>
      <c r="J2" s="239"/>
      <c r="K2" s="239"/>
      <c r="L2" s="239"/>
      <c r="M2" s="240"/>
      <c r="N2" s="162"/>
      <c r="O2" s="162"/>
      <c r="P2" s="162"/>
      <c r="Q2" s="163"/>
      <c r="R2" s="258"/>
      <c r="S2" s="162"/>
      <c r="T2" s="162"/>
      <c r="U2" s="163"/>
      <c r="V2" s="214"/>
      <c r="W2" s="215"/>
      <c r="X2" s="220"/>
      <c r="Y2" s="221"/>
      <c r="Z2" s="232"/>
      <c r="AA2" s="233"/>
      <c r="AB2" s="226"/>
      <c r="AC2" s="227"/>
      <c r="AD2" s="201"/>
      <c r="AE2" s="202"/>
      <c r="AF2" s="202"/>
      <c r="AG2" s="203"/>
    </row>
    <row r="3" spans="1:34" ht="12.5" customHeight="1" x14ac:dyDescent="0.55000000000000004">
      <c r="B3" s="101"/>
      <c r="C3" s="101"/>
      <c r="D3" s="101"/>
      <c r="F3" s="249"/>
      <c r="G3" s="250"/>
      <c r="H3" s="250"/>
      <c r="I3" s="251"/>
      <c r="J3" s="239"/>
      <c r="K3" s="239"/>
      <c r="L3" s="239"/>
      <c r="M3" s="240"/>
      <c r="N3" s="162"/>
      <c r="O3" s="162"/>
      <c r="P3" s="162"/>
      <c r="Q3" s="163"/>
      <c r="R3" s="258"/>
      <c r="S3" s="162"/>
      <c r="T3" s="162"/>
      <c r="U3" s="163"/>
      <c r="V3" s="214"/>
      <c r="W3" s="215"/>
      <c r="X3" s="220"/>
      <c r="Y3" s="221"/>
      <c r="Z3" s="232"/>
      <c r="AA3" s="233"/>
      <c r="AB3" s="226"/>
      <c r="AC3" s="227"/>
      <c r="AD3" s="201"/>
      <c r="AE3" s="202"/>
      <c r="AF3" s="202"/>
      <c r="AG3" s="203"/>
    </row>
    <row r="4" spans="1:34" ht="12.5" customHeight="1" x14ac:dyDescent="0.55000000000000004">
      <c r="B4" s="101"/>
      <c r="C4" s="101"/>
      <c r="D4" s="101"/>
      <c r="F4" s="249"/>
      <c r="G4" s="250"/>
      <c r="H4" s="250"/>
      <c r="I4" s="251"/>
      <c r="J4" s="239"/>
      <c r="K4" s="239"/>
      <c r="L4" s="239"/>
      <c r="M4" s="240"/>
      <c r="N4" s="162"/>
      <c r="O4" s="162"/>
      <c r="P4" s="162"/>
      <c r="Q4" s="163"/>
      <c r="R4" s="258"/>
      <c r="S4" s="162"/>
      <c r="T4" s="162"/>
      <c r="U4" s="163"/>
      <c r="V4" s="214"/>
      <c r="W4" s="215"/>
      <c r="X4" s="220"/>
      <c r="Y4" s="221"/>
      <c r="Z4" s="232"/>
      <c r="AA4" s="233"/>
      <c r="AB4" s="226"/>
      <c r="AC4" s="227"/>
      <c r="AD4" s="201"/>
      <c r="AE4" s="202"/>
      <c r="AF4" s="202"/>
      <c r="AG4" s="203"/>
    </row>
    <row r="5" spans="1:34" ht="26.5" customHeight="1" x14ac:dyDescent="0.55000000000000004">
      <c r="B5" s="101"/>
      <c r="C5" s="101"/>
      <c r="D5" s="101"/>
      <c r="F5" s="249"/>
      <c r="G5" s="250"/>
      <c r="H5" s="250"/>
      <c r="I5" s="251"/>
      <c r="J5" s="239"/>
      <c r="K5" s="239"/>
      <c r="L5" s="239"/>
      <c r="M5" s="240"/>
      <c r="N5" s="160"/>
      <c r="O5" s="160"/>
      <c r="P5" s="259">
        <f>(N1/$J$1)/ 100%</f>
        <v>0.66666666666666663</v>
      </c>
      <c r="Q5" s="260"/>
      <c r="R5" s="68"/>
      <c r="S5" s="69"/>
      <c r="T5" s="210">
        <f>(R1/$J$1)/100%</f>
        <v>0.33333333333333331</v>
      </c>
      <c r="U5" s="211"/>
      <c r="V5" s="214"/>
      <c r="W5" s="215"/>
      <c r="X5" s="220"/>
      <c r="Y5" s="221"/>
      <c r="Z5" s="232"/>
      <c r="AA5" s="233"/>
      <c r="AB5" s="226"/>
      <c r="AC5" s="227"/>
      <c r="AD5" s="201"/>
      <c r="AE5" s="202"/>
      <c r="AF5" s="202"/>
      <c r="AG5" s="203"/>
    </row>
    <row r="6" spans="1:34" ht="12.5" customHeight="1" thickBot="1" x14ac:dyDescent="0.3">
      <c r="B6" s="102"/>
      <c r="C6" s="103"/>
      <c r="D6" s="103"/>
      <c r="F6" s="252"/>
      <c r="G6" s="253"/>
      <c r="H6" s="253"/>
      <c r="I6" s="254"/>
      <c r="J6" s="241"/>
      <c r="K6" s="241"/>
      <c r="L6" s="241"/>
      <c r="M6" s="242"/>
      <c r="N6" s="161"/>
      <c r="O6" s="161"/>
      <c r="P6" s="261"/>
      <c r="Q6" s="262"/>
      <c r="R6" s="68"/>
      <c r="S6" s="69"/>
      <c r="T6" s="210"/>
      <c r="U6" s="211"/>
      <c r="V6" s="214"/>
      <c r="W6" s="215"/>
      <c r="X6" s="220"/>
      <c r="Y6" s="221"/>
      <c r="Z6" s="232"/>
      <c r="AA6" s="233"/>
      <c r="AB6" s="226"/>
      <c r="AC6" s="227"/>
      <c r="AD6" s="204"/>
      <c r="AE6" s="205"/>
      <c r="AF6" s="205"/>
      <c r="AG6" s="206"/>
    </row>
    <row r="7" spans="1:34" ht="23" customHeight="1" thickBot="1" x14ac:dyDescent="0.3">
      <c r="B7" s="102"/>
      <c r="C7" s="103"/>
      <c r="D7" s="103"/>
      <c r="F7" s="243" t="s">
        <v>2005</v>
      </c>
      <c r="G7" s="244"/>
      <c r="H7" s="244"/>
      <c r="I7" s="245"/>
      <c r="J7" s="207" t="s">
        <v>2012</v>
      </c>
      <c r="K7" s="208"/>
      <c r="L7" s="208"/>
      <c r="M7" s="209"/>
      <c r="N7" s="207" t="s">
        <v>2000</v>
      </c>
      <c r="O7" s="208"/>
      <c r="P7" s="208"/>
      <c r="Q7" s="209"/>
      <c r="R7" s="207" t="s">
        <v>2001</v>
      </c>
      <c r="S7" s="208"/>
      <c r="T7" s="208"/>
      <c r="U7" s="209"/>
      <c r="V7" s="216"/>
      <c r="W7" s="217"/>
      <c r="X7" s="222"/>
      <c r="Y7" s="223"/>
      <c r="Z7" s="234"/>
      <c r="AA7" s="235"/>
      <c r="AB7" s="228"/>
      <c r="AC7" s="229"/>
      <c r="AD7" s="195" t="s">
        <v>2011</v>
      </c>
      <c r="AE7" s="196"/>
      <c r="AF7" s="196"/>
      <c r="AG7" s="197"/>
    </row>
    <row r="8" spans="1:34" ht="13" thickBot="1" x14ac:dyDescent="0.3">
      <c r="B8" s="192"/>
      <c r="C8" s="193"/>
      <c r="D8" s="194"/>
      <c r="F8" s="69" t="e">
        <f>VLOOKUP(Dashboard!B2,Tabela5[],2,)</f>
        <v>#N/A</v>
      </c>
      <c r="G8" s="69"/>
      <c r="H8" s="69"/>
      <c r="I8" s="70"/>
      <c r="J8" s="7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71"/>
      <c r="X8" s="71"/>
      <c r="Y8" s="71"/>
      <c r="Z8" s="71"/>
      <c r="AA8" s="71"/>
      <c r="AC8" s="30"/>
      <c r="AD8" s="30"/>
      <c r="AE8" s="30"/>
      <c r="AF8" s="30"/>
      <c r="AG8" s="30"/>
    </row>
    <row r="9" spans="1:34" s="75" customFormat="1" ht="12.5" customHeight="1" x14ac:dyDescent="0.25">
      <c r="A9" s="67"/>
      <c r="B9" s="104"/>
      <c r="C9" s="105"/>
      <c r="D9" s="105"/>
      <c r="E9" s="112"/>
      <c r="F9" s="114" t="s">
        <v>2014</v>
      </c>
      <c r="G9" s="115"/>
      <c r="H9" s="115"/>
      <c r="I9" s="115"/>
      <c r="J9" s="115"/>
      <c r="K9" s="120" t="s">
        <v>2024</v>
      </c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64" t="s">
        <v>2023</v>
      </c>
      <c r="AA9" s="165"/>
      <c r="AB9" s="165"/>
      <c r="AC9" s="166"/>
      <c r="AD9" s="179" t="s">
        <v>2022</v>
      </c>
      <c r="AE9" s="180"/>
      <c r="AF9" s="180"/>
      <c r="AG9" s="181"/>
      <c r="AH9" s="69"/>
    </row>
    <row r="10" spans="1:34" s="29" customFormat="1" ht="12.5" customHeight="1" x14ac:dyDescent="0.55000000000000004">
      <c r="A10" s="68"/>
      <c r="B10" s="102"/>
      <c r="C10" s="103"/>
      <c r="D10" s="103"/>
      <c r="E10" s="113"/>
      <c r="F10" s="116"/>
      <c r="G10" s="117"/>
      <c r="H10" s="117"/>
      <c r="I10" s="117"/>
      <c r="J10" s="117"/>
      <c r="K10" s="122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67"/>
      <c r="AA10" s="168"/>
      <c r="AB10" s="168"/>
      <c r="AC10" s="169"/>
      <c r="AD10" s="182"/>
      <c r="AE10" s="183"/>
      <c r="AF10" s="183"/>
      <c r="AG10" s="184"/>
      <c r="AH10" s="69"/>
    </row>
    <row r="11" spans="1:34" s="29" customFormat="1" ht="12.5" customHeight="1" thickBot="1" x14ac:dyDescent="0.6">
      <c r="A11" s="68"/>
      <c r="B11" s="102"/>
      <c r="C11" s="103"/>
      <c r="D11" s="103"/>
      <c r="E11" s="113"/>
      <c r="F11" s="118"/>
      <c r="G11" s="119"/>
      <c r="H11" s="119"/>
      <c r="I11" s="119"/>
      <c r="J11" s="119"/>
      <c r="K11" s="124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70"/>
      <c r="AA11" s="171"/>
      <c r="AB11" s="171"/>
      <c r="AC11" s="172"/>
      <c r="AD11" s="185"/>
      <c r="AE11" s="186"/>
      <c r="AF11" s="186"/>
      <c r="AG11" s="187"/>
      <c r="AH11" s="69"/>
    </row>
    <row r="12" spans="1:34" s="29" customFormat="1" ht="12.5" customHeight="1" x14ac:dyDescent="0.55000000000000004">
      <c r="A12" s="68"/>
      <c r="B12" s="102"/>
      <c r="C12" s="103"/>
      <c r="D12" s="103"/>
      <c r="E12" s="113"/>
      <c r="F12" s="84"/>
      <c r="G12" s="84"/>
      <c r="H12" s="84"/>
      <c r="I12" s="84"/>
      <c r="J12" s="84"/>
      <c r="K12" s="83"/>
      <c r="L12" s="84"/>
      <c r="M12" s="84"/>
      <c r="N12" s="84"/>
      <c r="O12" s="90"/>
      <c r="P12" s="83"/>
      <c r="Q12" s="84"/>
      <c r="R12" s="84"/>
      <c r="S12" s="84"/>
      <c r="T12" s="84"/>
      <c r="U12" s="84"/>
      <c r="V12" s="84"/>
      <c r="W12" s="93"/>
      <c r="X12" s="93"/>
      <c r="Y12" s="93"/>
      <c r="Z12" s="188">
        <f>SUM('Vendas por Mês'!C2:C25)</f>
        <v>31565.625</v>
      </c>
      <c r="AA12" s="188"/>
      <c r="AB12" s="188"/>
      <c r="AC12" s="189"/>
      <c r="AD12" s="173">
        <f>SUM('Vendas por Mês'!B2:B25)</f>
        <v>26795</v>
      </c>
      <c r="AE12" s="174"/>
      <c r="AF12" s="174"/>
      <c r="AG12" s="175"/>
      <c r="AH12" s="69"/>
    </row>
    <row r="13" spans="1:34" s="29" customFormat="1" ht="12.5" customHeight="1" x14ac:dyDescent="0.55000000000000004">
      <c r="A13" s="68"/>
      <c r="B13" s="102"/>
      <c r="C13" s="103"/>
      <c r="D13" s="103"/>
      <c r="E13" s="113"/>
      <c r="F13" s="86"/>
      <c r="G13" s="86"/>
      <c r="H13" s="86"/>
      <c r="I13" s="86"/>
      <c r="J13" s="86"/>
      <c r="K13" s="85"/>
      <c r="L13" s="86"/>
      <c r="M13" s="86"/>
      <c r="N13" s="86"/>
      <c r="O13" s="91"/>
      <c r="P13" s="85"/>
      <c r="Q13" s="86"/>
      <c r="R13" s="86"/>
      <c r="S13" s="86"/>
      <c r="T13" s="86"/>
      <c r="U13" s="86"/>
      <c r="V13" s="86"/>
      <c r="W13" s="81"/>
      <c r="X13" s="81"/>
      <c r="Y13" s="81"/>
      <c r="Z13" s="190"/>
      <c r="AA13" s="190"/>
      <c r="AB13" s="190"/>
      <c r="AC13" s="191"/>
      <c r="AD13" s="176"/>
      <c r="AE13" s="177"/>
      <c r="AF13" s="177"/>
      <c r="AG13" s="178"/>
      <c r="AH13" s="69"/>
    </row>
    <row r="14" spans="1:34" s="29" customFormat="1" ht="12.5" customHeight="1" x14ac:dyDescent="0.55000000000000004">
      <c r="A14" s="68"/>
      <c r="B14" s="102"/>
      <c r="C14" s="103"/>
      <c r="D14" s="103"/>
      <c r="E14" s="113"/>
      <c r="F14" s="86"/>
      <c r="G14" s="86"/>
      <c r="H14" s="86"/>
      <c r="I14" s="86"/>
      <c r="J14" s="86"/>
      <c r="K14" s="85"/>
      <c r="L14" s="86"/>
      <c r="M14" s="86"/>
      <c r="N14" s="86"/>
      <c r="O14" s="91"/>
      <c r="P14" s="85"/>
      <c r="Q14" s="86"/>
      <c r="R14" s="86"/>
      <c r="S14" s="86"/>
      <c r="T14" s="86"/>
      <c r="U14" s="86"/>
      <c r="V14" s="86"/>
      <c r="W14" s="81"/>
      <c r="X14" s="81"/>
      <c r="Y14" s="81"/>
      <c r="Z14" s="190"/>
      <c r="AA14" s="190"/>
      <c r="AB14" s="190"/>
      <c r="AC14" s="191"/>
      <c r="AD14" s="176"/>
      <c r="AE14" s="177"/>
      <c r="AF14" s="177"/>
      <c r="AG14" s="178"/>
      <c r="AH14" s="69"/>
    </row>
    <row r="15" spans="1:34" s="29" customFormat="1" ht="12.5" customHeight="1" thickBot="1" x14ac:dyDescent="0.6">
      <c r="A15" s="68"/>
      <c r="B15" s="102"/>
      <c r="C15" s="103"/>
      <c r="D15" s="103"/>
      <c r="E15" s="113"/>
      <c r="F15" s="86"/>
      <c r="G15" s="86"/>
      <c r="H15" s="86"/>
      <c r="I15" s="86"/>
      <c r="J15" s="86"/>
      <c r="K15" s="85"/>
      <c r="L15" s="86"/>
      <c r="M15" s="86"/>
      <c r="N15" s="86"/>
      <c r="O15" s="91"/>
      <c r="P15" s="85"/>
      <c r="Q15" s="86"/>
      <c r="R15" s="86"/>
      <c r="S15" s="86"/>
      <c r="T15" s="86"/>
      <c r="U15" s="86"/>
      <c r="V15" s="86"/>
      <c r="W15" s="81"/>
      <c r="X15" s="81"/>
      <c r="Y15" s="81"/>
      <c r="Z15" s="190"/>
      <c r="AA15" s="190"/>
      <c r="AB15" s="190"/>
      <c r="AC15" s="191"/>
      <c r="AD15" s="176"/>
      <c r="AE15" s="177"/>
      <c r="AF15" s="177"/>
      <c r="AG15" s="178"/>
      <c r="AH15" s="69"/>
    </row>
    <row r="16" spans="1:34" s="29" customFormat="1" ht="12.5" customHeight="1" x14ac:dyDescent="0.55000000000000004">
      <c r="A16" s="68"/>
      <c r="B16" s="102"/>
      <c r="C16" s="103"/>
      <c r="D16" s="103"/>
      <c r="E16" s="113"/>
      <c r="F16" s="86"/>
      <c r="G16" s="86"/>
      <c r="H16" s="86"/>
      <c r="I16" s="86"/>
      <c r="J16" s="86"/>
      <c r="K16" s="85"/>
      <c r="L16" s="86"/>
      <c r="M16" s="86"/>
      <c r="N16" s="86"/>
      <c r="O16" s="91"/>
      <c r="P16" s="85"/>
      <c r="Q16" s="86"/>
      <c r="R16" s="86"/>
      <c r="S16" s="86"/>
      <c r="T16" s="86"/>
      <c r="U16" s="86"/>
      <c r="V16" s="86"/>
      <c r="W16" s="81"/>
      <c r="X16" s="81"/>
      <c r="Y16" s="81"/>
      <c r="Z16" s="126">
        <f>(AD12/Z12)/100%</f>
        <v>0.84886644886644891</v>
      </c>
      <c r="AA16" s="127"/>
      <c r="AB16" s="127"/>
      <c r="AC16" s="127"/>
      <c r="AD16" s="127"/>
      <c r="AE16" s="127"/>
      <c r="AF16" s="127"/>
      <c r="AG16" s="128"/>
      <c r="AH16" s="69"/>
    </row>
    <row r="17" spans="1:34" s="29" customFormat="1" ht="12.5" customHeight="1" x14ac:dyDescent="0.55000000000000004">
      <c r="A17" s="68"/>
      <c r="B17" s="102"/>
      <c r="C17" s="103"/>
      <c r="D17" s="103"/>
      <c r="E17" s="113"/>
      <c r="F17" s="86"/>
      <c r="G17" s="86"/>
      <c r="H17" s="86"/>
      <c r="I17" s="86"/>
      <c r="J17" s="86"/>
      <c r="K17" s="85"/>
      <c r="L17" s="86"/>
      <c r="M17" s="86"/>
      <c r="N17" s="86"/>
      <c r="O17" s="91"/>
      <c r="P17" s="85"/>
      <c r="Q17" s="86"/>
      <c r="R17" s="86"/>
      <c r="S17" s="86"/>
      <c r="T17" s="86"/>
      <c r="U17" s="86"/>
      <c r="V17" s="86"/>
      <c r="W17" s="81"/>
      <c r="X17" s="81"/>
      <c r="Y17" s="81"/>
      <c r="Z17" s="129"/>
      <c r="AA17" s="130"/>
      <c r="AB17" s="130"/>
      <c r="AC17" s="130"/>
      <c r="AD17" s="130"/>
      <c r="AE17" s="130"/>
      <c r="AF17" s="130"/>
      <c r="AG17" s="131"/>
      <c r="AH17" s="69"/>
    </row>
    <row r="18" spans="1:34" s="29" customFormat="1" ht="12.5" customHeight="1" x14ac:dyDescent="0.55000000000000004">
      <c r="A18" s="68"/>
      <c r="B18" s="102"/>
      <c r="C18" s="103"/>
      <c r="D18" s="103"/>
      <c r="E18" s="113"/>
      <c r="F18" s="86"/>
      <c r="G18" s="86"/>
      <c r="H18" s="86"/>
      <c r="I18" s="86"/>
      <c r="J18" s="86"/>
      <c r="K18" s="85"/>
      <c r="L18" s="86"/>
      <c r="M18" s="86"/>
      <c r="N18" s="86"/>
      <c r="O18" s="91"/>
      <c r="P18" s="85"/>
      <c r="Q18" s="86"/>
      <c r="R18" s="86"/>
      <c r="S18" s="86"/>
      <c r="T18" s="86"/>
      <c r="U18" s="86"/>
      <c r="V18" s="86"/>
      <c r="W18" s="81"/>
      <c r="X18" s="81"/>
      <c r="Y18" s="81"/>
      <c r="Z18" s="129"/>
      <c r="AA18" s="130"/>
      <c r="AB18" s="130"/>
      <c r="AC18" s="130"/>
      <c r="AD18" s="130"/>
      <c r="AE18" s="130"/>
      <c r="AF18" s="130"/>
      <c r="AG18" s="131"/>
      <c r="AH18" s="69"/>
    </row>
    <row r="19" spans="1:34" s="29" customFormat="1" ht="12.5" customHeight="1" thickBot="1" x14ac:dyDescent="0.6">
      <c r="A19" s="68"/>
      <c r="B19" s="102"/>
      <c r="C19" s="103"/>
      <c r="D19" s="103"/>
      <c r="E19" s="113"/>
      <c r="F19" s="86"/>
      <c r="G19" s="86"/>
      <c r="H19" s="86"/>
      <c r="I19" s="86"/>
      <c r="J19" s="86"/>
      <c r="K19" s="85"/>
      <c r="L19" s="86"/>
      <c r="M19" s="86"/>
      <c r="N19" s="86"/>
      <c r="O19" s="91"/>
      <c r="P19" s="85"/>
      <c r="Q19" s="86"/>
      <c r="R19" s="86"/>
      <c r="S19" s="86"/>
      <c r="T19" s="86"/>
      <c r="U19" s="86"/>
      <c r="V19" s="86"/>
      <c r="W19" s="81"/>
      <c r="X19" s="81"/>
      <c r="Y19" s="81"/>
      <c r="Z19" s="132"/>
      <c r="AA19" s="133"/>
      <c r="AB19" s="133"/>
      <c r="AC19" s="133"/>
      <c r="AD19" s="133"/>
      <c r="AE19" s="133"/>
      <c r="AF19" s="133"/>
      <c r="AG19" s="134"/>
      <c r="AH19" s="69"/>
    </row>
    <row r="20" spans="1:34" s="29" customFormat="1" ht="12.5" customHeight="1" x14ac:dyDescent="0.55000000000000004">
      <c r="A20" s="68"/>
      <c r="B20" s="102"/>
      <c r="C20" s="103"/>
      <c r="D20" s="103"/>
      <c r="E20" s="113"/>
      <c r="F20" s="86"/>
      <c r="G20" s="86"/>
      <c r="H20" s="86"/>
      <c r="I20" s="86"/>
      <c r="J20" s="86"/>
      <c r="K20" s="85"/>
      <c r="L20" s="86"/>
      <c r="M20" s="86"/>
      <c r="N20" s="86"/>
      <c r="O20" s="91"/>
      <c r="P20" s="85"/>
      <c r="Q20" s="86"/>
      <c r="R20" s="86"/>
      <c r="S20" s="86"/>
      <c r="T20" s="86"/>
      <c r="U20" s="86"/>
      <c r="V20" s="86"/>
      <c r="W20" s="81"/>
      <c r="X20" s="81"/>
      <c r="Y20" s="81"/>
      <c r="Z20" s="142" t="s">
        <v>2021</v>
      </c>
      <c r="AA20" s="143"/>
      <c r="AB20" s="143"/>
      <c r="AC20" s="144"/>
      <c r="AD20" s="151" t="s">
        <v>2020</v>
      </c>
      <c r="AE20" s="152"/>
      <c r="AF20" s="152"/>
      <c r="AG20" s="153"/>
      <c r="AH20" s="69"/>
    </row>
    <row r="21" spans="1:34" s="29" customFormat="1" ht="12.5" customHeight="1" x14ac:dyDescent="0.55000000000000004">
      <c r="A21" s="68"/>
      <c r="B21" s="102"/>
      <c r="C21" s="103"/>
      <c r="D21" s="103"/>
      <c r="E21" s="113"/>
      <c r="F21" s="86"/>
      <c r="G21" s="86"/>
      <c r="H21" s="86"/>
      <c r="I21" s="86"/>
      <c r="J21" s="86"/>
      <c r="K21" s="85"/>
      <c r="L21" s="86"/>
      <c r="M21" s="86"/>
      <c r="N21" s="86"/>
      <c r="O21" s="91"/>
      <c r="P21" s="85"/>
      <c r="Q21" s="86"/>
      <c r="R21" s="86"/>
      <c r="S21" s="86"/>
      <c r="T21" s="86"/>
      <c r="U21" s="86"/>
      <c r="V21" s="86"/>
      <c r="W21" s="81"/>
      <c r="X21" s="81"/>
      <c r="Y21" s="81"/>
      <c r="Z21" s="145"/>
      <c r="AA21" s="146"/>
      <c r="AB21" s="146"/>
      <c r="AC21" s="147"/>
      <c r="AD21" s="154"/>
      <c r="AE21" s="155"/>
      <c r="AF21" s="155"/>
      <c r="AG21" s="156"/>
      <c r="AH21" s="69"/>
    </row>
    <row r="22" spans="1:34" s="29" customFormat="1" ht="12.5" customHeight="1" x14ac:dyDescent="0.55000000000000004">
      <c r="A22" s="68"/>
      <c r="B22" s="102"/>
      <c r="C22" s="103"/>
      <c r="D22" s="103"/>
      <c r="E22" s="113"/>
      <c r="F22" s="86"/>
      <c r="G22" s="86"/>
      <c r="H22" s="86"/>
      <c r="I22" s="86"/>
      <c r="J22" s="86"/>
      <c r="K22" s="85"/>
      <c r="L22" s="86"/>
      <c r="M22" s="86"/>
      <c r="N22" s="86"/>
      <c r="O22" s="91"/>
      <c r="P22" s="85"/>
      <c r="Q22" s="86"/>
      <c r="R22" s="86"/>
      <c r="S22" s="86"/>
      <c r="T22" s="86"/>
      <c r="U22" s="86"/>
      <c r="V22" s="86"/>
      <c r="W22" s="81"/>
      <c r="X22" s="81"/>
      <c r="Y22" s="81"/>
      <c r="Z22" s="145"/>
      <c r="AA22" s="146"/>
      <c r="AB22" s="146"/>
      <c r="AC22" s="147"/>
      <c r="AD22" s="154"/>
      <c r="AE22" s="155"/>
      <c r="AF22" s="155"/>
      <c r="AG22" s="156"/>
      <c r="AH22" s="69"/>
    </row>
    <row r="23" spans="1:34" s="77" customFormat="1" ht="13" customHeight="1" thickBot="1" x14ac:dyDescent="0.6">
      <c r="A23" s="76"/>
      <c r="B23" s="106"/>
      <c r="C23" s="107"/>
      <c r="D23" s="107"/>
      <c r="E23" s="113"/>
      <c r="F23" s="86"/>
      <c r="G23" s="86"/>
      <c r="H23" s="86"/>
      <c r="I23" s="86"/>
      <c r="J23" s="86"/>
      <c r="K23" s="85"/>
      <c r="L23" s="86"/>
      <c r="M23" s="86"/>
      <c r="N23" s="86"/>
      <c r="O23" s="91"/>
      <c r="P23" s="85"/>
      <c r="Q23" s="86"/>
      <c r="R23" s="86"/>
      <c r="S23" s="86"/>
      <c r="T23" s="86"/>
      <c r="U23" s="86"/>
      <c r="V23" s="86"/>
      <c r="W23" s="81"/>
      <c r="X23" s="81"/>
      <c r="Y23" s="81"/>
      <c r="Z23" s="148"/>
      <c r="AA23" s="149"/>
      <c r="AB23" s="149"/>
      <c r="AC23" s="150"/>
      <c r="AD23" s="157"/>
      <c r="AE23" s="158"/>
      <c r="AF23" s="158"/>
      <c r="AG23" s="159"/>
      <c r="AH23" s="69"/>
    </row>
    <row r="24" spans="1:34" ht="12.5" customHeight="1" x14ac:dyDescent="0.55000000000000004">
      <c r="B24" s="102"/>
      <c r="C24" s="103"/>
      <c r="D24" s="103"/>
      <c r="E24" s="112"/>
      <c r="F24" s="86"/>
      <c r="G24" s="86"/>
      <c r="H24" s="86"/>
      <c r="I24" s="86"/>
      <c r="J24" s="86"/>
      <c r="K24" s="85"/>
      <c r="L24" s="86"/>
      <c r="M24" s="86"/>
      <c r="N24" s="86"/>
      <c r="O24" s="91"/>
      <c r="P24" s="85"/>
      <c r="Q24" s="86"/>
      <c r="R24" s="86"/>
      <c r="S24" s="86"/>
      <c r="T24" s="86"/>
      <c r="U24" s="86"/>
      <c r="V24" s="86"/>
      <c r="W24" s="81"/>
      <c r="X24" s="81"/>
      <c r="Y24" s="81"/>
      <c r="Z24" s="96"/>
      <c r="AA24" s="97"/>
      <c r="AB24" s="81"/>
      <c r="AC24" s="78"/>
      <c r="AD24" s="70"/>
      <c r="AE24" s="70"/>
      <c r="AF24" s="70"/>
      <c r="AG24" s="78"/>
      <c r="AH24" s="69"/>
    </row>
    <row r="25" spans="1:34" ht="12.5" customHeight="1" x14ac:dyDescent="0.55000000000000004">
      <c r="B25" s="102"/>
      <c r="C25" s="103"/>
      <c r="D25" s="103"/>
      <c r="E25" s="112"/>
      <c r="F25" s="86"/>
      <c r="G25" s="86"/>
      <c r="H25" s="86"/>
      <c r="I25" s="86"/>
      <c r="J25" s="86"/>
      <c r="K25" s="85"/>
      <c r="L25" s="86"/>
      <c r="M25" s="86"/>
      <c r="N25" s="86"/>
      <c r="O25" s="91"/>
      <c r="P25" s="85"/>
      <c r="Q25" s="86"/>
      <c r="R25" s="86"/>
      <c r="S25" s="86"/>
      <c r="T25" s="86"/>
      <c r="U25" s="86"/>
      <c r="V25" s="86"/>
      <c r="W25" s="81"/>
      <c r="X25" s="81"/>
      <c r="Y25" s="81"/>
      <c r="Z25" s="139"/>
      <c r="AA25" s="140"/>
      <c r="AB25" s="140"/>
      <c r="AC25" s="141"/>
      <c r="AD25" s="70"/>
      <c r="AE25" s="70"/>
      <c r="AF25" s="70"/>
      <c r="AG25" s="78"/>
      <c r="AH25" s="69"/>
    </row>
    <row r="26" spans="1:34" ht="12.5" customHeight="1" x14ac:dyDescent="0.55000000000000004">
      <c r="B26" s="102"/>
      <c r="C26" s="103"/>
      <c r="D26" s="103"/>
      <c r="E26" s="112"/>
      <c r="F26" s="86"/>
      <c r="G26" s="86"/>
      <c r="H26" s="86"/>
      <c r="I26" s="86"/>
      <c r="J26" s="86"/>
      <c r="K26" s="85"/>
      <c r="L26" s="86"/>
      <c r="M26" s="86"/>
      <c r="N26" s="86"/>
      <c r="O26" s="91"/>
      <c r="P26" s="85"/>
      <c r="Q26" s="86"/>
      <c r="R26" s="86"/>
      <c r="S26" s="86"/>
      <c r="T26" s="86"/>
      <c r="U26" s="86"/>
      <c r="V26" s="86"/>
      <c r="W26" s="81"/>
      <c r="X26" s="81"/>
      <c r="Y26" s="81"/>
      <c r="Z26" s="139"/>
      <c r="AA26" s="140"/>
      <c r="AB26" s="140"/>
      <c r="AC26" s="141"/>
      <c r="AD26" s="70"/>
      <c r="AE26" s="70"/>
      <c r="AF26" s="70"/>
      <c r="AG26" s="78"/>
      <c r="AH26" s="69"/>
    </row>
    <row r="27" spans="1:34" ht="12.5" customHeight="1" x14ac:dyDescent="0.55000000000000004">
      <c r="B27" s="102"/>
      <c r="C27" s="103"/>
      <c r="D27" s="103"/>
      <c r="E27" s="112"/>
      <c r="F27" s="86"/>
      <c r="G27" s="86"/>
      <c r="H27" s="86"/>
      <c r="I27" s="86"/>
      <c r="J27" s="86"/>
      <c r="K27" s="85"/>
      <c r="L27" s="86"/>
      <c r="M27" s="86"/>
      <c r="N27" s="86"/>
      <c r="O27" s="91"/>
      <c r="P27" s="85"/>
      <c r="Q27" s="86"/>
      <c r="R27" s="86"/>
      <c r="S27" s="86"/>
      <c r="T27" s="86"/>
      <c r="U27" s="86"/>
      <c r="V27" s="86"/>
      <c r="W27" s="81"/>
      <c r="X27" s="81"/>
      <c r="Y27" s="81"/>
      <c r="Z27" s="139"/>
      <c r="AA27" s="140"/>
      <c r="AB27" s="140"/>
      <c r="AC27" s="141"/>
      <c r="AD27" s="70"/>
      <c r="AE27" s="70"/>
      <c r="AF27" s="70"/>
      <c r="AG27" s="78"/>
      <c r="AH27" s="69"/>
    </row>
    <row r="28" spans="1:34" ht="12.5" customHeight="1" thickBot="1" x14ac:dyDescent="0.6">
      <c r="B28" s="102"/>
      <c r="C28" s="103"/>
      <c r="D28" s="103"/>
      <c r="E28" s="112"/>
      <c r="F28" s="86"/>
      <c r="G28" s="86"/>
      <c r="H28" s="86"/>
      <c r="I28" s="86"/>
      <c r="J28" s="86"/>
      <c r="K28" s="87"/>
      <c r="L28" s="88"/>
      <c r="M28" s="88"/>
      <c r="N28" s="88"/>
      <c r="O28" s="92"/>
      <c r="P28" s="87"/>
      <c r="Q28" s="88"/>
      <c r="R28" s="88"/>
      <c r="S28" s="88"/>
      <c r="T28" s="88"/>
      <c r="U28" s="88"/>
      <c r="V28" s="88"/>
      <c r="W28" s="82"/>
      <c r="X28" s="82"/>
      <c r="Y28" s="82"/>
      <c r="Z28" s="139"/>
      <c r="AA28" s="140"/>
      <c r="AB28" s="140"/>
      <c r="AC28" s="141"/>
      <c r="AD28" s="70"/>
      <c r="AE28" s="70"/>
      <c r="AF28" s="70"/>
      <c r="AG28" s="78"/>
      <c r="AH28" s="69"/>
    </row>
    <row r="29" spans="1:34" ht="12.5" customHeight="1" x14ac:dyDescent="0.25">
      <c r="B29" s="102"/>
      <c r="C29" s="103"/>
      <c r="D29" s="103"/>
      <c r="E29" s="112"/>
      <c r="F29" s="135" t="s">
        <v>2013</v>
      </c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89"/>
      <c r="AA29" s="81"/>
      <c r="AB29" s="81"/>
      <c r="AC29" s="78"/>
      <c r="AD29" s="70"/>
      <c r="AE29" s="70"/>
      <c r="AF29" s="70"/>
      <c r="AG29" s="78"/>
      <c r="AH29" s="69"/>
    </row>
    <row r="30" spans="1:34" ht="12.5" customHeight="1" x14ac:dyDescent="0.25">
      <c r="B30" s="102"/>
      <c r="C30" s="103"/>
      <c r="D30" s="103"/>
      <c r="E30" s="112"/>
      <c r="F30" s="137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89"/>
      <c r="AA30" s="81"/>
      <c r="AB30" s="81"/>
      <c r="AC30" s="78"/>
      <c r="AD30" s="70"/>
      <c r="AE30" s="70"/>
      <c r="AF30" s="70"/>
      <c r="AG30" s="78"/>
      <c r="AH30" s="69"/>
    </row>
    <row r="31" spans="1:34" ht="12.5" customHeight="1" x14ac:dyDescent="0.25">
      <c r="B31" s="102"/>
      <c r="C31" s="103"/>
      <c r="D31" s="103"/>
      <c r="E31" s="112"/>
      <c r="F31" s="137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89"/>
      <c r="AA31" s="81"/>
      <c r="AB31" s="81"/>
      <c r="AC31" s="78"/>
      <c r="AD31" s="70"/>
      <c r="AE31" s="70"/>
      <c r="AF31" s="70"/>
      <c r="AG31" s="78"/>
      <c r="AH31" s="69"/>
    </row>
    <row r="32" spans="1:34" ht="12.5" customHeight="1" thickBot="1" x14ac:dyDescent="0.3">
      <c r="B32" s="102"/>
      <c r="C32" s="103"/>
      <c r="D32" s="103"/>
      <c r="E32" s="112"/>
      <c r="F32" s="137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89"/>
      <c r="AA32" s="81"/>
      <c r="AB32" s="81"/>
      <c r="AC32" s="78"/>
      <c r="AD32" s="70"/>
      <c r="AE32" s="70"/>
      <c r="AF32" s="70"/>
      <c r="AG32" s="78"/>
      <c r="AH32" s="69"/>
    </row>
    <row r="33" spans="2:34" ht="13" customHeight="1" x14ac:dyDescent="0.25">
      <c r="B33" s="102"/>
      <c r="C33" s="103"/>
      <c r="D33" s="103"/>
      <c r="E33" s="112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9"/>
      <c r="X33" s="79"/>
      <c r="Y33" s="79"/>
      <c r="Z33" s="80"/>
      <c r="AA33" s="81"/>
      <c r="AB33" s="81"/>
      <c r="AC33" s="78"/>
      <c r="AD33" s="70"/>
      <c r="AE33" s="70"/>
      <c r="AF33" s="70"/>
      <c r="AG33" s="78"/>
      <c r="AH33" s="69"/>
    </row>
    <row r="34" spans="2:34" x14ac:dyDescent="0.25">
      <c r="B34" s="102"/>
      <c r="C34" s="103"/>
      <c r="D34" s="103"/>
      <c r="E34" s="112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2"/>
      <c r="AA34" s="70"/>
      <c r="AB34" s="70"/>
      <c r="AC34" s="78"/>
      <c r="AD34" s="70"/>
      <c r="AE34" s="70"/>
      <c r="AF34" s="70"/>
      <c r="AG34" s="78"/>
    </row>
    <row r="35" spans="2:34" x14ac:dyDescent="0.25">
      <c r="B35" s="102"/>
      <c r="C35" s="103"/>
      <c r="D35" s="103"/>
      <c r="E35" s="112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2"/>
      <c r="AA35" s="70"/>
      <c r="AB35" s="70"/>
      <c r="AC35" s="78"/>
      <c r="AD35" s="70"/>
      <c r="AE35" s="70"/>
      <c r="AF35" s="70"/>
      <c r="AG35" s="78"/>
    </row>
    <row r="36" spans="2:34" x14ac:dyDescent="0.25">
      <c r="B36" s="102"/>
      <c r="C36" s="103"/>
      <c r="D36" s="103"/>
      <c r="E36" s="112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2"/>
      <c r="AA36" s="70"/>
      <c r="AB36" s="70"/>
      <c r="AC36" s="78"/>
      <c r="AD36" s="70"/>
      <c r="AE36" s="70"/>
      <c r="AF36" s="70"/>
      <c r="AG36" s="78"/>
    </row>
    <row r="37" spans="2:34" x14ac:dyDescent="0.25">
      <c r="B37" s="102"/>
      <c r="C37" s="103"/>
      <c r="D37" s="103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2"/>
      <c r="AA37" s="70"/>
      <c r="AB37" s="70"/>
      <c r="AC37" s="78"/>
      <c r="AD37" s="70"/>
      <c r="AE37" s="70"/>
      <c r="AF37" s="70"/>
      <c r="AG37" s="78"/>
    </row>
    <row r="38" spans="2:34" x14ac:dyDescent="0.25">
      <c r="B38" s="102"/>
      <c r="C38" s="103"/>
      <c r="D38" s="103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2"/>
      <c r="AA38" s="70"/>
      <c r="AB38" s="70"/>
      <c r="AC38" s="78"/>
      <c r="AD38" s="70"/>
      <c r="AE38" s="70"/>
      <c r="AF38" s="70"/>
      <c r="AG38" s="78"/>
    </row>
    <row r="39" spans="2:34" x14ac:dyDescent="0.25">
      <c r="B39" s="102"/>
      <c r="C39" s="103"/>
      <c r="D39" s="103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2"/>
      <c r="AA39" s="70"/>
      <c r="AB39" s="70"/>
      <c r="AC39" s="78"/>
      <c r="AD39" s="70"/>
      <c r="AE39" s="70"/>
      <c r="AF39" s="70"/>
      <c r="AG39" s="78"/>
    </row>
    <row r="40" spans="2:34" x14ac:dyDescent="0.25">
      <c r="B40" s="102"/>
      <c r="C40" s="103"/>
      <c r="D40" s="103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2"/>
      <c r="AA40" s="70"/>
      <c r="AB40" s="70"/>
      <c r="AC40" s="78"/>
      <c r="AD40" s="70"/>
      <c r="AE40" s="70"/>
      <c r="AF40" s="70"/>
      <c r="AG40" s="78"/>
    </row>
    <row r="41" spans="2:34" x14ac:dyDescent="0.25">
      <c r="B41" s="102"/>
      <c r="C41" s="103"/>
      <c r="D41" s="103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2"/>
      <c r="AA41" s="70"/>
      <c r="AB41" s="70"/>
      <c r="AC41" s="78"/>
      <c r="AD41" s="70"/>
      <c r="AE41" s="70"/>
      <c r="AF41" s="70"/>
      <c r="AG41" s="78"/>
    </row>
    <row r="42" spans="2:34" x14ac:dyDescent="0.25">
      <c r="B42" s="102"/>
      <c r="C42" s="103"/>
      <c r="D42" s="103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2"/>
      <c r="AA42" s="70"/>
      <c r="AB42" s="70"/>
      <c r="AC42" s="78"/>
      <c r="AD42" s="70"/>
      <c r="AE42" s="70"/>
      <c r="AF42" s="70"/>
      <c r="AG42" s="78"/>
    </row>
    <row r="43" spans="2:34" x14ac:dyDescent="0.25">
      <c r="B43" s="102"/>
      <c r="C43" s="103"/>
      <c r="D43" s="103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2"/>
      <c r="AA43" s="70"/>
      <c r="AB43" s="70"/>
      <c r="AC43" s="78"/>
      <c r="AD43" s="70"/>
      <c r="AE43" s="70"/>
      <c r="AF43" s="70"/>
      <c r="AG43" s="78"/>
    </row>
    <row r="44" spans="2:34" x14ac:dyDescent="0.25">
      <c r="B44" s="102"/>
      <c r="C44" s="103"/>
      <c r="D44" s="103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2"/>
      <c r="AA44" s="70"/>
      <c r="AB44" s="70"/>
      <c r="AC44" s="78"/>
      <c r="AD44" s="70"/>
      <c r="AE44" s="70"/>
      <c r="AF44" s="70"/>
      <c r="AG44" s="78"/>
    </row>
    <row r="45" spans="2:34" ht="13" thickBot="1" x14ac:dyDescent="0.3">
      <c r="B45" s="108"/>
      <c r="C45" s="109"/>
      <c r="D45" s="109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0"/>
      <c r="X45" s="70"/>
      <c r="Y45" s="70"/>
      <c r="Z45" s="72"/>
      <c r="AA45" s="70"/>
      <c r="AB45" s="70"/>
      <c r="AC45" s="78"/>
      <c r="AD45" s="70"/>
      <c r="AE45" s="70"/>
      <c r="AF45" s="70"/>
      <c r="AG45" s="78"/>
    </row>
    <row r="46" spans="2:34" s="30" customFormat="1" ht="10" customHeight="1" thickTop="1" x14ac:dyDescent="0.25">
      <c r="B46" s="100"/>
      <c r="C46" s="100"/>
      <c r="D46" s="100"/>
      <c r="E46" s="111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</row>
    <row r="47" spans="2:34" hidden="1" x14ac:dyDescent="0.25">
      <c r="X47" s="29"/>
      <c r="Y47" s="29"/>
      <c r="Z47" s="29"/>
      <c r="AA47" s="29"/>
      <c r="AB47" s="69"/>
      <c r="AC47" s="29"/>
      <c r="AD47" s="29"/>
      <c r="AE47" s="29"/>
    </row>
  </sheetData>
  <mergeCells count="29">
    <mergeCell ref="B8:D8"/>
    <mergeCell ref="AD7:AG7"/>
    <mergeCell ref="AD1:AG6"/>
    <mergeCell ref="R7:U7"/>
    <mergeCell ref="T5:U6"/>
    <mergeCell ref="V1:W7"/>
    <mergeCell ref="X1:Y7"/>
    <mergeCell ref="AB1:AC7"/>
    <mergeCell ref="Z1:AA7"/>
    <mergeCell ref="J7:M7"/>
    <mergeCell ref="J1:M6"/>
    <mergeCell ref="F7:I7"/>
    <mergeCell ref="F1:I6"/>
    <mergeCell ref="R1:U4"/>
    <mergeCell ref="N7:Q7"/>
    <mergeCell ref="P5:Q6"/>
    <mergeCell ref="N5:O6"/>
    <mergeCell ref="N1:Q4"/>
    <mergeCell ref="Z9:AC11"/>
    <mergeCell ref="AD12:AG15"/>
    <mergeCell ref="AD9:AG11"/>
    <mergeCell ref="Z12:AC15"/>
    <mergeCell ref="F9:J11"/>
    <mergeCell ref="K9:Y11"/>
    <mergeCell ref="Z16:AG19"/>
    <mergeCell ref="F29:Y32"/>
    <mergeCell ref="Z25:AC28"/>
    <mergeCell ref="Z20:AC23"/>
    <mergeCell ref="AD20:AG23"/>
  </mergeCells>
  <conditionalFormatting sqref="P5 T5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X1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AB1">
    <cfRule type="iconSet" priority="7">
      <iconSet iconSet="3Arrows">
        <cfvo type="percent" val="0"/>
        <cfvo type="percent" val="50" gte="0"/>
        <cfvo type="percent" val="67"/>
      </iconSet>
    </cfRule>
  </conditionalFormatting>
  <conditionalFormatting sqref="AB1 X1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F8">
    <cfRule type="containsText" dxfId="52" priority="5" operator="containsText" text="0">
      <formula>NOT(ISERROR(SEARCH("0",F8)))</formula>
    </cfRule>
  </conditionalFormatting>
  <conditionalFormatting sqref="Z16:AG19">
    <cfRule type="iconSet" priority="1">
      <iconSet iconSet="3Symbols2">
        <cfvo type="percent" val="0"/>
        <cfvo type="percent" val="33"/>
        <cfvo type="percent" val="67"/>
      </iconSet>
    </cfRule>
  </conditionalFormatting>
  <dataValidations disablePrompts="1" count="1">
    <dataValidation type="list" allowBlank="1" showInputMessage="1" showErrorMessage="1" sqref="F8" xr:uid="{EE7EC2BE-13B9-4238-AA8D-F1095B0E47B1}">
      <formula1>$A$2:$A$350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Z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6EF2C9D-8E1B-487D-B7A8-E472B0765E46}">
          <x14:formula1>
            <xm:f>Analise_Acervo!$A$2:$A$350</xm:f>
          </x14:formula1>
          <xm:sqref>B2:D5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</sheetPr>
  <dimension ref="A1:H649"/>
  <sheetViews>
    <sheetView workbookViewId="0">
      <selection activeCell="A2" sqref="A2"/>
    </sheetView>
  </sheetViews>
  <sheetFormatPr defaultColWidth="14.453125" defaultRowHeight="41" customHeight="1" x14ac:dyDescent="0.25"/>
  <cols>
    <col min="1" max="1" width="67.36328125" customWidth="1"/>
    <col min="2" max="2" width="7.81640625" customWidth="1"/>
    <col min="3" max="3" width="88.08984375" customWidth="1"/>
    <col min="4" max="4" width="90" customWidth="1"/>
  </cols>
  <sheetData>
    <row r="1" spans="1:8" ht="41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8" ht="41" customHeight="1" x14ac:dyDescent="0.25">
      <c r="A2" s="6" t="s">
        <v>43</v>
      </c>
      <c r="B2" s="6">
        <v>49</v>
      </c>
      <c r="C2" s="6" t="s">
        <v>44</v>
      </c>
      <c r="D2" s="6" t="s">
        <v>45</v>
      </c>
      <c r="E2" s="4">
        <v>67</v>
      </c>
    </row>
    <row r="3" spans="1:8" ht="41" customHeight="1" x14ac:dyDescent="0.25">
      <c r="A3" s="2" t="s">
        <v>28</v>
      </c>
      <c r="B3" s="3">
        <v>44</v>
      </c>
      <c r="C3" s="2" t="s">
        <v>29</v>
      </c>
      <c r="D3" s="2" t="s">
        <v>30</v>
      </c>
      <c r="E3" s="4">
        <v>42</v>
      </c>
    </row>
    <row r="4" spans="1:8" ht="41" customHeight="1" x14ac:dyDescent="0.25">
      <c r="A4" s="2" t="s">
        <v>46</v>
      </c>
      <c r="B4" s="3">
        <v>50</v>
      </c>
      <c r="C4" s="2" t="s">
        <v>47</v>
      </c>
      <c r="D4" s="2" t="s">
        <v>48</v>
      </c>
      <c r="E4" s="4">
        <v>51</v>
      </c>
      <c r="G4" s="35">
        <f>MAX(E:E)</f>
        <v>320</v>
      </c>
      <c r="H4">
        <f>COUNTIF($E:$E,G4)</f>
        <v>1</v>
      </c>
    </row>
    <row r="5" spans="1:8" ht="41" customHeight="1" x14ac:dyDescent="0.25">
      <c r="A5" s="2" t="s">
        <v>14</v>
      </c>
      <c r="B5" s="3">
        <v>39</v>
      </c>
      <c r="C5" s="2" t="s">
        <v>15</v>
      </c>
      <c r="D5" s="2" t="s">
        <v>16</v>
      </c>
      <c r="E5" s="4">
        <v>58</v>
      </c>
      <c r="G5" s="35">
        <f>AVERAGE(E:E)</f>
        <v>53.620987654320992</v>
      </c>
      <c r="H5">
        <f>COUNTIF($E:$E,G5)</f>
        <v>0</v>
      </c>
    </row>
    <row r="6" spans="1:8" ht="41" customHeight="1" x14ac:dyDescent="0.25">
      <c r="A6" s="2" t="s">
        <v>156</v>
      </c>
      <c r="B6" s="3">
        <v>93</v>
      </c>
      <c r="C6" s="2" t="s">
        <v>41</v>
      </c>
      <c r="D6" s="2" t="s">
        <v>42</v>
      </c>
      <c r="E6" s="4">
        <v>44</v>
      </c>
      <c r="G6" s="35">
        <f>MIN(E:E)</f>
        <v>16</v>
      </c>
      <c r="H6">
        <f>COUNTIF(E:E,G6)</f>
        <v>1</v>
      </c>
    </row>
    <row r="7" spans="1:8" ht="41" customHeight="1" x14ac:dyDescent="0.25">
      <c r="A7" s="2" t="s">
        <v>105</v>
      </c>
      <c r="B7" s="3">
        <v>72</v>
      </c>
      <c r="C7" s="2" t="s">
        <v>106</v>
      </c>
      <c r="D7" s="2" t="s">
        <v>51</v>
      </c>
      <c r="E7" s="4">
        <v>46</v>
      </c>
    </row>
    <row r="8" spans="1:8" ht="41" customHeight="1" x14ac:dyDescent="0.25">
      <c r="A8" s="2" t="s">
        <v>37</v>
      </c>
      <c r="B8" s="3">
        <v>47</v>
      </c>
      <c r="C8" s="2" t="s">
        <v>38</v>
      </c>
      <c r="D8" s="2" t="s">
        <v>39</v>
      </c>
      <c r="E8" s="4">
        <v>68</v>
      </c>
    </row>
    <row r="9" spans="1:8" ht="41" customHeight="1" x14ac:dyDescent="0.25">
      <c r="A9" s="2" t="s">
        <v>31</v>
      </c>
      <c r="B9" s="3">
        <v>45</v>
      </c>
      <c r="C9" s="2" t="s">
        <v>32</v>
      </c>
      <c r="D9" s="2" t="s">
        <v>33</v>
      </c>
      <c r="E9" s="4">
        <v>38</v>
      </c>
    </row>
    <row r="10" spans="1:8" ht="41" customHeight="1" x14ac:dyDescent="0.25">
      <c r="A10" s="2" t="s">
        <v>72</v>
      </c>
      <c r="B10" s="3">
        <v>59</v>
      </c>
      <c r="C10" s="2" t="s">
        <v>73</v>
      </c>
      <c r="D10" s="2" t="s">
        <v>48</v>
      </c>
      <c r="E10" s="4">
        <v>79</v>
      </c>
    </row>
    <row r="11" spans="1:8" ht="41" customHeight="1" x14ac:dyDescent="0.25">
      <c r="A11" s="2" t="s">
        <v>76</v>
      </c>
      <c r="B11" s="3">
        <v>61</v>
      </c>
      <c r="C11" s="2" t="s">
        <v>77</v>
      </c>
      <c r="D11" s="2" t="s">
        <v>36</v>
      </c>
      <c r="E11" s="4">
        <v>42</v>
      </c>
    </row>
    <row r="12" spans="1:8" ht="41" customHeight="1" x14ac:dyDescent="0.25">
      <c r="A12" s="2" t="s">
        <v>272</v>
      </c>
      <c r="B12" s="3">
        <v>142</v>
      </c>
      <c r="C12" s="2" t="s">
        <v>273</v>
      </c>
      <c r="D12" s="2" t="s">
        <v>274</v>
      </c>
      <c r="E12" s="4">
        <v>44.9</v>
      </c>
    </row>
    <row r="13" spans="1:8" ht="41" customHeight="1" x14ac:dyDescent="0.25">
      <c r="A13" s="2" t="s">
        <v>184</v>
      </c>
      <c r="B13" s="3">
        <v>105</v>
      </c>
      <c r="C13" s="2" t="s">
        <v>64</v>
      </c>
      <c r="D13" s="2" t="s">
        <v>158</v>
      </c>
      <c r="E13" s="4">
        <v>30</v>
      </c>
    </row>
    <row r="14" spans="1:8" ht="41" customHeight="1" x14ac:dyDescent="0.25">
      <c r="A14" s="2" t="s">
        <v>171</v>
      </c>
      <c r="B14" s="3">
        <v>100</v>
      </c>
      <c r="C14" s="2" t="s">
        <v>172</v>
      </c>
      <c r="D14" s="2" t="s">
        <v>173</v>
      </c>
      <c r="E14" s="4">
        <v>78</v>
      </c>
    </row>
    <row r="15" spans="1:8" ht="41" customHeight="1" x14ac:dyDescent="0.25">
      <c r="A15" s="2" t="s">
        <v>20</v>
      </c>
      <c r="B15" s="3">
        <v>41</v>
      </c>
      <c r="C15" s="2" t="s">
        <v>21</v>
      </c>
      <c r="D15" s="2" t="s">
        <v>22</v>
      </c>
      <c r="E15" s="4">
        <v>42</v>
      </c>
    </row>
    <row r="16" spans="1:8" ht="41" customHeight="1" x14ac:dyDescent="0.25">
      <c r="A16" s="2" t="s">
        <v>52</v>
      </c>
      <c r="B16" s="3">
        <v>52</v>
      </c>
      <c r="C16" s="2" t="s">
        <v>53</v>
      </c>
      <c r="D16" s="2" t="s">
        <v>54</v>
      </c>
      <c r="E16" s="4">
        <v>39</v>
      </c>
    </row>
    <row r="17" spans="1:5" ht="41" customHeight="1" x14ac:dyDescent="0.25">
      <c r="A17" s="2" t="s">
        <v>161</v>
      </c>
      <c r="B17" s="3">
        <v>96</v>
      </c>
      <c r="C17" s="2" t="s">
        <v>162</v>
      </c>
      <c r="D17" s="2" t="s">
        <v>129</v>
      </c>
      <c r="E17" s="4">
        <v>38</v>
      </c>
    </row>
    <row r="18" spans="1:5" ht="41" customHeight="1" x14ac:dyDescent="0.25">
      <c r="A18" s="2" t="s">
        <v>100</v>
      </c>
      <c r="B18" s="3">
        <v>70</v>
      </c>
      <c r="C18" s="2" t="s">
        <v>101</v>
      </c>
      <c r="D18" s="2" t="s">
        <v>102</v>
      </c>
      <c r="E18" s="4">
        <v>39.5</v>
      </c>
    </row>
    <row r="19" spans="1:5" ht="41" customHeight="1" x14ac:dyDescent="0.25">
      <c r="A19" s="2" t="s">
        <v>5</v>
      </c>
      <c r="B19" s="3">
        <v>36</v>
      </c>
      <c r="C19" s="2" t="s">
        <v>6</v>
      </c>
      <c r="D19" s="2" t="s">
        <v>7</v>
      </c>
      <c r="E19" s="4">
        <v>39.9</v>
      </c>
    </row>
    <row r="20" spans="1:5" ht="41" customHeight="1" x14ac:dyDescent="0.25">
      <c r="A20" s="2" t="s">
        <v>174</v>
      </c>
      <c r="B20" s="3">
        <v>101</v>
      </c>
      <c r="C20" s="2" t="s">
        <v>175</v>
      </c>
      <c r="D20" s="2" t="s">
        <v>176</v>
      </c>
      <c r="E20" s="4">
        <v>38</v>
      </c>
    </row>
    <row r="21" spans="1:5" ht="41" customHeight="1" x14ac:dyDescent="0.25">
      <c r="A21" s="2" t="s">
        <v>215</v>
      </c>
      <c r="B21" s="3">
        <v>118</v>
      </c>
      <c r="C21" s="2" t="s">
        <v>216</v>
      </c>
      <c r="D21" s="2" t="s">
        <v>217</v>
      </c>
      <c r="E21" s="4">
        <v>35</v>
      </c>
    </row>
    <row r="22" spans="1:5" ht="41" customHeight="1" x14ac:dyDescent="0.25">
      <c r="A22" s="2" t="s">
        <v>475</v>
      </c>
      <c r="B22" s="3">
        <v>224</v>
      </c>
      <c r="C22" s="2" t="s">
        <v>476</v>
      </c>
      <c r="D22" s="2" t="s">
        <v>477</v>
      </c>
      <c r="E22" s="4">
        <v>39.6</v>
      </c>
    </row>
    <row r="23" spans="1:5" ht="41" customHeight="1" x14ac:dyDescent="0.25">
      <c r="A23" s="2" t="s">
        <v>61</v>
      </c>
      <c r="B23" s="3">
        <v>55</v>
      </c>
      <c r="C23" s="2" t="s">
        <v>62</v>
      </c>
      <c r="D23" s="2" t="s">
        <v>48</v>
      </c>
      <c r="E23" s="4">
        <v>58</v>
      </c>
    </row>
    <row r="24" spans="1:5" ht="41" customHeight="1" x14ac:dyDescent="0.25">
      <c r="A24" s="2" t="s">
        <v>236</v>
      </c>
      <c r="B24" s="3">
        <v>126</v>
      </c>
      <c r="C24" s="2" t="s">
        <v>237</v>
      </c>
      <c r="D24" s="2" t="s">
        <v>238</v>
      </c>
      <c r="E24" s="4">
        <v>41</v>
      </c>
    </row>
    <row r="25" spans="1:5" ht="41" customHeight="1" x14ac:dyDescent="0.25">
      <c r="A25" s="2" t="s">
        <v>8</v>
      </c>
      <c r="B25" s="3">
        <v>37</v>
      </c>
      <c r="C25" s="2" t="s">
        <v>9</v>
      </c>
      <c r="D25" s="2" t="s">
        <v>10</v>
      </c>
      <c r="E25" s="4">
        <v>63</v>
      </c>
    </row>
    <row r="26" spans="1:5" ht="41" customHeight="1" x14ac:dyDescent="0.25">
      <c r="A26" s="2" t="s">
        <v>140</v>
      </c>
      <c r="B26" s="3">
        <v>86</v>
      </c>
      <c r="C26" s="2" t="s">
        <v>64</v>
      </c>
      <c r="D26" s="2" t="s">
        <v>22</v>
      </c>
      <c r="E26" s="4">
        <v>72</v>
      </c>
    </row>
    <row r="27" spans="1:5" ht="41" customHeight="1" x14ac:dyDescent="0.25">
      <c r="A27" s="2" t="s">
        <v>190</v>
      </c>
      <c r="B27" s="3">
        <v>108</v>
      </c>
      <c r="C27" s="2" t="s">
        <v>191</v>
      </c>
      <c r="D27" s="2" t="s">
        <v>192</v>
      </c>
      <c r="E27" s="4">
        <v>68</v>
      </c>
    </row>
    <row r="28" spans="1:5" ht="41" customHeight="1" x14ac:dyDescent="0.25">
      <c r="A28" s="2" t="s">
        <v>290</v>
      </c>
      <c r="B28" s="3">
        <v>149</v>
      </c>
      <c r="C28" s="2" t="s">
        <v>291</v>
      </c>
      <c r="D28" s="2" t="s">
        <v>292</v>
      </c>
      <c r="E28" s="4">
        <v>44</v>
      </c>
    </row>
    <row r="29" spans="1:5" ht="41" customHeight="1" x14ac:dyDescent="0.25">
      <c r="A29" s="2" t="s">
        <v>11</v>
      </c>
      <c r="B29" s="3">
        <v>38</v>
      </c>
      <c r="C29" s="2" t="s">
        <v>12</v>
      </c>
      <c r="D29" s="2" t="s">
        <v>13</v>
      </c>
      <c r="E29" s="4">
        <v>41</v>
      </c>
    </row>
    <row r="30" spans="1:5" ht="41" customHeight="1" x14ac:dyDescent="0.25">
      <c r="A30" s="2" t="s">
        <v>66</v>
      </c>
      <c r="B30" s="3">
        <v>57</v>
      </c>
      <c r="C30" s="2" t="s">
        <v>67</v>
      </c>
      <c r="D30" s="2" t="s">
        <v>68</v>
      </c>
      <c r="E30" s="4">
        <v>45</v>
      </c>
    </row>
    <row r="31" spans="1:5" ht="41" customHeight="1" x14ac:dyDescent="0.25">
      <c r="A31" s="2" t="s">
        <v>121</v>
      </c>
      <c r="B31" s="3">
        <v>78</v>
      </c>
      <c r="C31" s="2" t="s">
        <v>122</v>
      </c>
      <c r="D31" s="2" t="s">
        <v>123</v>
      </c>
      <c r="E31" s="4">
        <v>71</v>
      </c>
    </row>
    <row r="32" spans="1:5" ht="41" customHeight="1" x14ac:dyDescent="0.25">
      <c r="A32" s="2" t="s">
        <v>141</v>
      </c>
      <c r="B32" s="3">
        <v>87</v>
      </c>
      <c r="C32" s="2" t="s">
        <v>142</v>
      </c>
      <c r="D32" s="2" t="s">
        <v>143</v>
      </c>
      <c r="E32" s="4">
        <v>39.799999999999997</v>
      </c>
    </row>
    <row r="33" spans="1:5" ht="41" customHeight="1" x14ac:dyDescent="0.25">
      <c r="A33" s="2" t="s">
        <v>153</v>
      </c>
      <c r="B33" s="3">
        <v>92</v>
      </c>
      <c r="C33" s="2" t="s">
        <v>154</v>
      </c>
      <c r="D33" s="2" t="s">
        <v>155</v>
      </c>
      <c r="E33" s="4">
        <v>33</v>
      </c>
    </row>
    <row r="34" spans="1:5" ht="41" customHeight="1" x14ac:dyDescent="0.25">
      <c r="A34" s="2" t="s">
        <v>165</v>
      </c>
      <c r="B34" s="3">
        <v>98</v>
      </c>
      <c r="C34" s="2" t="s">
        <v>166</v>
      </c>
      <c r="D34" s="2" t="s">
        <v>167</v>
      </c>
      <c r="E34" s="4">
        <v>55</v>
      </c>
    </row>
    <row r="35" spans="1:5" ht="41" customHeight="1" x14ac:dyDescent="0.25">
      <c r="A35" s="2" t="s">
        <v>334</v>
      </c>
      <c r="B35" s="3">
        <v>166</v>
      </c>
      <c r="C35" s="2" t="s">
        <v>335</v>
      </c>
      <c r="D35" s="2" t="s">
        <v>129</v>
      </c>
      <c r="E35" s="4">
        <v>38</v>
      </c>
    </row>
    <row r="36" spans="1:5" ht="41" customHeight="1" x14ac:dyDescent="0.25">
      <c r="A36" s="2" t="s">
        <v>410</v>
      </c>
      <c r="B36" s="3">
        <v>198</v>
      </c>
      <c r="C36" s="2" t="s">
        <v>411</v>
      </c>
      <c r="D36" s="2" t="s">
        <v>42</v>
      </c>
      <c r="E36" s="4">
        <v>54</v>
      </c>
    </row>
    <row r="37" spans="1:5" ht="41" customHeight="1" x14ac:dyDescent="0.25">
      <c r="A37" s="2" t="s">
        <v>512</v>
      </c>
      <c r="B37" s="3">
        <v>239</v>
      </c>
      <c r="C37" s="2" t="s">
        <v>513</v>
      </c>
      <c r="D37" s="2" t="s">
        <v>514</v>
      </c>
      <c r="E37" s="4">
        <v>82</v>
      </c>
    </row>
    <row r="38" spans="1:5" ht="41" customHeight="1" x14ac:dyDescent="0.25">
      <c r="A38" s="2" t="s">
        <v>697</v>
      </c>
      <c r="B38" s="3">
        <v>318</v>
      </c>
      <c r="C38" s="2" t="s">
        <v>698</v>
      </c>
      <c r="D38" s="2" t="s">
        <v>699</v>
      </c>
      <c r="E38" s="4">
        <v>45</v>
      </c>
    </row>
    <row r="39" spans="1:5" ht="41" customHeight="1" x14ac:dyDescent="0.25">
      <c r="A39" s="2" t="s">
        <v>205</v>
      </c>
      <c r="B39" s="3">
        <v>114</v>
      </c>
      <c r="C39" s="2" t="s">
        <v>206</v>
      </c>
      <c r="D39" s="2" t="s">
        <v>207</v>
      </c>
      <c r="E39" s="4">
        <v>320</v>
      </c>
    </row>
    <row r="40" spans="1:5" ht="41" customHeight="1" x14ac:dyDescent="0.25">
      <c r="A40" s="2" t="s">
        <v>547</v>
      </c>
      <c r="B40" s="3">
        <v>253</v>
      </c>
      <c r="C40" s="2" t="s">
        <v>548</v>
      </c>
      <c r="D40" s="2" t="s">
        <v>549</v>
      </c>
      <c r="E40" s="4">
        <v>38</v>
      </c>
    </row>
    <row r="41" spans="1:5" ht="41" customHeight="1" x14ac:dyDescent="0.25">
      <c r="A41" s="2" t="s">
        <v>645</v>
      </c>
      <c r="B41" s="3">
        <v>294</v>
      </c>
      <c r="C41" s="2" t="s">
        <v>646</v>
      </c>
      <c r="D41" s="2" t="s">
        <v>246</v>
      </c>
      <c r="E41" s="4">
        <v>49.5</v>
      </c>
    </row>
    <row r="42" spans="1:5" ht="41" customHeight="1" x14ac:dyDescent="0.25">
      <c r="A42" s="2" t="s">
        <v>200</v>
      </c>
      <c r="B42" s="3">
        <v>112</v>
      </c>
      <c r="C42" s="2" t="s">
        <v>201</v>
      </c>
      <c r="D42" s="2" t="s">
        <v>202</v>
      </c>
      <c r="E42" s="4">
        <v>189</v>
      </c>
    </row>
    <row r="43" spans="1:5" ht="41" customHeight="1" x14ac:dyDescent="0.25">
      <c r="A43" s="2" t="s">
        <v>450</v>
      </c>
      <c r="B43" s="3">
        <v>214</v>
      </c>
      <c r="C43" s="2" t="s">
        <v>451</v>
      </c>
      <c r="D43" s="2" t="s">
        <v>452</v>
      </c>
      <c r="E43" s="4">
        <v>43</v>
      </c>
    </row>
    <row r="44" spans="1:5" ht="41" customHeight="1" x14ac:dyDescent="0.25">
      <c r="A44" s="2" t="s">
        <v>630</v>
      </c>
      <c r="B44" s="3">
        <v>288</v>
      </c>
      <c r="C44" s="2" t="s">
        <v>631</v>
      </c>
      <c r="D44" s="2" t="s">
        <v>365</v>
      </c>
      <c r="E44" s="4">
        <v>30</v>
      </c>
    </row>
    <row r="45" spans="1:5" ht="41" customHeight="1" x14ac:dyDescent="0.25">
      <c r="A45" s="2" t="s">
        <v>729</v>
      </c>
      <c r="B45" s="3">
        <v>330</v>
      </c>
      <c r="C45" s="2" t="s">
        <v>314</v>
      </c>
      <c r="D45" s="2" t="s">
        <v>315</v>
      </c>
      <c r="E45" s="4">
        <v>38</v>
      </c>
    </row>
    <row r="46" spans="1:5" ht="41" customHeight="1" x14ac:dyDescent="0.25">
      <c r="A46" s="2" t="s">
        <v>84</v>
      </c>
      <c r="B46" s="3">
        <v>64</v>
      </c>
      <c r="C46" s="2" t="s">
        <v>85</v>
      </c>
      <c r="D46" s="2" t="s">
        <v>48</v>
      </c>
      <c r="E46" s="4">
        <v>58</v>
      </c>
    </row>
    <row r="47" spans="1:5" ht="41" customHeight="1" x14ac:dyDescent="0.25">
      <c r="A47" s="2" t="s">
        <v>97</v>
      </c>
      <c r="B47" s="3">
        <v>69</v>
      </c>
      <c r="C47" s="2" t="s">
        <v>98</v>
      </c>
      <c r="D47" s="2" t="s">
        <v>99</v>
      </c>
      <c r="E47" s="4">
        <v>19</v>
      </c>
    </row>
    <row r="48" spans="1:5" ht="41" customHeight="1" x14ac:dyDescent="0.25">
      <c r="A48" s="2" t="s">
        <v>107</v>
      </c>
      <c r="B48" s="3">
        <v>73</v>
      </c>
      <c r="C48" s="2" t="s">
        <v>108</v>
      </c>
      <c r="D48" s="2" t="s">
        <v>48</v>
      </c>
      <c r="E48" s="4">
        <v>47</v>
      </c>
    </row>
    <row r="49" spans="1:5" ht="41" customHeight="1" x14ac:dyDescent="0.25">
      <c r="A49" s="2" t="s">
        <v>118</v>
      </c>
      <c r="B49" s="3">
        <v>77</v>
      </c>
      <c r="C49" s="2" t="s">
        <v>119</v>
      </c>
      <c r="D49" s="2" t="s">
        <v>120</v>
      </c>
      <c r="E49" s="4">
        <v>98</v>
      </c>
    </row>
    <row r="50" spans="1:5" ht="41" customHeight="1" x14ac:dyDescent="0.25">
      <c r="A50" s="2" t="s">
        <v>127</v>
      </c>
      <c r="B50" s="3">
        <v>80</v>
      </c>
      <c r="C50" s="2" t="s">
        <v>128</v>
      </c>
      <c r="D50" s="2" t="s">
        <v>129</v>
      </c>
      <c r="E50" s="4">
        <v>38</v>
      </c>
    </row>
    <row r="51" spans="1:5" ht="41" customHeight="1" x14ac:dyDescent="0.25">
      <c r="A51" s="2" t="s">
        <v>241</v>
      </c>
      <c r="B51" s="3">
        <v>128</v>
      </c>
      <c r="C51" s="2" t="s">
        <v>70</v>
      </c>
      <c r="D51" s="2" t="s">
        <v>33</v>
      </c>
      <c r="E51" s="4">
        <v>35</v>
      </c>
    </row>
    <row r="52" spans="1:5" ht="41" customHeight="1" x14ac:dyDescent="0.25">
      <c r="A52" s="2" t="s">
        <v>249</v>
      </c>
      <c r="B52" s="3">
        <v>132</v>
      </c>
      <c r="C52" s="2" t="s">
        <v>250</v>
      </c>
      <c r="D52" s="2" t="s">
        <v>16</v>
      </c>
      <c r="E52" s="4">
        <v>46</v>
      </c>
    </row>
    <row r="53" spans="1:5" ht="41" customHeight="1" x14ac:dyDescent="0.25">
      <c r="A53" s="2" t="s">
        <v>260</v>
      </c>
      <c r="B53" s="3">
        <v>137</v>
      </c>
      <c r="C53" s="2" t="s">
        <v>261</v>
      </c>
      <c r="D53" s="2" t="s">
        <v>246</v>
      </c>
      <c r="E53" s="4">
        <v>65</v>
      </c>
    </row>
    <row r="54" spans="1:5" ht="41" customHeight="1" x14ac:dyDescent="0.25">
      <c r="A54" s="2" t="s">
        <v>310</v>
      </c>
      <c r="B54" s="3">
        <v>157</v>
      </c>
      <c r="C54" s="2" t="s">
        <v>311</v>
      </c>
      <c r="D54" s="2" t="s">
        <v>312</v>
      </c>
      <c r="E54" s="4">
        <v>42</v>
      </c>
    </row>
    <row r="55" spans="1:5" ht="41" customHeight="1" x14ac:dyDescent="0.25">
      <c r="A55" s="2" t="s">
        <v>407</v>
      </c>
      <c r="B55" s="3">
        <v>197</v>
      </c>
      <c r="C55" s="2" t="s">
        <v>408</v>
      </c>
      <c r="D55" s="2" t="s">
        <v>409</v>
      </c>
      <c r="E55" s="4">
        <v>47</v>
      </c>
    </row>
    <row r="56" spans="1:5" ht="41" customHeight="1" x14ac:dyDescent="0.25">
      <c r="A56" s="2" t="s">
        <v>417</v>
      </c>
      <c r="B56" s="3">
        <v>201</v>
      </c>
      <c r="C56" s="2" t="s">
        <v>418</v>
      </c>
      <c r="D56" s="2" t="s">
        <v>419</v>
      </c>
      <c r="E56" s="4">
        <v>45</v>
      </c>
    </row>
    <row r="57" spans="1:5" ht="41" customHeight="1" x14ac:dyDescent="0.25">
      <c r="A57" s="2" t="s">
        <v>433</v>
      </c>
      <c r="B57" s="3">
        <v>207</v>
      </c>
      <c r="C57" s="2" t="s">
        <v>434</v>
      </c>
      <c r="D57" s="2" t="s">
        <v>129</v>
      </c>
      <c r="E57" s="4">
        <v>41</v>
      </c>
    </row>
    <row r="58" spans="1:5" ht="41" customHeight="1" x14ac:dyDescent="0.25">
      <c r="A58" s="2" t="s">
        <v>528</v>
      </c>
      <c r="B58" s="3">
        <v>245</v>
      </c>
      <c r="C58" s="2" t="s">
        <v>529</v>
      </c>
      <c r="D58" s="2" t="s">
        <v>530</v>
      </c>
      <c r="E58" s="4">
        <v>38</v>
      </c>
    </row>
    <row r="59" spans="1:5" ht="41" customHeight="1" x14ac:dyDescent="0.25">
      <c r="A59" s="2" t="s">
        <v>556</v>
      </c>
      <c r="B59" s="3">
        <v>256</v>
      </c>
      <c r="C59" s="2" t="s">
        <v>374</v>
      </c>
      <c r="D59" s="2" t="s">
        <v>51</v>
      </c>
      <c r="E59" s="4">
        <v>68</v>
      </c>
    </row>
    <row r="60" spans="1:5" ht="41" customHeight="1" x14ac:dyDescent="0.25">
      <c r="A60" s="2" t="s">
        <v>654</v>
      </c>
      <c r="B60" s="3">
        <v>299</v>
      </c>
      <c r="C60" s="2" t="s">
        <v>110</v>
      </c>
      <c r="D60" s="2" t="s">
        <v>655</v>
      </c>
      <c r="E60" s="4">
        <v>93</v>
      </c>
    </row>
    <row r="61" spans="1:5" ht="41" customHeight="1" x14ac:dyDescent="0.25">
      <c r="A61" s="2" t="s">
        <v>690</v>
      </c>
      <c r="B61" s="3">
        <v>314</v>
      </c>
      <c r="C61" s="2" t="s">
        <v>691</v>
      </c>
      <c r="D61" s="2" t="s">
        <v>692</v>
      </c>
      <c r="E61" s="4">
        <v>51</v>
      </c>
    </row>
    <row r="62" spans="1:5" ht="41" customHeight="1" x14ac:dyDescent="0.25">
      <c r="A62" s="2" t="s">
        <v>313</v>
      </c>
      <c r="B62" s="3">
        <v>158</v>
      </c>
      <c r="C62" s="2" t="s">
        <v>314</v>
      </c>
      <c r="D62" s="2" t="s">
        <v>315</v>
      </c>
      <c r="E62" s="4">
        <v>44</v>
      </c>
    </row>
    <row r="63" spans="1:5" ht="41" customHeight="1" x14ac:dyDescent="0.25">
      <c r="A63" s="2" t="s">
        <v>705</v>
      </c>
      <c r="B63" s="3">
        <v>321</v>
      </c>
      <c r="C63" s="2" t="s">
        <v>706</v>
      </c>
      <c r="D63" s="2" t="s">
        <v>48</v>
      </c>
      <c r="E63" s="4">
        <v>43</v>
      </c>
    </row>
    <row r="64" spans="1:5" ht="41" customHeight="1" x14ac:dyDescent="0.25">
      <c r="A64" s="2" t="s">
        <v>135</v>
      </c>
      <c r="B64" s="3">
        <v>83</v>
      </c>
      <c r="C64" s="2" t="s">
        <v>136</v>
      </c>
      <c r="D64" s="2" t="s">
        <v>13</v>
      </c>
      <c r="E64" s="4">
        <v>76</v>
      </c>
    </row>
    <row r="65" spans="1:5" ht="41" customHeight="1" x14ac:dyDescent="0.25">
      <c r="A65" s="2" t="s">
        <v>280</v>
      </c>
      <c r="B65" s="3">
        <v>145</v>
      </c>
      <c r="C65" s="2" t="s">
        <v>281</v>
      </c>
      <c r="D65" s="2" t="s">
        <v>282</v>
      </c>
      <c r="E65" s="4">
        <v>33</v>
      </c>
    </row>
    <row r="66" spans="1:5" ht="41" customHeight="1" x14ac:dyDescent="0.25">
      <c r="A66" s="2" t="s">
        <v>342</v>
      </c>
      <c r="B66" s="3">
        <v>169</v>
      </c>
      <c r="C66" s="2" t="s">
        <v>343</v>
      </c>
      <c r="D66" s="2" t="s">
        <v>93</v>
      </c>
      <c r="E66" s="4">
        <v>53</v>
      </c>
    </row>
    <row r="67" spans="1:5" ht="41" customHeight="1" x14ac:dyDescent="0.25">
      <c r="A67" s="2" t="s">
        <v>460</v>
      </c>
      <c r="B67" s="3">
        <v>218</v>
      </c>
      <c r="C67" s="2" t="s">
        <v>461</v>
      </c>
      <c r="D67" s="2" t="s">
        <v>462</v>
      </c>
      <c r="E67" s="4">
        <v>64</v>
      </c>
    </row>
    <row r="68" spans="1:5" ht="41" customHeight="1" x14ac:dyDescent="0.25">
      <c r="A68" s="2" t="s">
        <v>469</v>
      </c>
      <c r="B68" s="3">
        <v>221</v>
      </c>
      <c r="C68" s="2" t="s">
        <v>204</v>
      </c>
      <c r="D68" s="2" t="s">
        <v>227</v>
      </c>
      <c r="E68" s="4">
        <v>48</v>
      </c>
    </row>
    <row r="69" spans="1:5" ht="41" customHeight="1" x14ac:dyDescent="0.25">
      <c r="A69" s="2" t="s">
        <v>726</v>
      </c>
      <c r="B69" s="3">
        <v>329</v>
      </c>
      <c r="C69" s="2" t="s">
        <v>727</v>
      </c>
      <c r="D69" s="2" t="s">
        <v>728</v>
      </c>
      <c r="E69" s="4">
        <v>30</v>
      </c>
    </row>
    <row r="70" spans="1:5" ht="41" customHeight="1" x14ac:dyDescent="0.25">
      <c r="A70" s="2" t="s">
        <v>753</v>
      </c>
      <c r="B70" s="3">
        <v>341</v>
      </c>
      <c r="C70" s="2" t="s">
        <v>113</v>
      </c>
      <c r="D70" s="2" t="s">
        <v>48</v>
      </c>
      <c r="E70" s="4">
        <v>43</v>
      </c>
    </row>
    <row r="71" spans="1:5" ht="41" customHeight="1" x14ac:dyDescent="0.25">
      <c r="A71" s="2" t="s">
        <v>130</v>
      </c>
      <c r="B71" s="3">
        <v>81</v>
      </c>
      <c r="C71" s="2" t="s">
        <v>131</v>
      </c>
      <c r="D71" s="2" t="s">
        <v>132</v>
      </c>
      <c r="E71" s="4">
        <v>27.5</v>
      </c>
    </row>
    <row r="72" spans="1:5" ht="41" customHeight="1" x14ac:dyDescent="0.25">
      <c r="A72" s="2" t="s">
        <v>168</v>
      </c>
      <c r="B72" s="3">
        <v>99</v>
      </c>
      <c r="C72" s="2" t="s">
        <v>169</v>
      </c>
      <c r="D72" s="2" t="s">
        <v>170</v>
      </c>
      <c r="E72" s="4">
        <v>55</v>
      </c>
    </row>
    <row r="73" spans="1:5" ht="41" customHeight="1" x14ac:dyDescent="0.25">
      <c r="A73" s="2" t="s">
        <v>208</v>
      </c>
      <c r="B73" s="3">
        <v>115</v>
      </c>
      <c r="C73" s="2" t="s">
        <v>209</v>
      </c>
      <c r="D73" s="2" t="s">
        <v>210</v>
      </c>
      <c r="E73" s="4">
        <v>132</v>
      </c>
    </row>
    <row r="74" spans="1:5" ht="41" customHeight="1" x14ac:dyDescent="0.25">
      <c r="A74" s="2" t="s">
        <v>218</v>
      </c>
      <c r="B74" s="3">
        <v>119</v>
      </c>
      <c r="C74" s="2" t="s">
        <v>219</v>
      </c>
      <c r="D74" s="2" t="s">
        <v>22</v>
      </c>
      <c r="E74" s="4">
        <v>39.6</v>
      </c>
    </row>
    <row r="75" spans="1:5" ht="41" customHeight="1" x14ac:dyDescent="0.25">
      <c r="A75" s="2" t="s">
        <v>230</v>
      </c>
      <c r="B75" s="3">
        <v>124</v>
      </c>
      <c r="C75" s="2" t="s">
        <v>231</v>
      </c>
      <c r="D75" s="2" t="s">
        <v>232</v>
      </c>
      <c r="E75" s="4">
        <v>67</v>
      </c>
    </row>
    <row r="76" spans="1:5" ht="41" customHeight="1" x14ac:dyDescent="0.25">
      <c r="A76" s="2" t="s">
        <v>264</v>
      </c>
      <c r="B76" s="3">
        <v>139</v>
      </c>
      <c r="C76" s="2" t="s">
        <v>265</v>
      </c>
      <c r="D76" s="2" t="s">
        <v>16</v>
      </c>
      <c r="E76" s="4">
        <v>29</v>
      </c>
    </row>
    <row r="77" spans="1:5" ht="41" customHeight="1" x14ac:dyDescent="0.25">
      <c r="A77" s="2" t="s">
        <v>309</v>
      </c>
      <c r="B77" s="3">
        <v>156</v>
      </c>
      <c r="C77" s="2" t="s">
        <v>307</v>
      </c>
      <c r="D77" s="2" t="s">
        <v>308</v>
      </c>
      <c r="E77" s="4">
        <v>58</v>
      </c>
    </row>
    <row r="78" spans="1:5" ht="41" customHeight="1" x14ac:dyDescent="0.25">
      <c r="A78" s="2" t="s">
        <v>349</v>
      </c>
      <c r="B78" s="3">
        <v>172</v>
      </c>
      <c r="C78" s="2" t="s">
        <v>350</v>
      </c>
      <c r="D78" s="2" t="s">
        <v>7</v>
      </c>
      <c r="E78" s="4">
        <v>48</v>
      </c>
    </row>
    <row r="79" spans="1:5" ht="41" customHeight="1" x14ac:dyDescent="0.25">
      <c r="A79" s="2" t="s">
        <v>360</v>
      </c>
      <c r="B79" s="3">
        <v>176</v>
      </c>
      <c r="C79" s="2" t="s">
        <v>361</v>
      </c>
      <c r="D79" s="2" t="s">
        <v>362</v>
      </c>
      <c r="E79" s="4">
        <v>44</v>
      </c>
    </row>
    <row r="80" spans="1:5" ht="41" customHeight="1" x14ac:dyDescent="0.25">
      <c r="A80" s="2" t="s">
        <v>392</v>
      </c>
      <c r="B80" s="3">
        <v>190</v>
      </c>
      <c r="C80" s="2" t="s">
        <v>393</v>
      </c>
      <c r="D80" s="2" t="s">
        <v>48</v>
      </c>
      <c r="E80" s="4">
        <v>39</v>
      </c>
    </row>
    <row r="81" spans="1:5" ht="41" customHeight="1" x14ac:dyDescent="0.25">
      <c r="A81" s="2" t="s">
        <v>531</v>
      </c>
      <c r="B81" s="3">
        <v>246</v>
      </c>
      <c r="C81" s="2" t="s">
        <v>532</v>
      </c>
      <c r="D81" s="2" t="s">
        <v>202</v>
      </c>
      <c r="E81" s="4">
        <v>47</v>
      </c>
    </row>
    <row r="82" spans="1:5" ht="41" customHeight="1" x14ac:dyDescent="0.25">
      <c r="A82" s="2" t="s">
        <v>585</v>
      </c>
      <c r="B82" s="3">
        <v>268</v>
      </c>
      <c r="C82" s="2" t="s">
        <v>586</v>
      </c>
      <c r="D82" s="2" t="s">
        <v>132</v>
      </c>
      <c r="E82" s="4">
        <v>28.5</v>
      </c>
    </row>
    <row r="83" spans="1:5" ht="41" customHeight="1" x14ac:dyDescent="0.25">
      <c r="A83" s="2" t="s">
        <v>600</v>
      </c>
      <c r="B83" s="3">
        <v>274</v>
      </c>
      <c r="C83" s="2" t="s">
        <v>601</v>
      </c>
      <c r="D83" s="2" t="s">
        <v>602</v>
      </c>
      <c r="E83" s="4">
        <v>56</v>
      </c>
    </row>
    <row r="84" spans="1:5" ht="41" customHeight="1" x14ac:dyDescent="0.25">
      <c r="A84" s="2" t="s">
        <v>614</v>
      </c>
      <c r="B84" s="3">
        <v>281</v>
      </c>
      <c r="C84" s="2" t="s">
        <v>615</v>
      </c>
      <c r="D84" s="2" t="s">
        <v>391</v>
      </c>
      <c r="E84" s="4">
        <v>93</v>
      </c>
    </row>
    <row r="85" spans="1:5" ht="41" customHeight="1" x14ac:dyDescent="0.25">
      <c r="A85" s="2" t="s">
        <v>651</v>
      </c>
      <c r="B85" s="3">
        <v>297</v>
      </c>
      <c r="C85" s="2" t="s">
        <v>254</v>
      </c>
      <c r="D85" s="2" t="s">
        <v>259</v>
      </c>
      <c r="E85" s="4">
        <v>44</v>
      </c>
    </row>
    <row r="86" spans="1:5" ht="41" customHeight="1" x14ac:dyDescent="0.25">
      <c r="A86" s="2" t="s">
        <v>841</v>
      </c>
      <c r="B86" s="3">
        <v>381</v>
      </c>
      <c r="C86" s="2" t="s">
        <v>839</v>
      </c>
      <c r="D86" s="2" t="s">
        <v>842</v>
      </c>
      <c r="E86" s="4">
        <v>88</v>
      </c>
    </row>
    <row r="87" spans="1:5" ht="41" customHeight="1" x14ac:dyDescent="0.25">
      <c r="A87" s="2" t="s">
        <v>23</v>
      </c>
      <c r="B87" s="3">
        <v>42</v>
      </c>
      <c r="C87" s="2" t="s">
        <v>24</v>
      </c>
      <c r="D87" s="2" t="s">
        <v>25</v>
      </c>
      <c r="E87" s="4">
        <v>53</v>
      </c>
    </row>
    <row r="88" spans="1:5" ht="41" customHeight="1" x14ac:dyDescent="0.25">
      <c r="A88" s="2" t="s">
        <v>63</v>
      </c>
      <c r="B88" s="3">
        <v>56</v>
      </c>
      <c r="C88" s="2" t="s">
        <v>64</v>
      </c>
      <c r="D88" s="2" t="s">
        <v>65</v>
      </c>
      <c r="E88" s="4">
        <v>40</v>
      </c>
    </row>
    <row r="89" spans="1:5" ht="41" customHeight="1" x14ac:dyDescent="0.25">
      <c r="A89" s="2" t="s">
        <v>81</v>
      </c>
      <c r="B89" s="3">
        <v>63</v>
      </c>
      <c r="C89" s="2" t="s">
        <v>82</v>
      </c>
      <c r="D89" s="2" t="s">
        <v>83</v>
      </c>
      <c r="E89" s="4">
        <v>76</v>
      </c>
    </row>
    <row r="90" spans="1:5" ht="41" customHeight="1" x14ac:dyDescent="0.25">
      <c r="A90" s="2" t="s">
        <v>86</v>
      </c>
      <c r="B90" s="3">
        <v>65</v>
      </c>
      <c r="C90" s="2" t="s">
        <v>87</v>
      </c>
      <c r="D90" s="2" t="s">
        <v>88</v>
      </c>
      <c r="E90" s="4">
        <v>39.9</v>
      </c>
    </row>
    <row r="91" spans="1:5" ht="41" customHeight="1" x14ac:dyDescent="0.25">
      <c r="A91" s="2" t="s">
        <v>94</v>
      </c>
      <c r="B91" s="3">
        <v>68</v>
      </c>
      <c r="C91" s="2" t="s">
        <v>95</v>
      </c>
      <c r="D91" s="2" t="s">
        <v>96</v>
      </c>
      <c r="E91" s="4">
        <v>45</v>
      </c>
    </row>
    <row r="92" spans="1:5" ht="41" customHeight="1" x14ac:dyDescent="0.25">
      <c r="A92" s="2" t="s">
        <v>112</v>
      </c>
      <c r="B92" s="3">
        <v>75</v>
      </c>
      <c r="C92" s="2" t="s">
        <v>113</v>
      </c>
      <c r="D92" s="2" t="s">
        <v>114</v>
      </c>
      <c r="E92" s="4">
        <v>54</v>
      </c>
    </row>
    <row r="93" spans="1:5" ht="41" customHeight="1" x14ac:dyDescent="0.25">
      <c r="A93" s="2" t="s">
        <v>144</v>
      </c>
      <c r="B93" s="3">
        <v>88</v>
      </c>
      <c r="C93" s="2" t="s">
        <v>145</v>
      </c>
      <c r="D93" s="2" t="s">
        <v>146</v>
      </c>
      <c r="E93" s="4">
        <v>46</v>
      </c>
    </row>
    <row r="94" spans="1:5" ht="41" customHeight="1" x14ac:dyDescent="0.25">
      <c r="A94" s="2" t="s">
        <v>163</v>
      </c>
      <c r="B94" s="3">
        <v>97</v>
      </c>
      <c r="C94" s="2" t="s">
        <v>164</v>
      </c>
      <c r="D94" s="2" t="s">
        <v>36</v>
      </c>
      <c r="E94" s="4">
        <v>53</v>
      </c>
    </row>
    <row r="95" spans="1:5" ht="41" customHeight="1" x14ac:dyDescent="0.25">
      <c r="A95" s="2" t="s">
        <v>188</v>
      </c>
      <c r="B95" s="3">
        <v>107</v>
      </c>
      <c r="C95" s="2" t="s">
        <v>189</v>
      </c>
      <c r="D95" s="2" t="s">
        <v>57</v>
      </c>
      <c r="E95" s="4">
        <v>66</v>
      </c>
    </row>
    <row r="96" spans="1:5" ht="41" customHeight="1" x14ac:dyDescent="0.25">
      <c r="A96" s="2" t="s">
        <v>213</v>
      </c>
      <c r="B96" s="3">
        <v>117</v>
      </c>
      <c r="C96" s="2" t="s">
        <v>214</v>
      </c>
      <c r="D96" s="2" t="s">
        <v>129</v>
      </c>
      <c r="E96" s="4">
        <v>37</v>
      </c>
    </row>
    <row r="97" spans="1:5" ht="41" customHeight="1" x14ac:dyDescent="0.25">
      <c r="A97" s="2" t="s">
        <v>220</v>
      </c>
      <c r="B97" s="3">
        <v>120</v>
      </c>
      <c r="C97" s="2" t="s">
        <v>221</v>
      </c>
      <c r="D97" s="2" t="s">
        <v>222</v>
      </c>
      <c r="E97" s="4">
        <v>32</v>
      </c>
    </row>
    <row r="98" spans="1:5" ht="41" customHeight="1" x14ac:dyDescent="0.25">
      <c r="A98" s="2" t="s">
        <v>244</v>
      </c>
      <c r="B98" s="3">
        <v>130</v>
      </c>
      <c r="C98" s="2" t="s">
        <v>245</v>
      </c>
      <c r="D98" s="2" t="s">
        <v>246</v>
      </c>
      <c r="E98" s="4">
        <v>67</v>
      </c>
    </row>
    <row r="99" spans="1:5" ht="41" customHeight="1" x14ac:dyDescent="0.25">
      <c r="A99" s="2" t="s">
        <v>247</v>
      </c>
      <c r="B99" s="3">
        <v>131</v>
      </c>
      <c r="C99" s="2" t="s">
        <v>248</v>
      </c>
      <c r="D99" s="2" t="s">
        <v>10</v>
      </c>
      <c r="E99" s="4">
        <v>65</v>
      </c>
    </row>
    <row r="100" spans="1:5" ht="41" customHeight="1" x14ac:dyDescent="0.25">
      <c r="A100" s="2" t="s">
        <v>257</v>
      </c>
      <c r="B100" s="3">
        <v>136</v>
      </c>
      <c r="C100" s="2" t="s">
        <v>258</v>
      </c>
      <c r="D100" s="2" t="s">
        <v>259</v>
      </c>
      <c r="E100" s="4">
        <v>39</v>
      </c>
    </row>
    <row r="101" spans="1:5" ht="41" customHeight="1" x14ac:dyDescent="0.25">
      <c r="A101" s="2" t="s">
        <v>286</v>
      </c>
      <c r="B101" s="3">
        <v>147</v>
      </c>
      <c r="C101" s="2" t="s">
        <v>245</v>
      </c>
      <c r="D101" s="2" t="s">
        <v>48</v>
      </c>
      <c r="E101" s="4">
        <v>33</v>
      </c>
    </row>
    <row r="102" spans="1:5" ht="41" customHeight="1" x14ac:dyDescent="0.25">
      <c r="A102" s="2" t="s">
        <v>332</v>
      </c>
      <c r="B102" s="3">
        <v>165</v>
      </c>
      <c r="C102" s="2" t="s">
        <v>333</v>
      </c>
      <c r="D102" s="2" t="s">
        <v>33</v>
      </c>
      <c r="E102" s="4">
        <v>44</v>
      </c>
    </row>
    <row r="103" spans="1:5" ht="41" customHeight="1" x14ac:dyDescent="0.25">
      <c r="A103" s="2" t="s">
        <v>389</v>
      </c>
      <c r="B103" s="3">
        <v>189</v>
      </c>
      <c r="C103" s="2" t="s">
        <v>390</v>
      </c>
      <c r="D103" s="2" t="s">
        <v>391</v>
      </c>
      <c r="E103" s="4">
        <v>98</v>
      </c>
    </row>
    <row r="104" spans="1:5" ht="41" customHeight="1" x14ac:dyDescent="0.25">
      <c r="A104" s="2" t="s">
        <v>398</v>
      </c>
      <c r="B104" s="3">
        <v>193</v>
      </c>
      <c r="C104" s="2" t="s">
        <v>399</v>
      </c>
      <c r="D104" s="2" t="s">
        <v>400</v>
      </c>
      <c r="E104" s="4">
        <v>50</v>
      </c>
    </row>
    <row r="105" spans="1:5" ht="41" customHeight="1" x14ac:dyDescent="0.25">
      <c r="A105" s="2" t="s">
        <v>422</v>
      </c>
      <c r="B105" s="3">
        <v>203</v>
      </c>
      <c r="C105" s="2" t="s">
        <v>423</v>
      </c>
      <c r="D105" s="2" t="s">
        <v>424</v>
      </c>
      <c r="E105" s="4">
        <v>280</v>
      </c>
    </row>
    <row r="106" spans="1:5" ht="41" customHeight="1" x14ac:dyDescent="0.25">
      <c r="A106" s="2" t="s">
        <v>453</v>
      </c>
      <c r="B106" s="3">
        <v>215</v>
      </c>
      <c r="C106" s="2" t="s">
        <v>454</v>
      </c>
      <c r="D106" s="2" t="s">
        <v>455</v>
      </c>
      <c r="E106" s="4">
        <v>78</v>
      </c>
    </row>
    <row r="107" spans="1:5" ht="41" customHeight="1" x14ac:dyDescent="0.25">
      <c r="A107" s="2" t="s">
        <v>458</v>
      </c>
      <c r="B107" s="3">
        <v>217</v>
      </c>
      <c r="C107" s="2" t="s">
        <v>459</v>
      </c>
      <c r="D107" s="2" t="s">
        <v>123</v>
      </c>
      <c r="E107" s="4">
        <v>23</v>
      </c>
    </row>
    <row r="108" spans="1:5" ht="41" customHeight="1" x14ac:dyDescent="0.25">
      <c r="A108" s="2" t="s">
        <v>489</v>
      </c>
      <c r="B108" s="3">
        <v>229</v>
      </c>
      <c r="C108" s="2" t="s">
        <v>490</v>
      </c>
      <c r="D108" s="2" t="s">
        <v>7</v>
      </c>
      <c r="E108" s="4">
        <v>27</v>
      </c>
    </row>
    <row r="109" spans="1:5" ht="41" customHeight="1" x14ac:dyDescent="0.25">
      <c r="A109" s="2" t="s">
        <v>491</v>
      </c>
      <c r="B109" s="3">
        <v>230</v>
      </c>
      <c r="C109" s="2" t="s">
        <v>492</v>
      </c>
      <c r="D109" s="2" t="s">
        <v>16</v>
      </c>
      <c r="E109" s="4">
        <v>34</v>
      </c>
    </row>
    <row r="110" spans="1:5" ht="41" customHeight="1" x14ac:dyDescent="0.25">
      <c r="A110" s="2" t="s">
        <v>493</v>
      </c>
      <c r="B110" s="3">
        <v>231</v>
      </c>
      <c r="C110" s="2" t="s">
        <v>172</v>
      </c>
      <c r="D110" s="2" t="s">
        <v>494</v>
      </c>
      <c r="E110" s="4">
        <v>86</v>
      </c>
    </row>
    <row r="111" spans="1:5" ht="41" customHeight="1" x14ac:dyDescent="0.25">
      <c r="A111" s="2" t="s">
        <v>509</v>
      </c>
      <c r="B111" s="3">
        <v>238</v>
      </c>
      <c r="C111" s="2" t="s">
        <v>510</v>
      </c>
      <c r="D111" s="2" t="s">
        <v>511</v>
      </c>
      <c r="E111" s="4">
        <v>150</v>
      </c>
    </row>
    <row r="112" spans="1:5" ht="41" customHeight="1" x14ac:dyDescent="0.25">
      <c r="A112" s="2" t="s">
        <v>567</v>
      </c>
      <c r="B112" s="3">
        <v>261</v>
      </c>
      <c r="C112" s="2" t="s">
        <v>568</v>
      </c>
      <c r="D112" s="2" t="s">
        <v>569</v>
      </c>
      <c r="E112" s="4">
        <v>37</v>
      </c>
    </row>
    <row r="113" spans="1:5" ht="41" customHeight="1" x14ac:dyDescent="0.25">
      <c r="A113" s="2" t="s">
        <v>570</v>
      </c>
      <c r="B113" s="3">
        <v>262</v>
      </c>
      <c r="C113" s="2" t="s">
        <v>571</v>
      </c>
      <c r="D113" s="2" t="s">
        <v>572</v>
      </c>
      <c r="E113" s="4">
        <v>78</v>
      </c>
    </row>
    <row r="114" spans="1:5" ht="41" customHeight="1" x14ac:dyDescent="0.25">
      <c r="A114" s="2" t="s">
        <v>573</v>
      </c>
      <c r="B114" s="3">
        <v>263</v>
      </c>
      <c r="C114" s="2" t="s">
        <v>116</v>
      </c>
      <c r="D114" s="2" t="s">
        <v>574</v>
      </c>
      <c r="E114" s="4">
        <v>79</v>
      </c>
    </row>
    <row r="115" spans="1:5" ht="41" customHeight="1" x14ac:dyDescent="0.25">
      <c r="A115" s="2" t="s">
        <v>579</v>
      </c>
      <c r="B115" s="3">
        <v>266</v>
      </c>
      <c r="C115" s="2" t="s">
        <v>580</v>
      </c>
      <c r="D115" s="2" t="s">
        <v>581</v>
      </c>
      <c r="E115" s="4">
        <v>42</v>
      </c>
    </row>
    <row r="116" spans="1:5" ht="41" customHeight="1" x14ac:dyDescent="0.25">
      <c r="A116" s="2" t="s">
        <v>593</v>
      </c>
      <c r="B116" s="3">
        <v>271</v>
      </c>
      <c r="C116" s="2" t="s">
        <v>160</v>
      </c>
      <c r="D116" s="2" t="s">
        <v>48</v>
      </c>
      <c r="E116" s="4">
        <v>35</v>
      </c>
    </row>
    <row r="117" spans="1:5" ht="41" customHeight="1" x14ac:dyDescent="0.25">
      <c r="A117" s="2" t="s">
        <v>632</v>
      </c>
      <c r="B117" s="3">
        <v>289</v>
      </c>
      <c r="C117" s="2" t="s">
        <v>633</v>
      </c>
      <c r="D117" s="2" t="s">
        <v>634</v>
      </c>
      <c r="E117" s="4">
        <v>48</v>
      </c>
    </row>
    <row r="118" spans="1:5" ht="41" customHeight="1" x14ac:dyDescent="0.25">
      <c r="A118" s="2" t="s">
        <v>659</v>
      </c>
      <c r="B118" s="3">
        <v>301</v>
      </c>
      <c r="C118" s="2" t="s">
        <v>660</v>
      </c>
      <c r="D118" s="2" t="s">
        <v>129</v>
      </c>
      <c r="E118" s="4">
        <v>44</v>
      </c>
    </row>
    <row r="119" spans="1:5" ht="41" customHeight="1" x14ac:dyDescent="0.25">
      <c r="A119" s="2" t="s">
        <v>712</v>
      </c>
      <c r="B119" s="3">
        <v>324</v>
      </c>
      <c r="C119" s="2" t="s">
        <v>713</v>
      </c>
      <c r="D119" s="2" t="s">
        <v>667</v>
      </c>
      <c r="E119" s="4">
        <v>52</v>
      </c>
    </row>
    <row r="120" spans="1:5" ht="41" customHeight="1" x14ac:dyDescent="0.25">
      <c r="A120" s="2" t="s">
        <v>746</v>
      </c>
      <c r="B120" s="3">
        <v>338</v>
      </c>
      <c r="C120" s="2" t="s">
        <v>706</v>
      </c>
      <c r="D120" s="2" t="s">
        <v>747</v>
      </c>
      <c r="E120" s="4">
        <v>52</v>
      </c>
    </row>
    <row r="121" spans="1:5" ht="41" customHeight="1" x14ac:dyDescent="0.25">
      <c r="A121" s="2" t="s">
        <v>748</v>
      </c>
      <c r="B121" s="3">
        <v>339</v>
      </c>
      <c r="C121" s="2" t="s">
        <v>749</v>
      </c>
      <c r="D121" s="2" t="s">
        <v>33</v>
      </c>
      <c r="E121" s="4">
        <v>53</v>
      </c>
    </row>
    <row r="122" spans="1:5" ht="41" customHeight="1" x14ac:dyDescent="0.25">
      <c r="A122" s="2" t="s">
        <v>762</v>
      </c>
      <c r="B122" s="3">
        <v>345</v>
      </c>
      <c r="C122" s="2" t="s">
        <v>416</v>
      </c>
      <c r="D122" s="2" t="s">
        <v>88</v>
      </c>
      <c r="E122" s="4">
        <v>58</v>
      </c>
    </row>
    <row r="123" spans="1:5" ht="41" customHeight="1" x14ac:dyDescent="0.25">
      <c r="A123" s="2" t="s">
        <v>769</v>
      </c>
      <c r="B123" s="3">
        <v>349</v>
      </c>
      <c r="C123" s="2" t="s">
        <v>770</v>
      </c>
      <c r="D123" s="2" t="s">
        <v>51</v>
      </c>
      <c r="E123" s="4">
        <v>42</v>
      </c>
    </row>
    <row r="124" spans="1:5" ht="41" customHeight="1" x14ac:dyDescent="0.25">
      <c r="A124" s="2" t="s">
        <v>786</v>
      </c>
      <c r="B124" s="3">
        <v>356</v>
      </c>
      <c r="C124" s="2" t="s">
        <v>694</v>
      </c>
      <c r="D124" s="2" t="s">
        <v>227</v>
      </c>
      <c r="E124" s="4">
        <v>36</v>
      </c>
    </row>
    <row r="125" spans="1:5" ht="41" customHeight="1" x14ac:dyDescent="0.25">
      <c r="A125" s="2" t="s">
        <v>794</v>
      </c>
      <c r="B125" s="3">
        <v>361</v>
      </c>
      <c r="C125" s="2" t="s">
        <v>169</v>
      </c>
      <c r="D125" s="2" t="s">
        <v>795</v>
      </c>
      <c r="E125" s="4">
        <v>21</v>
      </c>
    </row>
    <row r="126" spans="1:5" ht="41" customHeight="1" x14ac:dyDescent="0.25">
      <c r="A126" s="2" t="s">
        <v>812</v>
      </c>
      <c r="B126" s="3">
        <v>368</v>
      </c>
      <c r="C126" s="2" t="s">
        <v>813</v>
      </c>
      <c r="D126" s="2" t="s">
        <v>48</v>
      </c>
      <c r="E126" s="4">
        <v>45</v>
      </c>
    </row>
    <row r="127" spans="1:5" ht="41" customHeight="1" x14ac:dyDescent="0.25">
      <c r="A127" s="2" t="s">
        <v>829</v>
      </c>
      <c r="B127" s="3">
        <v>376</v>
      </c>
      <c r="C127" s="2" t="s">
        <v>830</v>
      </c>
      <c r="D127" s="2" t="s">
        <v>831</v>
      </c>
      <c r="E127" s="4">
        <v>52</v>
      </c>
    </row>
    <row r="128" spans="1:5" ht="41" customHeight="1" x14ac:dyDescent="0.25">
      <c r="A128" s="2" t="s">
        <v>17</v>
      </c>
      <c r="B128" s="3">
        <v>40</v>
      </c>
      <c r="C128" s="2" t="s">
        <v>18</v>
      </c>
      <c r="D128" s="2" t="s">
        <v>19</v>
      </c>
      <c r="E128" s="4">
        <v>81</v>
      </c>
    </row>
    <row r="129" spans="1:5" ht="41" customHeight="1" x14ac:dyDescent="0.25">
      <c r="A129" s="2" t="s">
        <v>26</v>
      </c>
      <c r="B129" s="3">
        <v>43</v>
      </c>
      <c r="C129" s="2" t="s">
        <v>27</v>
      </c>
      <c r="D129" s="2" t="s">
        <v>16</v>
      </c>
      <c r="E129" s="4">
        <v>42</v>
      </c>
    </row>
    <row r="130" spans="1:5" ht="41" customHeight="1" x14ac:dyDescent="0.25">
      <c r="A130" s="2" t="s">
        <v>34</v>
      </c>
      <c r="B130" s="3">
        <v>46</v>
      </c>
      <c r="C130" s="2" t="s">
        <v>35</v>
      </c>
      <c r="D130" s="2" t="s">
        <v>36</v>
      </c>
      <c r="E130" s="4">
        <v>42</v>
      </c>
    </row>
    <row r="131" spans="1:5" ht="41" customHeight="1" x14ac:dyDescent="0.25">
      <c r="A131" s="2" t="s">
        <v>40</v>
      </c>
      <c r="B131" s="3">
        <v>48</v>
      </c>
      <c r="C131" s="2" t="s">
        <v>41</v>
      </c>
      <c r="D131" s="2" t="s">
        <v>42</v>
      </c>
      <c r="E131" s="4">
        <v>55</v>
      </c>
    </row>
    <row r="132" spans="1:5" ht="41" customHeight="1" x14ac:dyDescent="0.25">
      <c r="A132" s="2" t="s">
        <v>49</v>
      </c>
      <c r="B132" s="3">
        <v>51</v>
      </c>
      <c r="C132" s="2" t="s">
        <v>50</v>
      </c>
      <c r="D132" s="2" t="s">
        <v>51</v>
      </c>
      <c r="E132" s="4">
        <v>106</v>
      </c>
    </row>
    <row r="133" spans="1:5" ht="41" customHeight="1" x14ac:dyDescent="0.25">
      <c r="A133" s="2" t="s">
        <v>55</v>
      </c>
      <c r="B133" s="3">
        <v>53</v>
      </c>
      <c r="C133" s="2" t="s">
        <v>56</v>
      </c>
      <c r="D133" s="2" t="s">
        <v>57</v>
      </c>
      <c r="E133" s="4">
        <v>86</v>
      </c>
    </row>
    <row r="134" spans="1:5" ht="41" customHeight="1" x14ac:dyDescent="0.25">
      <c r="A134" s="2" t="s">
        <v>58</v>
      </c>
      <c r="B134" s="3">
        <v>54</v>
      </c>
      <c r="C134" s="2" t="s">
        <v>59</v>
      </c>
      <c r="D134" s="2" t="s">
        <v>60</v>
      </c>
      <c r="E134" s="4">
        <v>92</v>
      </c>
    </row>
    <row r="135" spans="1:5" ht="41" customHeight="1" x14ac:dyDescent="0.25">
      <c r="A135" s="2" t="s">
        <v>69</v>
      </c>
      <c r="B135" s="3">
        <v>58</v>
      </c>
      <c r="C135" s="2" t="s">
        <v>70</v>
      </c>
      <c r="D135" s="2" t="s">
        <v>71</v>
      </c>
      <c r="E135" s="4">
        <v>52</v>
      </c>
    </row>
    <row r="136" spans="1:5" ht="41" customHeight="1" x14ac:dyDescent="0.25">
      <c r="A136" s="2" t="s">
        <v>74</v>
      </c>
      <c r="B136" s="3">
        <v>60</v>
      </c>
      <c r="C136" s="2" t="s">
        <v>75</v>
      </c>
      <c r="D136" s="2" t="s">
        <v>57</v>
      </c>
      <c r="E136" s="4">
        <v>39</v>
      </c>
    </row>
    <row r="137" spans="1:5" ht="41" customHeight="1" x14ac:dyDescent="0.25">
      <c r="A137" s="2" t="s">
        <v>78</v>
      </c>
      <c r="B137" s="3">
        <v>62</v>
      </c>
      <c r="C137" s="2" t="s">
        <v>79</v>
      </c>
      <c r="D137" s="2" t="s">
        <v>80</v>
      </c>
      <c r="E137" s="4">
        <v>92</v>
      </c>
    </row>
    <row r="138" spans="1:5" ht="41" customHeight="1" x14ac:dyDescent="0.25">
      <c r="A138" s="2" t="s">
        <v>89</v>
      </c>
      <c r="B138" s="3">
        <v>66</v>
      </c>
      <c r="C138" s="2" t="s">
        <v>90</v>
      </c>
      <c r="D138" s="2" t="s">
        <v>91</v>
      </c>
      <c r="E138" s="4">
        <v>44.9</v>
      </c>
    </row>
    <row r="139" spans="1:5" ht="41" customHeight="1" x14ac:dyDescent="0.25">
      <c r="A139" s="2" t="s">
        <v>92</v>
      </c>
      <c r="B139" s="3">
        <v>67</v>
      </c>
      <c r="C139" s="2" t="s">
        <v>18</v>
      </c>
      <c r="D139" s="2" t="s">
        <v>93</v>
      </c>
      <c r="E139" s="4">
        <v>83</v>
      </c>
    </row>
    <row r="140" spans="1:5" ht="41" customHeight="1" x14ac:dyDescent="0.25">
      <c r="A140" s="2" t="s">
        <v>103</v>
      </c>
      <c r="B140" s="3">
        <v>71</v>
      </c>
      <c r="C140" s="2" t="s">
        <v>101</v>
      </c>
      <c r="D140" s="2" t="s">
        <v>104</v>
      </c>
      <c r="E140" s="4">
        <v>45</v>
      </c>
    </row>
    <row r="141" spans="1:5" ht="41" customHeight="1" x14ac:dyDescent="0.25">
      <c r="A141" s="2" t="s">
        <v>109</v>
      </c>
      <c r="B141" s="3">
        <v>74</v>
      </c>
      <c r="C141" s="2" t="s">
        <v>110</v>
      </c>
      <c r="D141" s="2" t="s">
        <v>111</v>
      </c>
      <c r="E141" s="4">
        <v>49</v>
      </c>
    </row>
    <row r="142" spans="1:5" ht="41" customHeight="1" x14ac:dyDescent="0.25">
      <c r="A142" s="2" t="s">
        <v>115</v>
      </c>
      <c r="B142" s="3">
        <v>76</v>
      </c>
      <c r="C142" s="2" t="s">
        <v>116</v>
      </c>
      <c r="D142" s="2" t="s">
        <v>117</v>
      </c>
      <c r="E142" s="4">
        <v>42</v>
      </c>
    </row>
    <row r="143" spans="1:5" ht="41" customHeight="1" x14ac:dyDescent="0.25">
      <c r="A143" s="2" t="s">
        <v>124</v>
      </c>
      <c r="B143" s="3">
        <v>79</v>
      </c>
      <c r="C143" s="2" t="s">
        <v>125</v>
      </c>
      <c r="D143" s="2" t="s">
        <v>126</v>
      </c>
      <c r="E143" s="4">
        <v>42</v>
      </c>
    </row>
    <row r="144" spans="1:5" ht="41" customHeight="1" x14ac:dyDescent="0.25">
      <c r="A144" s="2" t="s">
        <v>133</v>
      </c>
      <c r="B144" s="3">
        <v>82</v>
      </c>
      <c r="C144" s="2" t="s">
        <v>134</v>
      </c>
      <c r="D144" s="2" t="s">
        <v>51</v>
      </c>
      <c r="E144" s="4">
        <v>43</v>
      </c>
    </row>
    <row r="145" spans="1:5" ht="41" customHeight="1" x14ac:dyDescent="0.25">
      <c r="A145" s="2" t="s">
        <v>137</v>
      </c>
      <c r="B145" s="3">
        <v>84</v>
      </c>
      <c r="C145" s="2" t="s">
        <v>70</v>
      </c>
      <c r="D145" s="2" t="s">
        <v>33</v>
      </c>
      <c r="E145" s="4">
        <v>48</v>
      </c>
    </row>
    <row r="146" spans="1:5" ht="41" customHeight="1" x14ac:dyDescent="0.25">
      <c r="A146" s="2" t="s">
        <v>138</v>
      </c>
      <c r="B146" s="3">
        <v>85</v>
      </c>
      <c r="C146" s="2" t="s">
        <v>139</v>
      </c>
      <c r="D146" s="2" t="s">
        <v>88</v>
      </c>
      <c r="E146" s="4">
        <v>44.9</v>
      </c>
    </row>
    <row r="147" spans="1:5" ht="41" customHeight="1" x14ac:dyDescent="0.25">
      <c r="A147" s="2" t="s">
        <v>147</v>
      </c>
      <c r="B147" s="3">
        <v>89</v>
      </c>
      <c r="C147" s="2" t="s">
        <v>148</v>
      </c>
      <c r="D147" s="2" t="s">
        <v>10</v>
      </c>
      <c r="E147" s="4">
        <v>76</v>
      </c>
    </row>
    <row r="148" spans="1:5" ht="41" customHeight="1" x14ac:dyDescent="0.25">
      <c r="A148" s="2" t="s">
        <v>149</v>
      </c>
      <c r="B148" s="3">
        <v>90</v>
      </c>
      <c r="C148" s="2" t="s">
        <v>64</v>
      </c>
      <c r="D148" s="2" t="s">
        <v>22</v>
      </c>
      <c r="E148" s="4">
        <v>78</v>
      </c>
    </row>
    <row r="149" spans="1:5" ht="41" customHeight="1" x14ac:dyDescent="0.25">
      <c r="A149" s="2" t="s">
        <v>150</v>
      </c>
      <c r="B149" s="3">
        <v>91</v>
      </c>
      <c r="C149" s="2" t="s">
        <v>151</v>
      </c>
      <c r="D149" s="2" t="s">
        <v>152</v>
      </c>
      <c r="E149" s="4">
        <v>59</v>
      </c>
    </row>
    <row r="150" spans="1:5" ht="41" customHeight="1" x14ac:dyDescent="0.25">
      <c r="A150" s="2" t="s">
        <v>157</v>
      </c>
      <c r="B150" s="3">
        <v>94</v>
      </c>
      <c r="C150" s="2" t="s">
        <v>64</v>
      </c>
      <c r="D150" s="2" t="s">
        <v>158</v>
      </c>
      <c r="E150" s="4">
        <v>43</v>
      </c>
    </row>
    <row r="151" spans="1:5" ht="41" customHeight="1" x14ac:dyDescent="0.25">
      <c r="A151" s="2" t="s">
        <v>159</v>
      </c>
      <c r="B151" s="3">
        <v>95</v>
      </c>
      <c r="C151" s="2" t="s">
        <v>160</v>
      </c>
      <c r="D151" s="2" t="s">
        <v>33</v>
      </c>
      <c r="E151" s="4">
        <v>48</v>
      </c>
    </row>
    <row r="152" spans="1:5" ht="41" customHeight="1" x14ac:dyDescent="0.25">
      <c r="A152" s="2" t="s">
        <v>177</v>
      </c>
      <c r="B152" s="3">
        <v>102</v>
      </c>
      <c r="C152" s="2" t="s">
        <v>178</v>
      </c>
      <c r="D152" s="2" t="s">
        <v>68</v>
      </c>
      <c r="E152" s="4">
        <v>62</v>
      </c>
    </row>
    <row r="153" spans="1:5" ht="41" customHeight="1" x14ac:dyDescent="0.25">
      <c r="A153" s="2" t="s">
        <v>179</v>
      </c>
      <c r="B153" s="3">
        <v>103</v>
      </c>
      <c r="C153" s="2" t="s">
        <v>180</v>
      </c>
      <c r="D153" s="2" t="s">
        <v>181</v>
      </c>
      <c r="E153" s="4">
        <v>35</v>
      </c>
    </row>
    <row r="154" spans="1:5" ht="41" customHeight="1" x14ac:dyDescent="0.25">
      <c r="A154" s="2" t="s">
        <v>182</v>
      </c>
      <c r="B154" s="3">
        <v>104</v>
      </c>
      <c r="C154" s="2" t="s">
        <v>183</v>
      </c>
      <c r="D154" s="2" t="s">
        <v>36</v>
      </c>
      <c r="E154" s="4">
        <v>97</v>
      </c>
    </row>
    <row r="155" spans="1:5" ht="41" customHeight="1" x14ac:dyDescent="0.25">
      <c r="A155" s="2" t="s">
        <v>185</v>
      </c>
      <c r="B155" s="3">
        <v>106</v>
      </c>
      <c r="C155" s="2" t="s">
        <v>186</v>
      </c>
      <c r="D155" s="2" t="s">
        <v>187</v>
      </c>
      <c r="E155" s="4">
        <v>308</v>
      </c>
    </row>
    <row r="156" spans="1:5" ht="41" customHeight="1" x14ac:dyDescent="0.25">
      <c r="A156" s="2" t="s">
        <v>193</v>
      </c>
      <c r="B156" s="3">
        <v>109</v>
      </c>
      <c r="C156" s="2" t="s">
        <v>194</v>
      </c>
      <c r="D156" s="2" t="s">
        <v>48</v>
      </c>
      <c r="E156" s="4">
        <v>42</v>
      </c>
    </row>
    <row r="157" spans="1:5" ht="41" customHeight="1" x14ac:dyDescent="0.25">
      <c r="A157" s="2" t="s">
        <v>195</v>
      </c>
      <c r="B157" s="3">
        <v>110</v>
      </c>
      <c r="C157" s="2" t="s">
        <v>196</v>
      </c>
      <c r="D157" s="2" t="s">
        <v>51</v>
      </c>
      <c r="E157" s="4">
        <v>53</v>
      </c>
    </row>
    <row r="158" spans="1:5" ht="41" customHeight="1" x14ac:dyDescent="0.25">
      <c r="A158" s="2" t="s">
        <v>197</v>
      </c>
      <c r="B158" s="3">
        <v>111</v>
      </c>
      <c r="C158" s="2" t="s">
        <v>198</v>
      </c>
      <c r="D158" s="2" t="s">
        <v>199</v>
      </c>
      <c r="E158" s="4">
        <v>52</v>
      </c>
    </row>
    <row r="159" spans="1:5" ht="41" customHeight="1" x14ac:dyDescent="0.25">
      <c r="A159" s="2" t="s">
        <v>203</v>
      </c>
      <c r="B159" s="3">
        <v>113</v>
      </c>
      <c r="C159" s="2" t="s">
        <v>204</v>
      </c>
      <c r="D159" s="2" t="s">
        <v>48</v>
      </c>
      <c r="E159" s="4">
        <v>45</v>
      </c>
    </row>
    <row r="160" spans="1:5" ht="41" customHeight="1" x14ac:dyDescent="0.25">
      <c r="A160" s="2" t="s">
        <v>211</v>
      </c>
      <c r="B160" s="3">
        <v>116</v>
      </c>
      <c r="C160" s="2" t="s">
        <v>64</v>
      </c>
      <c r="D160" s="2" t="s">
        <v>212</v>
      </c>
      <c r="E160" s="4">
        <v>52</v>
      </c>
    </row>
    <row r="161" spans="1:5" ht="41" customHeight="1" x14ac:dyDescent="0.25">
      <c r="A161" s="2" t="s">
        <v>223</v>
      </c>
      <c r="B161" s="3">
        <v>121</v>
      </c>
      <c r="C161" s="2" t="s">
        <v>224</v>
      </c>
      <c r="D161" s="2" t="s">
        <v>222</v>
      </c>
      <c r="E161" s="4">
        <v>33</v>
      </c>
    </row>
    <row r="162" spans="1:5" ht="41" customHeight="1" x14ac:dyDescent="0.25">
      <c r="A162" s="2" t="s">
        <v>225</v>
      </c>
      <c r="B162" s="3">
        <v>122</v>
      </c>
      <c r="C162" s="2" t="s">
        <v>226</v>
      </c>
      <c r="D162" s="2" t="s">
        <v>227</v>
      </c>
      <c r="E162" s="4">
        <v>33</v>
      </c>
    </row>
    <row r="163" spans="1:5" ht="41" customHeight="1" x14ac:dyDescent="0.25">
      <c r="A163" s="2" t="s">
        <v>228</v>
      </c>
      <c r="B163" s="3">
        <v>123</v>
      </c>
      <c r="C163" s="2" t="s">
        <v>229</v>
      </c>
      <c r="D163" s="2" t="s">
        <v>129</v>
      </c>
      <c r="E163" s="4">
        <v>43</v>
      </c>
    </row>
    <row r="164" spans="1:5" ht="41" customHeight="1" x14ac:dyDescent="0.25">
      <c r="A164" s="2" t="s">
        <v>233</v>
      </c>
      <c r="B164" s="3">
        <v>125</v>
      </c>
      <c r="C164" s="2" t="s">
        <v>234</v>
      </c>
      <c r="D164" s="2" t="s">
        <v>235</v>
      </c>
      <c r="E164" s="4">
        <v>42</v>
      </c>
    </row>
    <row r="165" spans="1:5" ht="41" customHeight="1" x14ac:dyDescent="0.25">
      <c r="A165" s="2" t="s">
        <v>239</v>
      </c>
      <c r="B165" s="3">
        <v>127</v>
      </c>
      <c r="C165" s="2" t="s">
        <v>240</v>
      </c>
      <c r="D165" s="2" t="s">
        <v>16</v>
      </c>
      <c r="E165" s="4">
        <v>41</v>
      </c>
    </row>
    <row r="166" spans="1:5" ht="41" customHeight="1" x14ac:dyDescent="0.25">
      <c r="A166" s="2" t="s">
        <v>242</v>
      </c>
      <c r="B166" s="3">
        <v>129</v>
      </c>
      <c r="C166" s="2" t="s">
        <v>70</v>
      </c>
      <c r="D166" s="2" t="s">
        <v>243</v>
      </c>
      <c r="E166" s="4">
        <v>48</v>
      </c>
    </row>
    <row r="167" spans="1:5" ht="41" customHeight="1" x14ac:dyDescent="0.25">
      <c r="A167" s="2" t="s">
        <v>251</v>
      </c>
      <c r="B167" s="3">
        <v>133</v>
      </c>
      <c r="C167" s="2" t="s">
        <v>252</v>
      </c>
      <c r="D167" s="2" t="s">
        <v>88</v>
      </c>
      <c r="E167" s="4">
        <v>39</v>
      </c>
    </row>
    <row r="168" spans="1:5" ht="41" customHeight="1" x14ac:dyDescent="0.25">
      <c r="A168" s="2" t="s">
        <v>253</v>
      </c>
      <c r="B168" s="3">
        <v>134</v>
      </c>
      <c r="C168" s="2" t="s">
        <v>254</v>
      </c>
      <c r="D168" s="2" t="s">
        <v>255</v>
      </c>
      <c r="E168" s="4">
        <v>33</v>
      </c>
    </row>
    <row r="169" spans="1:5" ht="41" customHeight="1" x14ac:dyDescent="0.25">
      <c r="A169" s="2" t="s">
        <v>256</v>
      </c>
      <c r="B169" s="3">
        <v>135</v>
      </c>
      <c r="C169" s="2" t="s">
        <v>64</v>
      </c>
      <c r="D169" s="2" t="s">
        <v>22</v>
      </c>
      <c r="E169" s="4">
        <v>39</v>
      </c>
    </row>
    <row r="170" spans="1:5" ht="41" customHeight="1" x14ac:dyDescent="0.25">
      <c r="A170" s="2" t="s">
        <v>262</v>
      </c>
      <c r="B170" s="3">
        <v>138</v>
      </c>
      <c r="C170" s="2" t="s">
        <v>263</v>
      </c>
      <c r="D170" s="2" t="s">
        <v>48</v>
      </c>
      <c r="E170" s="4">
        <v>39</v>
      </c>
    </row>
    <row r="171" spans="1:5" ht="41" customHeight="1" x14ac:dyDescent="0.25">
      <c r="A171" s="2" t="s">
        <v>266</v>
      </c>
      <c r="B171" s="3">
        <v>140</v>
      </c>
      <c r="C171" s="2" t="s">
        <v>267</v>
      </c>
      <c r="D171" s="2" t="s">
        <v>268</v>
      </c>
      <c r="E171" s="4">
        <v>38</v>
      </c>
    </row>
    <row r="172" spans="1:5" ht="41" customHeight="1" x14ac:dyDescent="0.25">
      <c r="A172" s="2" t="s">
        <v>269</v>
      </c>
      <c r="B172" s="3">
        <v>141</v>
      </c>
      <c r="C172" s="2" t="s">
        <v>270</v>
      </c>
      <c r="D172" s="2" t="s">
        <v>271</v>
      </c>
      <c r="E172" s="4">
        <v>40</v>
      </c>
    </row>
    <row r="173" spans="1:5" ht="41" customHeight="1" x14ac:dyDescent="0.25">
      <c r="A173" s="2" t="s">
        <v>275</v>
      </c>
      <c r="B173" s="3">
        <v>143</v>
      </c>
      <c r="C173" s="2" t="s">
        <v>276</v>
      </c>
      <c r="D173" s="2" t="s">
        <v>277</v>
      </c>
      <c r="E173" s="4">
        <v>60</v>
      </c>
    </row>
    <row r="174" spans="1:5" ht="41" customHeight="1" x14ac:dyDescent="0.25">
      <c r="A174" s="2" t="s">
        <v>278</v>
      </c>
      <c r="B174" s="3">
        <v>144</v>
      </c>
      <c r="C174" s="2" t="s">
        <v>279</v>
      </c>
      <c r="D174" s="2" t="s">
        <v>51</v>
      </c>
      <c r="E174" s="4">
        <v>49</v>
      </c>
    </row>
    <row r="175" spans="1:5" ht="41" customHeight="1" x14ac:dyDescent="0.25">
      <c r="A175" s="2" t="s">
        <v>283</v>
      </c>
      <c r="B175" s="3">
        <v>146</v>
      </c>
      <c r="C175" s="2" t="s">
        <v>284</v>
      </c>
      <c r="D175" s="2" t="s">
        <v>285</v>
      </c>
      <c r="E175" s="4">
        <v>69</v>
      </c>
    </row>
    <row r="176" spans="1:5" ht="41" customHeight="1" x14ac:dyDescent="0.25">
      <c r="A176" s="2" t="s">
        <v>287</v>
      </c>
      <c r="B176" s="3">
        <v>148</v>
      </c>
      <c r="C176" s="2" t="s">
        <v>288</v>
      </c>
      <c r="D176" s="2" t="s">
        <v>289</v>
      </c>
      <c r="E176" s="4">
        <v>29.6</v>
      </c>
    </row>
    <row r="177" spans="1:5" ht="41" customHeight="1" x14ac:dyDescent="0.25">
      <c r="A177" s="2" t="s">
        <v>293</v>
      </c>
      <c r="B177" s="3">
        <v>150</v>
      </c>
      <c r="C177" s="2" t="s">
        <v>294</v>
      </c>
      <c r="D177" s="2" t="s">
        <v>295</v>
      </c>
      <c r="E177" s="4">
        <v>69.900000000000006</v>
      </c>
    </row>
    <row r="178" spans="1:5" ht="41" customHeight="1" x14ac:dyDescent="0.25">
      <c r="A178" s="2" t="s">
        <v>296</v>
      </c>
      <c r="B178" s="3">
        <v>151</v>
      </c>
      <c r="C178" s="2" t="s">
        <v>297</v>
      </c>
      <c r="D178" s="2" t="s">
        <v>298</v>
      </c>
      <c r="E178" s="4">
        <v>32</v>
      </c>
    </row>
    <row r="179" spans="1:5" ht="41" customHeight="1" x14ac:dyDescent="0.25">
      <c r="A179" s="2" t="s">
        <v>299</v>
      </c>
      <c r="B179" s="3">
        <v>152</v>
      </c>
      <c r="C179" s="2" t="s">
        <v>300</v>
      </c>
      <c r="D179" s="2" t="s">
        <v>48</v>
      </c>
      <c r="E179" s="4">
        <v>42</v>
      </c>
    </row>
    <row r="180" spans="1:5" ht="41" customHeight="1" x14ac:dyDescent="0.25">
      <c r="A180" s="2" t="s">
        <v>301</v>
      </c>
      <c r="B180" s="3">
        <v>153</v>
      </c>
      <c r="C180" s="2" t="s">
        <v>302</v>
      </c>
      <c r="D180" s="2" t="s">
        <v>16</v>
      </c>
      <c r="E180" s="4">
        <v>48</v>
      </c>
    </row>
    <row r="181" spans="1:5" ht="41" customHeight="1" x14ac:dyDescent="0.25">
      <c r="A181" s="2" t="s">
        <v>303</v>
      </c>
      <c r="B181" s="3">
        <v>154</v>
      </c>
      <c r="C181" s="2" t="s">
        <v>304</v>
      </c>
      <c r="D181" s="2" t="s">
        <v>305</v>
      </c>
      <c r="E181" s="4">
        <v>56</v>
      </c>
    </row>
    <row r="182" spans="1:5" ht="41" customHeight="1" x14ac:dyDescent="0.25">
      <c r="A182" s="2" t="s">
        <v>306</v>
      </c>
      <c r="B182" s="3">
        <v>155</v>
      </c>
      <c r="C182" s="2" t="s">
        <v>307</v>
      </c>
      <c r="D182" s="2" t="s">
        <v>308</v>
      </c>
      <c r="E182" s="4">
        <v>53</v>
      </c>
    </row>
    <row r="183" spans="1:5" ht="41" customHeight="1" x14ac:dyDescent="0.25">
      <c r="A183" s="2" t="s">
        <v>316</v>
      </c>
      <c r="B183" s="3">
        <v>159</v>
      </c>
      <c r="C183" s="2" t="s">
        <v>317</v>
      </c>
      <c r="D183" s="2" t="s">
        <v>48</v>
      </c>
      <c r="E183" s="4">
        <v>40</v>
      </c>
    </row>
    <row r="184" spans="1:5" ht="41" customHeight="1" x14ac:dyDescent="0.25">
      <c r="A184" s="2" t="s">
        <v>318</v>
      </c>
      <c r="B184" s="3">
        <v>160</v>
      </c>
      <c r="C184" s="2" t="s">
        <v>319</v>
      </c>
      <c r="D184" s="2" t="s">
        <v>320</v>
      </c>
      <c r="E184" s="4">
        <v>20</v>
      </c>
    </row>
    <row r="185" spans="1:5" ht="41" customHeight="1" x14ac:dyDescent="0.25">
      <c r="A185" s="2" t="s">
        <v>321</v>
      </c>
      <c r="B185" s="3">
        <v>161</v>
      </c>
      <c r="C185" s="2" t="s">
        <v>322</v>
      </c>
      <c r="D185" s="2" t="s">
        <v>323</v>
      </c>
      <c r="E185" s="4">
        <v>38</v>
      </c>
    </row>
    <row r="186" spans="1:5" ht="41" customHeight="1" x14ac:dyDescent="0.25">
      <c r="A186" s="2" t="s">
        <v>324</v>
      </c>
      <c r="B186" s="3">
        <v>162</v>
      </c>
      <c r="C186" s="2" t="s">
        <v>325</v>
      </c>
      <c r="D186" s="2" t="s">
        <v>51</v>
      </c>
      <c r="E186" s="4">
        <v>45</v>
      </c>
    </row>
    <row r="187" spans="1:5" ht="41" customHeight="1" x14ac:dyDescent="0.25">
      <c r="A187" s="2" t="s">
        <v>326</v>
      </c>
      <c r="B187" s="3">
        <v>163</v>
      </c>
      <c r="C187" s="2" t="s">
        <v>327</v>
      </c>
      <c r="D187" s="2" t="s">
        <v>328</v>
      </c>
      <c r="E187" s="4">
        <v>60</v>
      </c>
    </row>
    <row r="188" spans="1:5" ht="41" customHeight="1" x14ac:dyDescent="0.25">
      <c r="A188" s="2" t="s">
        <v>329</v>
      </c>
      <c r="B188" s="3">
        <v>164</v>
      </c>
      <c r="C188" s="2" t="s">
        <v>330</v>
      </c>
      <c r="D188" s="2" t="s">
        <v>331</v>
      </c>
      <c r="E188" s="4">
        <v>31</v>
      </c>
    </row>
    <row r="189" spans="1:5" ht="41" customHeight="1" x14ac:dyDescent="0.25">
      <c r="A189" s="2" t="s">
        <v>336</v>
      </c>
      <c r="B189" s="3">
        <v>167</v>
      </c>
      <c r="C189" s="2" t="s">
        <v>337</v>
      </c>
      <c r="D189" s="2" t="s">
        <v>338</v>
      </c>
      <c r="E189" s="4">
        <v>98</v>
      </c>
    </row>
    <row r="190" spans="1:5" ht="41" customHeight="1" x14ac:dyDescent="0.25">
      <c r="A190" s="2" t="s">
        <v>339</v>
      </c>
      <c r="B190" s="3">
        <v>168</v>
      </c>
      <c r="C190" s="2" t="s">
        <v>340</v>
      </c>
      <c r="D190" s="2" t="s">
        <v>341</v>
      </c>
      <c r="E190" s="4">
        <v>48</v>
      </c>
    </row>
    <row r="191" spans="1:5" ht="41" customHeight="1" x14ac:dyDescent="0.25">
      <c r="A191" s="2" t="s">
        <v>344</v>
      </c>
      <c r="B191" s="3">
        <v>170</v>
      </c>
      <c r="C191" s="2" t="s">
        <v>345</v>
      </c>
      <c r="D191" s="2" t="s">
        <v>346</v>
      </c>
      <c r="E191" s="4">
        <v>58</v>
      </c>
    </row>
    <row r="192" spans="1:5" ht="41" customHeight="1" x14ac:dyDescent="0.25">
      <c r="A192" s="2" t="s">
        <v>347</v>
      </c>
      <c r="B192" s="3">
        <v>171</v>
      </c>
      <c r="C192" s="2" t="s">
        <v>348</v>
      </c>
      <c r="D192" s="2" t="s">
        <v>36</v>
      </c>
      <c r="E192" s="4">
        <v>48</v>
      </c>
    </row>
    <row r="193" spans="1:5" ht="41" customHeight="1" x14ac:dyDescent="0.25">
      <c r="A193" s="2" t="s">
        <v>351</v>
      </c>
      <c r="B193" s="3">
        <v>173</v>
      </c>
      <c r="C193" s="2" t="s">
        <v>352</v>
      </c>
      <c r="D193" s="2" t="s">
        <v>353</v>
      </c>
      <c r="E193" s="4">
        <v>45</v>
      </c>
    </row>
    <row r="194" spans="1:5" ht="41" customHeight="1" x14ac:dyDescent="0.25">
      <c r="A194" s="2" t="s">
        <v>354</v>
      </c>
      <c r="B194" s="3">
        <v>174</v>
      </c>
      <c r="C194" s="2" t="s">
        <v>355</v>
      </c>
      <c r="D194" s="2" t="s">
        <v>356</v>
      </c>
      <c r="E194" s="4">
        <v>40</v>
      </c>
    </row>
    <row r="195" spans="1:5" ht="41" customHeight="1" x14ac:dyDescent="0.25">
      <c r="A195" s="2" t="s">
        <v>357</v>
      </c>
      <c r="B195" s="3">
        <v>175</v>
      </c>
      <c r="C195" s="2" t="s">
        <v>358</v>
      </c>
      <c r="D195" s="2" t="s">
        <v>359</v>
      </c>
      <c r="E195" s="4">
        <v>35</v>
      </c>
    </row>
    <row r="196" spans="1:5" ht="41" customHeight="1" x14ac:dyDescent="0.25">
      <c r="A196" s="2" t="s">
        <v>363</v>
      </c>
      <c r="B196" s="3">
        <v>177</v>
      </c>
      <c r="C196" s="2" t="s">
        <v>73</v>
      </c>
      <c r="D196" s="2" t="s">
        <v>48</v>
      </c>
      <c r="E196" s="4">
        <v>27</v>
      </c>
    </row>
    <row r="197" spans="1:5" ht="41" customHeight="1" x14ac:dyDescent="0.25">
      <c r="A197" s="2" t="s">
        <v>364</v>
      </c>
      <c r="B197" s="3">
        <v>178</v>
      </c>
      <c r="C197" s="2" t="s">
        <v>288</v>
      </c>
      <c r="D197" s="2" t="s">
        <v>365</v>
      </c>
      <c r="E197" s="4">
        <v>28</v>
      </c>
    </row>
    <row r="198" spans="1:5" ht="41" customHeight="1" x14ac:dyDescent="0.25">
      <c r="A198" s="2" t="s">
        <v>366</v>
      </c>
      <c r="B198" s="3">
        <v>179</v>
      </c>
      <c r="C198" s="2" t="s">
        <v>367</v>
      </c>
      <c r="D198" s="2" t="s">
        <v>368</v>
      </c>
      <c r="E198" s="4">
        <v>83</v>
      </c>
    </row>
    <row r="199" spans="1:5" ht="41" customHeight="1" x14ac:dyDescent="0.25">
      <c r="A199" s="2" t="s">
        <v>369</v>
      </c>
      <c r="B199" s="3">
        <v>180</v>
      </c>
      <c r="C199" s="2" t="s">
        <v>370</v>
      </c>
      <c r="D199" s="2" t="s">
        <v>48</v>
      </c>
      <c r="E199" s="4">
        <v>88</v>
      </c>
    </row>
    <row r="200" spans="1:5" ht="41" customHeight="1" x14ac:dyDescent="0.25">
      <c r="A200" s="2" t="s">
        <v>371</v>
      </c>
      <c r="B200" s="3">
        <v>181</v>
      </c>
      <c r="C200" s="2" t="s">
        <v>372</v>
      </c>
      <c r="D200" s="2" t="s">
        <v>42</v>
      </c>
      <c r="E200" s="4">
        <v>55</v>
      </c>
    </row>
    <row r="201" spans="1:5" ht="41" customHeight="1" x14ac:dyDescent="0.25">
      <c r="A201" s="2" t="s">
        <v>373</v>
      </c>
      <c r="B201" s="3">
        <v>182</v>
      </c>
      <c r="C201" s="2" t="s">
        <v>374</v>
      </c>
      <c r="D201" s="2" t="s">
        <v>375</v>
      </c>
      <c r="E201" s="4">
        <v>56</v>
      </c>
    </row>
    <row r="202" spans="1:5" ht="41" customHeight="1" x14ac:dyDescent="0.25">
      <c r="A202" s="2" t="s">
        <v>376</v>
      </c>
      <c r="B202" s="3">
        <v>183</v>
      </c>
      <c r="C202" s="2" t="s">
        <v>377</v>
      </c>
      <c r="D202" s="2" t="s">
        <v>48</v>
      </c>
      <c r="E202" s="4">
        <v>40</v>
      </c>
    </row>
    <row r="203" spans="1:5" ht="41" customHeight="1" x14ac:dyDescent="0.25">
      <c r="A203" s="2" t="s">
        <v>378</v>
      </c>
      <c r="B203" s="3">
        <v>184</v>
      </c>
      <c r="C203" s="2" t="s">
        <v>379</v>
      </c>
      <c r="D203" s="2" t="s">
        <v>16</v>
      </c>
      <c r="E203" s="4">
        <v>38</v>
      </c>
    </row>
    <row r="204" spans="1:5" ht="41" customHeight="1" x14ac:dyDescent="0.25">
      <c r="A204" s="2" t="s">
        <v>380</v>
      </c>
      <c r="B204" s="3">
        <v>185</v>
      </c>
      <c r="C204" s="2" t="s">
        <v>381</v>
      </c>
      <c r="D204" s="2" t="s">
        <v>227</v>
      </c>
      <c r="E204" s="4">
        <v>44</v>
      </c>
    </row>
    <row r="205" spans="1:5" ht="41" customHeight="1" x14ac:dyDescent="0.25">
      <c r="A205" s="2" t="s">
        <v>382</v>
      </c>
      <c r="B205" s="3">
        <v>186</v>
      </c>
      <c r="C205" s="2" t="s">
        <v>327</v>
      </c>
      <c r="D205" s="2" t="s">
        <v>383</v>
      </c>
      <c r="E205" s="4">
        <v>65</v>
      </c>
    </row>
    <row r="206" spans="1:5" ht="41" customHeight="1" x14ac:dyDescent="0.25">
      <c r="A206" s="2" t="s">
        <v>384</v>
      </c>
      <c r="B206" s="3">
        <v>187</v>
      </c>
      <c r="C206" s="2" t="s">
        <v>385</v>
      </c>
      <c r="D206" s="2" t="s">
        <v>386</v>
      </c>
      <c r="E206" s="4">
        <v>28</v>
      </c>
    </row>
    <row r="207" spans="1:5" ht="41" customHeight="1" x14ac:dyDescent="0.25">
      <c r="A207" s="2" t="s">
        <v>387</v>
      </c>
      <c r="B207" s="3">
        <v>188</v>
      </c>
      <c r="C207" s="2" t="s">
        <v>110</v>
      </c>
      <c r="D207" s="2" t="s">
        <v>388</v>
      </c>
      <c r="E207" s="4">
        <v>45</v>
      </c>
    </row>
    <row r="208" spans="1:5" ht="41" customHeight="1" x14ac:dyDescent="0.25">
      <c r="A208" s="2" t="s">
        <v>394</v>
      </c>
      <c r="B208" s="3">
        <v>191</v>
      </c>
      <c r="C208" s="2" t="s">
        <v>395</v>
      </c>
      <c r="D208" s="2" t="s">
        <v>16</v>
      </c>
      <c r="E208" s="4">
        <v>38</v>
      </c>
    </row>
    <row r="209" spans="1:5" ht="41" customHeight="1" x14ac:dyDescent="0.25">
      <c r="A209" s="2" t="s">
        <v>396</v>
      </c>
      <c r="B209" s="3">
        <v>192</v>
      </c>
      <c r="C209" s="2" t="s">
        <v>397</v>
      </c>
      <c r="D209" s="2" t="s">
        <v>48</v>
      </c>
      <c r="E209" s="4">
        <v>29.5</v>
      </c>
    </row>
    <row r="210" spans="1:5" ht="41" customHeight="1" x14ac:dyDescent="0.25">
      <c r="A210" s="2" t="s">
        <v>401</v>
      </c>
      <c r="B210" s="3">
        <v>194</v>
      </c>
      <c r="C210" s="2" t="s">
        <v>399</v>
      </c>
      <c r="D210" s="2" t="s">
        <v>402</v>
      </c>
      <c r="E210" s="4">
        <v>50</v>
      </c>
    </row>
    <row r="211" spans="1:5" ht="41" customHeight="1" x14ac:dyDescent="0.25">
      <c r="A211" s="2" t="s">
        <v>403</v>
      </c>
      <c r="B211" s="3">
        <v>195</v>
      </c>
      <c r="C211" s="2" t="s">
        <v>404</v>
      </c>
      <c r="D211" s="2" t="s">
        <v>33</v>
      </c>
      <c r="E211" s="4">
        <v>45</v>
      </c>
    </row>
    <row r="212" spans="1:5" ht="41" customHeight="1" x14ac:dyDescent="0.25">
      <c r="A212" s="2" t="s">
        <v>405</v>
      </c>
      <c r="B212" s="3">
        <v>196</v>
      </c>
      <c r="C212" s="2" t="s">
        <v>406</v>
      </c>
      <c r="D212" s="2" t="s">
        <v>282</v>
      </c>
      <c r="E212" s="4">
        <v>33</v>
      </c>
    </row>
    <row r="213" spans="1:5" ht="41" customHeight="1" x14ac:dyDescent="0.25">
      <c r="A213" s="2" t="s">
        <v>412</v>
      </c>
      <c r="B213" s="3">
        <v>199</v>
      </c>
      <c r="C213" s="2" t="s">
        <v>413</v>
      </c>
      <c r="D213" s="2" t="s">
        <v>414</v>
      </c>
      <c r="E213" s="4">
        <v>61</v>
      </c>
    </row>
    <row r="214" spans="1:5" ht="41" customHeight="1" x14ac:dyDescent="0.25">
      <c r="A214" s="2" t="s">
        <v>415</v>
      </c>
      <c r="B214" s="3">
        <v>200</v>
      </c>
      <c r="C214" s="2" t="s">
        <v>416</v>
      </c>
      <c r="D214" s="2" t="s">
        <v>365</v>
      </c>
      <c r="E214" s="4">
        <v>28</v>
      </c>
    </row>
    <row r="215" spans="1:5" ht="41" customHeight="1" x14ac:dyDescent="0.25">
      <c r="A215" s="2" t="s">
        <v>420</v>
      </c>
      <c r="B215" s="3">
        <v>202</v>
      </c>
      <c r="C215" s="2" t="s">
        <v>421</v>
      </c>
      <c r="D215" s="2" t="s">
        <v>16</v>
      </c>
      <c r="E215" s="4">
        <v>38</v>
      </c>
    </row>
    <row r="216" spans="1:5" ht="41" customHeight="1" x14ac:dyDescent="0.25">
      <c r="A216" s="2" t="s">
        <v>425</v>
      </c>
      <c r="B216" s="3">
        <v>204</v>
      </c>
      <c r="C216" s="2" t="s">
        <v>358</v>
      </c>
      <c r="D216" s="2" t="s">
        <v>426</v>
      </c>
      <c r="E216" s="4">
        <v>49.5</v>
      </c>
    </row>
    <row r="217" spans="1:5" ht="41" customHeight="1" x14ac:dyDescent="0.25">
      <c r="A217" s="2" t="s">
        <v>427</v>
      </c>
      <c r="B217" s="3">
        <v>205</v>
      </c>
      <c r="C217" s="2" t="s">
        <v>428</v>
      </c>
      <c r="D217" s="2" t="s">
        <v>429</v>
      </c>
      <c r="E217" s="4">
        <v>30</v>
      </c>
    </row>
    <row r="218" spans="1:5" ht="41" customHeight="1" x14ac:dyDescent="0.25">
      <c r="A218" s="2" t="s">
        <v>430</v>
      </c>
      <c r="B218" s="3">
        <v>206</v>
      </c>
      <c r="C218" s="2" t="s">
        <v>431</v>
      </c>
      <c r="D218" s="2" t="s">
        <v>432</v>
      </c>
      <c r="E218" s="4">
        <v>63</v>
      </c>
    </row>
    <row r="219" spans="1:5" ht="41" customHeight="1" x14ac:dyDescent="0.25">
      <c r="A219" s="2" t="s">
        <v>435</v>
      </c>
      <c r="B219" s="3">
        <v>208</v>
      </c>
      <c r="C219" s="2" t="s">
        <v>169</v>
      </c>
      <c r="D219" s="2" t="s">
        <v>170</v>
      </c>
      <c r="E219" s="4">
        <v>52</v>
      </c>
    </row>
    <row r="220" spans="1:5" ht="41" customHeight="1" x14ac:dyDescent="0.25">
      <c r="A220" s="2" t="s">
        <v>436</v>
      </c>
      <c r="B220" s="3">
        <v>209</v>
      </c>
      <c r="C220" s="2" t="s">
        <v>437</v>
      </c>
      <c r="D220" s="2" t="s">
        <v>51</v>
      </c>
      <c r="E220" s="4">
        <v>75</v>
      </c>
    </row>
    <row r="221" spans="1:5" ht="41" customHeight="1" x14ac:dyDescent="0.25">
      <c r="A221" s="2" t="s">
        <v>438</v>
      </c>
      <c r="B221" s="3">
        <v>210</v>
      </c>
      <c r="C221" s="2" t="s">
        <v>439</v>
      </c>
      <c r="D221" s="2" t="s">
        <v>440</v>
      </c>
      <c r="E221" s="4">
        <v>92</v>
      </c>
    </row>
    <row r="222" spans="1:5" ht="41" customHeight="1" x14ac:dyDescent="0.25">
      <c r="A222" s="2" t="s">
        <v>441</v>
      </c>
      <c r="B222" s="3">
        <v>211</v>
      </c>
      <c r="C222" s="2" t="s">
        <v>442</v>
      </c>
      <c r="D222" s="2" t="s">
        <v>443</v>
      </c>
      <c r="E222" s="4">
        <v>85</v>
      </c>
    </row>
    <row r="223" spans="1:5" ht="41" customHeight="1" x14ac:dyDescent="0.25">
      <c r="A223" s="2" t="s">
        <v>444</v>
      </c>
      <c r="B223" s="3">
        <v>212</v>
      </c>
      <c r="C223" s="2" t="s">
        <v>445</v>
      </c>
      <c r="D223" s="2" t="s">
        <v>446</v>
      </c>
      <c r="E223" s="4">
        <v>19</v>
      </c>
    </row>
    <row r="224" spans="1:5" ht="41" customHeight="1" x14ac:dyDescent="0.25">
      <c r="A224" s="2" t="s">
        <v>447</v>
      </c>
      <c r="B224" s="3">
        <v>213</v>
      </c>
      <c r="C224" s="2" t="s">
        <v>448</v>
      </c>
      <c r="D224" s="2" t="s">
        <v>449</v>
      </c>
      <c r="E224" s="4">
        <v>45</v>
      </c>
    </row>
    <row r="225" spans="1:5" ht="41" customHeight="1" x14ac:dyDescent="0.25">
      <c r="A225" s="2" t="s">
        <v>456</v>
      </c>
      <c r="B225" s="3">
        <v>216</v>
      </c>
      <c r="C225" s="2" t="s">
        <v>457</v>
      </c>
      <c r="D225" s="2" t="s">
        <v>123</v>
      </c>
      <c r="E225" s="4">
        <v>25</v>
      </c>
    </row>
    <row r="226" spans="1:5" ht="41" customHeight="1" x14ac:dyDescent="0.25">
      <c r="A226" s="2" t="s">
        <v>463</v>
      </c>
      <c r="B226" s="3">
        <v>219</v>
      </c>
      <c r="C226" s="2" t="s">
        <v>464</v>
      </c>
      <c r="D226" s="2" t="s">
        <v>465</v>
      </c>
      <c r="E226" s="4">
        <v>48</v>
      </c>
    </row>
    <row r="227" spans="1:5" ht="41" customHeight="1" x14ac:dyDescent="0.25">
      <c r="A227" s="2" t="s">
        <v>466</v>
      </c>
      <c r="B227" s="3">
        <v>220</v>
      </c>
      <c r="C227" s="2" t="s">
        <v>467</v>
      </c>
      <c r="D227" s="2" t="s">
        <v>468</v>
      </c>
      <c r="E227" s="4">
        <v>99.8</v>
      </c>
    </row>
    <row r="228" spans="1:5" ht="41" customHeight="1" x14ac:dyDescent="0.25">
      <c r="A228" s="2" t="s">
        <v>470</v>
      </c>
      <c r="B228" s="3">
        <v>222</v>
      </c>
      <c r="C228" s="2" t="s">
        <v>471</v>
      </c>
      <c r="D228" s="2" t="s">
        <v>16</v>
      </c>
      <c r="E228" s="4">
        <v>39</v>
      </c>
    </row>
    <row r="229" spans="1:5" ht="41" customHeight="1" x14ac:dyDescent="0.25">
      <c r="A229" s="2" t="s">
        <v>472</v>
      </c>
      <c r="B229" s="3">
        <v>223</v>
      </c>
      <c r="C229" s="2" t="s">
        <v>473</v>
      </c>
      <c r="D229" s="2" t="s">
        <v>474</v>
      </c>
      <c r="E229" s="4">
        <v>45</v>
      </c>
    </row>
    <row r="230" spans="1:5" ht="41" customHeight="1" x14ac:dyDescent="0.25">
      <c r="A230" s="2" t="s">
        <v>478</v>
      </c>
      <c r="B230" s="3">
        <v>225</v>
      </c>
      <c r="C230" s="2" t="s">
        <v>479</v>
      </c>
      <c r="D230" s="2" t="s">
        <v>480</v>
      </c>
      <c r="E230" s="4">
        <v>52</v>
      </c>
    </row>
    <row r="231" spans="1:5" ht="41" customHeight="1" x14ac:dyDescent="0.25">
      <c r="A231" s="2" t="s">
        <v>481</v>
      </c>
      <c r="B231" s="3">
        <v>226</v>
      </c>
      <c r="C231" s="2" t="s">
        <v>482</v>
      </c>
      <c r="D231" s="2" t="s">
        <v>483</v>
      </c>
      <c r="E231" s="4">
        <v>48</v>
      </c>
    </row>
    <row r="232" spans="1:5" ht="41" customHeight="1" x14ac:dyDescent="0.25">
      <c r="A232" s="2" t="s">
        <v>484</v>
      </c>
      <c r="B232" s="3">
        <v>227</v>
      </c>
      <c r="C232" s="2" t="s">
        <v>485</v>
      </c>
      <c r="D232" s="2" t="s">
        <v>42</v>
      </c>
      <c r="E232" s="4">
        <v>56</v>
      </c>
    </row>
    <row r="233" spans="1:5" ht="41" customHeight="1" x14ac:dyDescent="0.25">
      <c r="A233" s="2" t="s">
        <v>486</v>
      </c>
      <c r="B233" s="3">
        <v>228</v>
      </c>
      <c r="C233" s="2" t="s">
        <v>487</v>
      </c>
      <c r="D233" s="2" t="s">
        <v>488</v>
      </c>
      <c r="E233" s="4">
        <v>57</v>
      </c>
    </row>
    <row r="234" spans="1:5" ht="41" customHeight="1" x14ac:dyDescent="0.25">
      <c r="A234" s="2" t="s">
        <v>495</v>
      </c>
      <c r="B234" s="3">
        <v>232</v>
      </c>
      <c r="C234" s="2" t="s">
        <v>496</v>
      </c>
      <c r="D234" s="2" t="s">
        <v>93</v>
      </c>
      <c r="E234" s="4">
        <v>40</v>
      </c>
    </row>
    <row r="235" spans="1:5" ht="41" customHeight="1" x14ac:dyDescent="0.25">
      <c r="A235" s="2" t="s">
        <v>497</v>
      </c>
      <c r="B235" s="3">
        <v>233</v>
      </c>
      <c r="C235" s="2" t="s">
        <v>498</v>
      </c>
      <c r="D235" s="2" t="s">
        <v>499</v>
      </c>
      <c r="E235" s="4">
        <v>36</v>
      </c>
    </row>
    <row r="236" spans="1:5" ht="41" customHeight="1" x14ac:dyDescent="0.25">
      <c r="A236" s="2" t="s">
        <v>500</v>
      </c>
      <c r="B236" s="3">
        <v>234</v>
      </c>
      <c r="C236" s="2" t="s">
        <v>501</v>
      </c>
      <c r="D236" s="2" t="s">
        <v>16</v>
      </c>
      <c r="E236" s="4">
        <v>49.5</v>
      </c>
    </row>
    <row r="237" spans="1:5" ht="41" customHeight="1" x14ac:dyDescent="0.25">
      <c r="A237" s="2" t="s">
        <v>502</v>
      </c>
      <c r="B237" s="3">
        <v>235</v>
      </c>
      <c r="C237" s="2" t="s">
        <v>503</v>
      </c>
      <c r="D237" s="2" t="s">
        <v>504</v>
      </c>
      <c r="E237" s="4">
        <v>32</v>
      </c>
    </row>
    <row r="238" spans="1:5" ht="41" customHeight="1" x14ac:dyDescent="0.25">
      <c r="A238" s="2" t="s">
        <v>505</v>
      </c>
      <c r="B238" s="3">
        <v>236</v>
      </c>
      <c r="C238" s="2" t="s">
        <v>41</v>
      </c>
      <c r="D238" s="2" t="s">
        <v>42</v>
      </c>
      <c r="E238" s="4">
        <v>42</v>
      </c>
    </row>
    <row r="239" spans="1:5" ht="41" customHeight="1" x14ac:dyDescent="0.25">
      <c r="A239" s="2" t="s">
        <v>506</v>
      </c>
      <c r="B239" s="3">
        <v>237</v>
      </c>
      <c r="C239" s="2" t="s">
        <v>507</v>
      </c>
      <c r="D239" s="2" t="s">
        <v>508</v>
      </c>
      <c r="E239" s="4">
        <v>25</v>
      </c>
    </row>
    <row r="240" spans="1:5" ht="41" customHeight="1" x14ac:dyDescent="0.25">
      <c r="A240" s="2" t="s">
        <v>515</v>
      </c>
      <c r="B240" s="3">
        <v>240</v>
      </c>
      <c r="C240" s="2" t="s">
        <v>516</v>
      </c>
      <c r="D240" s="2" t="s">
        <v>517</v>
      </c>
      <c r="E240" s="4">
        <v>45</v>
      </c>
    </row>
    <row r="241" spans="1:5" ht="41" customHeight="1" x14ac:dyDescent="0.25">
      <c r="A241" s="2" t="s">
        <v>518</v>
      </c>
      <c r="B241" s="3">
        <v>241</v>
      </c>
      <c r="C241" s="2" t="s">
        <v>519</v>
      </c>
      <c r="D241" s="2" t="s">
        <v>520</v>
      </c>
      <c r="E241" s="4">
        <v>53</v>
      </c>
    </row>
    <row r="242" spans="1:5" ht="41" customHeight="1" x14ac:dyDescent="0.25">
      <c r="A242" s="2" t="s">
        <v>521</v>
      </c>
      <c r="B242" s="3">
        <v>242</v>
      </c>
      <c r="C242" s="2" t="s">
        <v>70</v>
      </c>
      <c r="D242" s="2" t="s">
        <v>522</v>
      </c>
      <c r="E242" s="4">
        <v>48</v>
      </c>
    </row>
    <row r="243" spans="1:5" ht="41" customHeight="1" x14ac:dyDescent="0.25">
      <c r="A243" s="2" t="s">
        <v>523</v>
      </c>
      <c r="B243" s="3">
        <v>243</v>
      </c>
      <c r="C243" s="2" t="s">
        <v>524</v>
      </c>
      <c r="D243" s="2" t="s">
        <v>525</v>
      </c>
      <c r="E243" s="4">
        <v>38</v>
      </c>
    </row>
    <row r="244" spans="1:5" ht="41" customHeight="1" x14ac:dyDescent="0.25">
      <c r="A244" s="2" t="s">
        <v>526</v>
      </c>
      <c r="B244" s="3">
        <v>244</v>
      </c>
      <c r="C244" s="2" t="s">
        <v>527</v>
      </c>
      <c r="D244" s="2" t="s">
        <v>33</v>
      </c>
      <c r="E244" s="4">
        <v>40</v>
      </c>
    </row>
    <row r="245" spans="1:5" ht="41" customHeight="1" x14ac:dyDescent="0.25">
      <c r="A245" s="2" t="s">
        <v>533</v>
      </c>
      <c r="B245" s="3">
        <v>247</v>
      </c>
      <c r="C245" s="2" t="s">
        <v>134</v>
      </c>
      <c r="D245" s="2" t="s">
        <v>534</v>
      </c>
      <c r="E245" s="4">
        <v>45</v>
      </c>
    </row>
    <row r="246" spans="1:5" ht="41" customHeight="1" x14ac:dyDescent="0.25">
      <c r="A246" s="2" t="s">
        <v>535</v>
      </c>
      <c r="B246" s="3">
        <v>248</v>
      </c>
      <c r="C246" s="2" t="s">
        <v>536</v>
      </c>
      <c r="D246" s="2" t="s">
        <v>537</v>
      </c>
      <c r="E246" s="4">
        <v>39.5</v>
      </c>
    </row>
    <row r="247" spans="1:5" ht="41" customHeight="1" x14ac:dyDescent="0.25">
      <c r="A247" s="2" t="s">
        <v>538</v>
      </c>
      <c r="B247" s="3">
        <v>249</v>
      </c>
      <c r="C247" s="2" t="s">
        <v>539</v>
      </c>
      <c r="D247" s="2" t="s">
        <v>540</v>
      </c>
      <c r="E247" s="4">
        <v>109</v>
      </c>
    </row>
    <row r="248" spans="1:5" ht="41" customHeight="1" x14ac:dyDescent="0.25">
      <c r="A248" s="2" t="s">
        <v>541</v>
      </c>
      <c r="B248" s="3">
        <v>250</v>
      </c>
      <c r="C248" s="2" t="s">
        <v>542</v>
      </c>
      <c r="D248" s="2" t="s">
        <v>48</v>
      </c>
      <c r="E248" s="4">
        <v>30</v>
      </c>
    </row>
    <row r="249" spans="1:5" ht="41" customHeight="1" x14ac:dyDescent="0.25">
      <c r="A249" s="2" t="s">
        <v>543</v>
      </c>
      <c r="B249" s="3">
        <v>251</v>
      </c>
      <c r="C249" s="2" t="s">
        <v>544</v>
      </c>
      <c r="D249" s="2" t="s">
        <v>227</v>
      </c>
      <c r="E249" s="4">
        <v>37</v>
      </c>
    </row>
    <row r="250" spans="1:5" ht="41" customHeight="1" x14ac:dyDescent="0.25">
      <c r="A250" s="2" t="s">
        <v>545</v>
      </c>
      <c r="B250" s="3">
        <v>252</v>
      </c>
      <c r="C250" s="2" t="s">
        <v>546</v>
      </c>
      <c r="D250" s="2" t="s">
        <v>42</v>
      </c>
      <c r="E250" s="4">
        <v>44</v>
      </c>
    </row>
    <row r="251" spans="1:5" ht="41" customHeight="1" x14ac:dyDescent="0.25">
      <c r="A251" s="2" t="s">
        <v>550</v>
      </c>
      <c r="B251" s="3">
        <v>254</v>
      </c>
      <c r="C251" s="2" t="s">
        <v>551</v>
      </c>
      <c r="D251" s="2" t="s">
        <v>552</v>
      </c>
      <c r="E251" s="4">
        <v>38</v>
      </c>
    </row>
    <row r="252" spans="1:5" ht="41" customHeight="1" x14ac:dyDescent="0.25">
      <c r="A252" s="2" t="s">
        <v>553</v>
      </c>
      <c r="B252" s="3">
        <v>255</v>
      </c>
      <c r="C252" s="2" t="s">
        <v>554</v>
      </c>
      <c r="D252" s="2" t="s">
        <v>555</v>
      </c>
      <c r="E252" s="4">
        <v>140</v>
      </c>
    </row>
    <row r="253" spans="1:5" ht="41" customHeight="1" x14ac:dyDescent="0.25">
      <c r="A253" s="2" t="s">
        <v>557</v>
      </c>
      <c r="B253" s="3">
        <v>257</v>
      </c>
      <c r="C253" s="2" t="s">
        <v>393</v>
      </c>
      <c r="D253" s="2" t="s">
        <v>558</v>
      </c>
      <c r="E253" s="4">
        <v>63</v>
      </c>
    </row>
    <row r="254" spans="1:5" ht="41" customHeight="1" x14ac:dyDescent="0.25">
      <c r="A254" s="2" t="s">
        <v>559</v>
      </c>
      <c r="B254" s="3">
        <v>258</v>
      </c>
      <c r="C254" s="2" t="s">
        <v>560</v>
      </c>
      <c r="D254" s="2" t="s">
        <v>465</v>
      </c>
      <c r="E254" s="4">
        <v>43</v>
      </c>
    </row>
    <row r="255" spans="1:5" ht="41" customHeight="1" x14ac:dyDescent="0.25">
      <c r="A255" s="2" t="s">
        <v>561</v>
      </c>
      <c r="B255" s="3">
        <v>259</v>
      </c>
      <c r="C255" s="2" t="s">
        <v>562</v>
      </c>
      <c r="D255" s="2" t="s">
        <v>563</v>
      </c>
      <c r="E255" s="4">
        <v>34</v>
      </c>
    </row>
    <row r="256" spans="1:5" ht="41" customHeight="1" x14ac:dyDescent="0.25">
      <c r="A256" s="2" t="s">
        <v>564</v>
      </c>
      <c r="B256" s="3">
        <v>260</v>
      </c>
      <c r="C256" s="2" t="s">
        <v>565</v>
      </c>
      <c r="D256" s="2" t="s">
        <v>566</v>
      </c>
      <c r="E256" s="4">
        <v>98</v>
      </c>
    </row>
    <row r="257" spans="1:5" ht="41" customHeight="1" x14ac:dyDescent="0.25">
      <c r="A257" s="2" t="s">
        <v>575</v>
      </c>
      <c r="B257" s="3">
        <v>264</v>
      </c>
      <c r="C257" s="2" t="s">
        <v>576</v>
      </c>
      <c r="D257" s="2" t="s">
        <v>33</v>
      </c>
      <c r="E257" s="4">
        <v>43</v>
      </c>
    </row>
    <row r="258" spans="1:5" ht="41" customHeight="1" x14ac:dyDescent="0.25">
      <c r="A258" s="2" t="s">
        <v>577</v>
      </c>
      <c r="B258" s="3">
        <v>265</v>
      </c>
      <c r="C258" s="2" t="s">
        <v>578</v>
      </c>
      <c r="D258" s="2" t="s">
        <v>48</v>
      </c>
      <c r="E258" s="4">
        <v>47</v>
      </c>
    </row>
    <row r="259" spans="1:5" ht="41" customHeight="1" x14ac:dyDescent="0.25">
      <c r="A259" s="2" t="s">
        <v>582</v>
      </c>
      <c r="B259" s="3">
        <v>267</v>
      </c>
      <c r="C259" s="2" t="s">
        <v>583</v>
      </c>
      <c r="D259" s="2" t="s">
        <v>584</v>
      </c>
      <c r="E259" s="4">
        <v>99.5</v>
      </c>
    </row>
    <row r="260" spans="1:5" ht="41" customHeight="1" x14ac:dyDescent="0.25">
      <c r="A260" s="2" t="s">
        <v>587</v>
      </c>
      <c r="B260" s="3">
        <v>269</v>
      </c>
      <c r="C260" s="2" t="s">
        <v>588</v>
      </c>
      <c r="D260" s="2" t="s">
        <v>589</v>
      </c>
      <c r="E260" s="4">
        <v>49.9</v>
      </c>
    </row>
    <row r="261" spans="1:5" ht="41" customHeight="1" x14ac:dyDescent="0.25">
      <c r="A261" s="2" t="s">
        <v>590</v>
      </c>
      <c r="B261" s="3">
        <v>270</v>
      </c>
      <c r="C261" s="2" t="s">
        <v>591</v>
      </c>
      <c r="D261" s="2" t="s">
        <v>592</v>
      </c>
      <c r="E261" s="4">
        <v>32</v>
      </c>
    </row>
    <row r="262" spans="1:5" ht="41" customHeight="1" x14ac:dyDescent="0.25">
      <c r="A262" s="2" t="s">
        <v>594</v>
      </c>
      <c r="B262" s="3">
        <v>272</v>
      </c>
      <c r="C262" s="2" t="s">
        <v>595</v>
      </c>
      <c r="D262" s="2" t="s">
        <v>596</v>
      </c>
      <c r="E262" s="4">
        <v>62</v>
      </c>
    </row>
    <row r="263" spans="1:5" ht="41" customHeight="1" x14ac:dyDescent="0.25">
      <c r="A263" s="2" t="s">
        <v>597</v>
      </c>
      <c r="B263" s="3">
        <v>273</v>
      </c>
      <c r="C263" s="2" t="s">
        <v>598</v>
      </c>
      <c r="D263" s="2" t="s">
        <v>599</v>
      </c>
      <c r="E263" s="4">
        <v>48</v>
      </c>
    </row>
    <row r="264" spans="1:5" ht="41" customHeight="1" x14ac:dyDescent="0.25">
      <c r="A264" s="2" t="s">
        <v>603</v>
      </c>
      <c r="B264" s="3">
        <v>275</v>
      </c>
      <c r="C264" s="2" t="s">
        <v>327</v>
      </c>
      <c r="D264" s="2" t="s">
        <v>604</v>
      </c>
      <c r="E264" s="4">
        <v>78</v>
      </c>
    </row>
    <row r="265" spans="1:5" ht="41" customHeight="1" x14ac:dyDescent="0.25">
      <c r="A265" s="2" t="s">
        <v>605</v>
      </c>
      <c r="B265" s="3">
        <v>276</v>
      </c>
      <c r="C265" s="2" t="s">
        <v>606</v>
      </c>
      <c r="D265" s="2" t="s">
        <v>33</v>
      </c>
      <c r="E265" s="4">
        <v>42</v>
      </c>
    </row>
    <row r="266" spans="1:5" ht="41" customHeight="1" x14ac:dyDescent="0.25">
      <c r="A266" s="2" t="s">
        <v>607</v>
      </c>
      <c r="B266" s="3">
        <v>277</v>
      </c>
      <c r="C266" s="2" t="s">
        <v>608</v>
      </c>
      <c r="D266" s="2" t="s">
        <v>22</v>
      </c>
      <c r="E266" s="4">
        <v>45</v>
      </c>
    </row>
    <row r="267" spans="1:5" ht="41" customHeight="1" x14ac:dyDescent="0.25">
      <c r="A267" s="2" t="s">
        <v>609</v>
      </c>
      <c r="B267" s="3">
        <v>278</v>
      </c>
      <c r="C267" s="2" t="s">
        <v>610</v>
      </c>
      <c r="D267" s="2" t="s">
        <v>33</v>
      </c>
      <c r="E267" s="4">
        <v>38</v>
      </c>
    </row>
    <row r="268" spans="1:5" ht="41" customHeight="1" x14ac:dyDescent="0.25">
      <c r="A268" s="2" t="s">
        <v>611</v>
      </c>
      <c r="B268" s="3">
        <v>279</v>
      </c>
      <c r="C268" s="2" t="s">
        <v>612</v>
      </c>
      <c r="D268" s="2" t="s">
        <v>36</v>
      </c>
      <c r="E268" s="4">
        <v>42</v>
      </c>
    </row>
    <row r="269" spans="1:5" ht="41" customHeight="1" x14ac:dyDescent="0.25">
      <c r="A269" s="2" t="s">
        <v>613</v>
      </c>
      <c r="B269" s="3">
        <v>280</v>
      </c>
      <c r="C269" s="2" t="s">
        <v>542</v>
      </c>
      <c r="D269" s="2" t="s">
        <v>48</v>
      </c>
      <c r="E269" s="4">
        <v>48</v>
      </c>
    </row>
    <row r="270" spans="1:5" ht="41" customHeight="1" x14ac:dyDescent="0.25">
      <c r="A270" s="2" t="s">
        <v>616</v>
      </c>
      <c r="B270" s="3">
        <v>282</v>
      </c>
      <c r="C270" s="2" t="s">
        <v>617</v>
      </c>
      <c r="D270" s="2" t="s">
        <v>618</v>
      </c>
      <c r="E270" s="4">
        <v>52</v>
      </c>
    </row>
    <row r="271" spans="1:5" ht="41" customHeight="1" x14ac:dyDescent="0.25">
      <c r="A271" s="2" t="s">
        <v>619</v>
      </c>
      <c r="B271" s="3">
        <v>283</v>
      </c>
      <c r="C271" s="2" t="s">
        <v>620</v>
      </c>
      <c r="D271" s="2" t="s">
        <v>440</v>
      </c>
      <c r="E271" s="4">
        <v>53</v>
      </c>
    </row>
    <row r="272" spans="1:5" ht="41" customHeight="1" x14ac:dyDescent="0.25">
      <c r="A272" s="2" t="s">
        <v>621</v>
      </c>
      <c r="B272" s="3">
        <v>284</v>
      </c>
      <c r="C272" s="2" t="s">
        <v>622</v>
      </c>
      <c r="D272" s="2" t="s">
        <v>48</v>
      </c>
      <c r="E272" s="4">
        <v>43</v>
      </c>
    </row>
    <row r="273" spans="1:5" ht="41" customHeight="1" x14ac:dyDescent="0.25">
      <c r="A273" s="2" t="s">
        <v>623</v>
      </c>
      <c r="B273" s="3">
        <v>285</v>
      </c>
      <c r="C273" s="2" t="s">
        <v>624</v>
      </c>
      <c r="D273" s="2" t="s">
        <v>625</v>
      </c>
      <c r="E273" s="4">
        <v>17</v>
      </c>
    </row>
    <row r="274" spans="1:5" ht="41" customHeight="1" x14ac:dyDescent="0.25">
      <c r="A274" s="2" t="s">
        <v>626</v>
      </c>
      <c r="B274" s="3">
        <v>286</v>
      </c>
      <c r="C274" s="2" t="s">
        <v>627</v>
      </c>
      <c r="D274" s="2" t="s">
        <v>365</v>
      </c>
      <c r="E274" s="4">
        <v>40</v>
      </c>
    </row>
    <row r="275" spans="1:5" ht="41" customHeight="1" x14ac:dyDescent="0.25">
      <c r="A275" s="2" t="s">
        <v>628</v>
      </c>
      <c r="B275" s="3">
        <v>287</v>
      </c>
      <c r="C275" s="2" t="s">
        <v>539</v>
      </c>
      <c r="D275" s="2" t="s">
        <v>629</v>
      </c>
      <c r="E275" s="4">
        <v>40</v>
      </c>
    </row>
    <row r="276" spans="1:5" ht="41" customHeight="1" x14ac:dyDescent="0.25">
      <c r="A276" s="2" t="s">
        <v>635</v>
      </c>
      <c r="B276" s="3">
        <v>290</v>
      </c>
      <c r="C276" s="2" t="s">
        <v>636</v>
      </c>
      <c r="D276" s="2" t="s">
        <v>36</v>
      </c>
      <c r="E276" s="4">
        <v>45</v>
      </c>
    </row>
    <row r="277" spans="1:5" ht="41" customHeight="1" x14ac:dyDescent="0.25">
      <c r="A277" s="2" t="s">
        <v>637</v>
      </c>
      <c r="B277" s="3">
        <v>291</v>
      </c>
      <c r="C277" s="2" t="s">
        <v>638</v>
      </c>
      <c r="D277" s="2" t="s">
        <v>440</v>
      </c>
      <c r="E277" s="4">
        <v>60</v>
      </c>
    </row>
    <row r="278" spans="1:5" ht="41" customHeight="1" x14ac:dyDescent="0.25">
      <c r="A278" s="2" t="s">
        <v>639</v>
      </c>
      <c r="B278" s="3">
        <v>292</v>
      </c>
      <c r="C278" s="2" t="s">
        <v>640</v>
      </c>
      <c r="D278" s="2" t="s">
        <v>641</v>
      </c>
      <c r="E278" s="4">
        <v>98</v>
      </c>
    </row>
    <row r="279" spans="1:5" ht="41" customHeight="1" x14ac:dyDescent="0.25">
      <c r="A279" s="2" t="s">
        <v>642</v>
      </c>
      <c r="B279" s="3">
        <v>293</v>
      </c>
      <c r="C279" s="2" t="s">
        <v>643</v>
      </c>
      <c r="D279" s="2" t="s">
        <v>644</v>
      </c>
      <c r="E279" s="4">
        <v>52</v>
      </c>
    </row>
    <row r="280" spans="1:5" ht="41" customHeight="1" x14ac:dyDescent="0.25">
      <c r="A280" s="2" t="s">
        <v>647</v>
      </c>
      <c r="B280" s="3">
        <v>295</v>
      </c>
      <c r="C280" s="2" t="s">
        <v>169</v>
      </c>
      <c r="D280" s="2" t="s">
        <v>648</v>
      </c>
      <c r="E280" s="4">
        <v>47</v>
      </c>
    </row>
    <row r="281" spans="1:5" ht="41" customHeight="1" x14ac:dyDescent="0.25">
      <c r="A281" s="2" t="s">
        <v>649</v>
      </c>
      <c r="B281" s="3">
        <v>296</v>
      </c>
      <c r="C281" s="2" t="s">
        <v>358</v>
      </c>
      <c r="D281" s="2" t="s">
        <v>650</v>
      </c>
      <c r="E281" s="4">
        <v>35</v>
      </c>
    </row>
    <row r="282" spans="1:5" ht="41" customHeight="1" x14ac:dyDescent="0.25">
      <c r="A282" s="2" t="s">
        <v>652</v>
      </c>
      <c r="B282" s="3">
        <v>298</v>
      </c>
      <c r="C282" s="2" t="s">
        <v>653</v>
      </c>
      <c r="D282" s="2" t="s">
        <v>331</v>
      </c>
      <c r="E282" s="4">
        <v>35</v>
      </c>
    </row>
    <row r="283" spans="1:5" ht="41" customHeight="1" x14ac:dyDescent="0.25">
      <c r="A283" s="2" t="s">
        <v>656</v>
      </c>
      <c r="B283" s="3">
        <v>300</v>
      </c>
      <c r="C283" s="2" t="s">
        <v>657</v>
      </c>
      <c r="D283" s="2" t="s">
        <v>658</v>
      </c>
      <c r="E283" s="4">
        <v>42</v>
      </c>
    </row>
    <row r="284" spans="1:5" ht="41" customHeight="1" x14ac:dyDescent="0.25">
      <c r="A284" s="2" t="s">
        <v>661</v>
      </c>
      <c r="B284" s="3">
        <v>302</v>
      </c>
      <c r="C284" s="2" t="s">
        <v>662</v>
      </c>
      <c r="D284" s="2" t="s">
        <v>51</v>
      </c>
      <c r="E284" s="4">
        <v>65</v>
      </c>
    </row>
    <row r="285" spans="1:5" ht="41" customHeight="1" x14ac:dyDescent="0.25">
      <c r="A285" s="2" t="s">
        <v>663</v>
      </c>
      <c r="B285" s="3">
        <v>303</v>
      </c>
      <c r="C285" s="2" t="s">
        <v>664</v>
      </c>
      <c r="D285" s="2" t="s">
        <v>238</v>
      </c>
      <c r="E285" s="4">
        <v>45</v>
      </c>
    </row>
    <row r="286" spans="1:5" ht="41" customHeight="1" x14ac:dyDescent="0.25">
      <c r="A286" s="2" t="s">
        <v>665</v>
      </c>
      <c r="B286" s="3">
        <v>304</v>
      </c>
      <c r="C286" s="2" t="s">
        <v>666</v>
      </c>
      <c r="D286" s="2" t="s">
        <v>667</v>
      </c>
      <c r="E286" s="4">
        <v>49</v>
      </c>
    </row>
    <row r="287" spans="1:5" ht="41" customHeight="1" x14ac:dyDescent="0.25">
      <c r="A287" s="2" t="s">
        <v>668</v>
      </c>
      <c r="B287" s="3">
        <v>305</v>
      </c>
      <c r="C287" s="2" t="s">
        <v>666</v>
      </c>
      <c r="D287" s="2" t="s">
        <v>669</v>
      </c>
      <c r="E287" s="4">
        <v>65</v>
      </c>
    </row>
    <row r="288" spans="1:5" ht="41" customHeight="1" x14ac:dyDescent="0.25">
      <c r="A288" s="2" t="s">
        <v>670</v>
      </c>
      <c r="B288" s="3">
        <v>306</v>
      </c>
      <c r="C288" s="2" t="s">
        <v>671</v>
      </c>
      <c r="D288" s="2" t="s">
        <v>672</v>
      </c>
      <c r="E288" s="4">
        <v>72</v>
      </c>
    </row>
    <row r="289" spans="1:5" ht="41" customHeight="1" x14ac:dyDescent="0.25">
      <c r="A289" s="2" t="s">
        <v>673</v>
      </c>
      <c r="B289" s="3">
        <v>307</v>
      </c>
      <c r="C289" s="2" t="s">
        <v>674</v>
      </c>
      <c r="D289" s="2" t="s">
        <v>13</v>
      </c>
      <c r="E289" s="4">
        <v>76</v>
      </c>
    </row>
    <row r="290" spans="1:5" ht="41" customHeight="1" x14ac:dyDescent="0.25">
      <c r="A290" s="2" t="s">
        <v>675</v>
      </c>
      <c r="B290" s="3">
        <v>308</v>
      </c>
      <c r="C290" s="2" t="s">
        <v>676</v>
      </c>
      <c r="D290" s="2" t="s">
        <v>677</v>
      </c>
      <c r="E290" s="4">
        <v>98</v>
      </c>
    </row>
    <row r="291" spans="1:5" ht="41" customHeight="1" x14ac:dyDescent="0.25">
      <c r="A291" s="2" t="s">
        <v>678</v>
      </c>
      <c r="B291" s="3">
        <v>309</v>
      </c>
      <c r="C291" s="2" t="s">
        <v>679</v>
      </c>
      <c r="D291" s="2" t="s">
        <v>680</v>
      </c>
      <c r="E291" s="4">
        <v>105</v>
      </c>
    </row>
    <row r="292" spans="1:5" ht="41" customHeight="1" x14ac:dyDescent="0.25">
      <c r="A292" s="2" t="s">
        <v>681</v>
      </c>
      <c r="B292" s="3">
        <v>310</v>
      </c>
      <c r="C292" s="2" t="s">
        <v>145</v>
      </c>
      <c r="D292" s="2" t="s">
        <v>682</v>
      </c>
      <c r="E292" s="4">
        <v>49</v>
      </c>
    </row>
    <row r="293" spans="1:5" ht="41" customHeight="1" x14ac:dyDescent="0.25">
      <c r="A293" s="2" t="s">
        <v>683</v>
      </c>
      <c r="B293" s="3">
        <v>311</v>
      </c>
      <c r="C293" s="2" t="s">
        <v>684</v>
      </c>
      <c r="D293" s="2" t="s">
        <v>33</v>
      </c>
      <c r="E293" s="4">
        <v>43</v>
      </c>
    </row>
    <row r="294" spans="1:5" ht="41" customHeight="1" x14ac:dyDescent="0.25">
      <c r="A294" s="2" t="s">
        <v>685</v>
      </c>
      <c r="B294" s="3">
        <v>312</v>
      </c>
      <c r="C294" s="2" t="s">
        <v>686</v>
      </c>
      <c r="D294" s="2" t="s">
        <v>687</v>
      </c>
      <c r="E294" s="4">
        <v>82</v>
      </c>
    </row>
    <row r="295" spans="1:5" ht="41" customHeight="1" x14ac:dyDescent="0.25">
      <c r="A295" s="2" t="s">
        <v>688</v>
      </c>
      <c r="B295" s="3">
        <v>313</v>
      </c>
      <c r="C295" s="2" t="s">
        <v>689</v>
      </c>
      <c r="D295" s="2" t="s">
        <v>48</v>
      </c>
      <c r="E295" s="4">
        <v>26</v>
      </c>
    </row>
    <row r="296" spans="1:5" ht="41" customHeight="1" x14ac:dyDescent="0.25">
      <c r="A296" s="2" t="s">
        <v>693</v>
      </c>
      <c r="B296" s="3">
        <v>315</v>
      </c>
      <c r="C296" s="2" t="s">
        <v>694</v>
      </c>
      <c r="D296" s="2" t="s">
        <v>227</v>
      </c>
      <c r="E296" s="4">
        <v>26</v>
      </c>
    </row>
    <row r="297" spans="1:5" ht="41" customHeight="1" x14ac:dyDescent="0.25">
      <c r="A297" s="2" t="s">
        <v>695</v>
      </c>
      <c r="B297" s="3">
        <v>316</v>
      </c>
      <c r="C297" s="2" t="s">
        <v>542</v>
      </c>
      <c r="D297" s="2" t="s">
        <v>48</v>
      </c>
      <c r="E297" s="4">
        <v>75</v>
      </c>
    </row>
    <row r="298" spans="1:5" ht="41" customHeight="1" x14ac:dyDescent="0.25">
      <c r="A298" s="2" t="s">
        <v>696</v>
      </c>
      <c r="B298" s="3">
        <v>317</v>
      </c>
      <c r="C298" s="2" t="s">
        <v>542</v>
      </c>
      <c r="D298" s="2" t="s">
        <v>48</v>
      </c>
      <c r="E298" s="4">
        <v>79</v>
      </c>
    </row>
    <row r="299" spans="1:5" ht="41" customHeight="1" x14ac:dyDescent="0.25">
      <c r="A299" s="2" t="s">
        <v>700</v>
      </c>
      <c r="B299" s="3">
        <v>319</v>
      </c>
      <c r="C299" s="2" t="s">
        <v>701</v>
      </c>
      <c r="D299" s="2" t="s">
        <v>669</v>
      </c>
      <c r="E299" s="4">
        <v>43</v>
      </c>
    </row>
    <row r="300" spans="1:5" ht="41" customHeight="1" x14ac:dyDescent="0.25">
      <c r="A300" s="2" t="s">
        <v>702</v>
      </c>
      <c r="B300" s="3">
        <v>320</v>
      </c>
      <c r="C300" s="2" t="s">
        <v>703</v>
      </c>
      <c r="D300" s="2" t="s">
        <v>704</v>
      </c>
      <c r="E300" s="4">
        <v>120</v>
      </c>
    </row>
    <row r="301" spans="1:5" ht="41" customHeight="1" x14ac:dyDescent="0.25">
      <c r="A301" s="2" t="s">
        <v>707</v>
      </c>
      <c r="B301" s="3">
        <v>322</v>
      </c>
      <c r="C301" s="2" t="s">
        <v>708</v>
      </c>
      <c r="D301" s="2" t="s">
        <v>268</v>
      </c>
      <c r="E301" s="4">
        <v>43.5</v>
      </c>
    </row>
    <row r="302" spans="1:5" ht="41" customHeight="1" x14ac:dyDescent="0.25">
      <c r="A302" s="2" t="s">
        <v>709</v>
      </c>
      <c r="B302" s="3">
        <v>323</v>
      </c>
      <c r="C302" s="2" t="s">
        <v>710</v>
      </c>
      <c r="D302" s="2" t="s">
        <v>711</v>
      </c>
      <c r="E302" s="4">
        <v>45</v>
      </c>
    </row>
    <row r="303" spans="1:5" ht="41" customHeight="1" x14ac:dyDescent="0.25">
      <c r="A303" s="2" t="s">
        <v>714</v>
      </c>
      <c r="B303" s="3">
        <v>325</v>
      </c>
      <c r="C303" s="2" t="s">
        <v>715</v>
      </c>
      <c r="D303" s="2" t="s">
        <v>716</v>
      </c>
      <c r="E303" s="4">
        <v>120</v>
      </c>
    </row>
    <row r="304" spans="1:5" ht="41" customHeight="1" x14ac:dyDescent="0.25">
      <c r="A304" s="2" t="s">
        <v>717</v>
      </c>
      <c r="B304" s="3">
        <v>326</v>
      </c>
      <c r="C304" s="2" t="s">
        <v>718</v>
      </c>
      <c r="D304" s="2" t="s">
        <v>719</v>
      </c>
      <c r="E304" s="4">
        <v>54</v>
      </c>
    </row>
    <row r="305" spans="1:5" ht="41" customHeight="1" x14ac:dyDescent="0.25">
      <c r="A305" s="2" t="s">
        <v>720</v>
      </c>
      <c r="B305" s="3">
        <v>327</v>
      </c>
      <c r="C305" s="2" t="s">
        <v>721</v>
      </c>
      <c r="D305" s="2" t="s">
        <v>722</v>
      </c>
      <c r="E305" s="4">
        <v>116</v>
      </c>
    </row>
    <row r="306" spans="1:5" ht="41" customHeight="1" x14ac:dyDescent="0.25">
      <c r="A306" s="2" t="s">
        <v>723</v>
      </c>
      <c r="B306" s="3">
        <v>328</v>
      </c>
      <c r="C306" s="2" t="s">
        <v>724</v>
      </c>
      <c r="D306" s="2" t="s">
        <v>725</v>
      </c>
      <c r="E306" s="4">
        <v>35</v>
      </c>
    </row>
    <row r="307" spans="1:5" ht="41" customHeight="1" x14ac:dyDescent="0.25">
      <c r="A307" s="2" t="s">
        <v>730</v>
      </c>
      <c r="B307" s="3">
        <v>331</v>
      </c>
      <c r="C307" s="2" t="s">
        <v>731</v>
      </c>
      <c r="D307" s="2" t="s">
        <v>732</v>
      </c>
      <c r="E307" s="4">
        <v>41</v>
      </c>
    </row>
    <row r="308" spans="1:5" ht="41" customHeight="1" x14ac:dyDescent="0.25">
      <c r="A308" s="2" t="s">
        <v>733</v>
      </c>
      <c r="B308" s="3">
        <v>332</v>
      </c>
      <c r="C308" s="2" t="s">
        <v>734</v>
      </c>
      <c r="D308" s="2" t="s">
        <v>292</v>
      </c>
      <c r="E308" s="4">
        <v>38</v>
      </c>
    </row>
    <row r="309" spans="1:5" ht="41" customHeight="1" x14ac:dyDescent="0.25">
      <c r="A309" s="2" t="s">
        <v>735</v>
      </c>
      <c r="B309" s="3">
        <v>333</v>
      </c>
      <c r="C309" s="2" t="s">
        <v>736</v>
      </c>
      <c r="D309" s="2" t="s">
        <v>737</v>
      </c>
      <c r="E309" s="4">
        <v>84</v>
      </c>
    </row>
    <row r="310" spans="1:5" ht="41" customHeight="1" x14ac:dyDescent="0.25">
      <c r="A310" s="2" t="s">
        <v>738</v>
      </c>
      <c r="B310" s="3">
        <v>334</v>
      </c>
      <c r="C310" s="2" t="s">
        <v>307</v>
      </c>
      <c r="D310" s="2" t="s">
        <v>739</v>
      </c>
      <c r="E310" s="4">
        <v>16</v>
      </c>
    </row>
    <row r="311" spans="1:5" ht="41" customHeight="1" x14ac:dyDescent="0.25">
      <c r="A311" s="2" t="s">
        <v>740</v>
      </c>
      <c r="B311" s="3">
        <v>335</v>
      </c>
      <c r="C311" s="2" t="s">
        <v>741</v>
      </c>
      <c r="D311" s="2" t="s">
        <v>742</v>
      </c>
      <c r="E311" s="4">
        <v>56</v>
      </c>
    </row>
    <row r="312" spans="1:5" ht="41" customHeight="1" x14ac:dyDescent="0.25">
      <c r="A312" s="2" t="s">
        <v>743</v>
      </c>
      <c r="B312" s="3">
        <v>336</v>
      </c>
      <c r="C312" s="2" t="s">
        <v>744</v>
      </c>
      <c r="D312" s="2" t="s">
        <v>227</v>
      </c>
      <c r="E312" s="4">
        <v>52</v>
      </c>
    </row>
    <row r="313" spans="1:5" ht="41" customHeight="1" x14ac:dyDescent="0.25">
      <c r="A313" s="2" t="s">
        <v>745</v>
      </c>
      <c r="B313" s="3">
        <v>337</v>
      </c>
      <c r="C313" s="2" t="s">
        <v>529</v>
      </c>
      <c r="D313" s="2" t="s">
        <v>530</v>
      </c>
      <c r="E313" s="4">
        <v>48</v>
      </c>
    </row>
    <row r="314" spans="1:5" ht="41" customHeight="1" x14ac:dyDescent="0.25">
      <c r="A314" s="2" t="s">
        <v>750</v>
      </c>
      <c r="B314" s="3">
        <v>340</v>
      </c>
      <c r="C314" s="2" t="s">
        <v>751</v>
      </c>
      <c r="D314" s="2" t="s">
        <v>752</v>
      </c>
      <c r="E314" s="4">
        <v>52</v>
      </c>
    </row>
    <row r="315" spans="1:5" ht="41" customHeight="1" x14ac:dyDescent="0.25">
      <c r="A315" s="2" t="s">
        <v>754</v>
      </c>
      <c r="B315" s="3">
        <v>342</v>
      </c>
      <c r="C315" s="2" t="s">
        <v>755</v>
      </c>
      <c r="D315" s="2" t="s">
        <v>129</v>
      </c>
      <c r="E315" s="4">
        <v>38</v>
      </c>
    </row>
    <row r="316" spans="1:5" ht="41" customHeight="1" x14ac:dyDescent="0.25">
      <c r="A316" s="2" t="s">
        <v>756</v>
      </c>
      <c r="B316" s="3">
        <v>343</v>
      </c>
      <c r="C316" s="2" t="s">
        <v>757</v>
      </c>
      <c r="D316" s="2" t="s">
        <v>758</v>
      </c>
      <c r="E316" s="4">
        <v>52</v>
      </c>
    </row>
    <row r="317" spans="1:5" ht="41" customHeight="1" x14ac:dyDescent="0.25">
      <c r="A317" s="2" t="s">
        <v>759</v>
      </c>
      <c r="B317" s="3">
        <v>344</v>
      </c>
      <c r="C317" s="2" t="s">
        <v>760</v>
      </c>
      <c r="D317" s="2" t="s">
        <v>761</v>
      </c>
      <c r="E317" s="4">
        <v>51</v>
      </c>
    </row>
    <row r="318" spans="1:5" ht="41" customHeight="1" x14ac:dyDescent="0.25">
      <c r="A318" s="2" t="s">
        <v>763</v>
      </c>
      <c r="B318" s="3">
        <v>346</v>
      </c>
      <c r="C318" s="2" t="s">
        <v>764</v>
      </c>
      <c r="D318" s="2" t="s">
        <v>33</v>
      </c>
      <c r="E318" s="4">
        <v>43</v>
      </c>
    </row>
    <row r="319" spans="1:5" ht="41" customHeight="1" x14ac:dyDescent="0.25">
      <c r="A319" s="2" t="s">
        <v>765</v>
      </c>
      <c r="B319" s="3">
        <v>347</v>
      </c>
      <c r="C319" s="2" t="s">
        <v>766</v>
      </c>
      <c r="D319" s="2" t="s">
        <v>36</v>
      </c>
      <c r="E319" s="4">
        <v>52</v>
      </c>
    </row>
    <row r="320" spans="1:5" ht="41" customHeight="1" x14ac:dyDescent="0.25">
      <c r="A320" s="2" t="s">
        <v>767</v>
      </c>
      <c r="B320" s="3">
        <v>348</v>
      </c>
      <c r="C320" s="2" t="s">
        <v>768</v>
      </c>
      <c r="D320" s="2" t="s">
        <v>530</v>
      </c>
      <c r="E320" s="4">
        <v>50</v>
      </c>
    </row>
    <row r="321" spans="1:5" ht="41" customHeight="1" x14ac:dyDescent="0.25">
      <c r="A321" s="2" t="s">
        <v>771</v>
      </c>
      <c r="B321" s="3">
        <v>350</v>
      </c>
      <c r="C321" s="2" t="s">
        <v>772</v>
      </c>
      <c r="D321" s="2" t="s">
        <v>773</v>
      </c>
      <c r="E321" s="4">
        <v>120</v>
      </c>
    </row>
    <row r="322" spans="1:5" ht="41" customHeight="1" x14ac:dyDescent="0.25">
      <c r="A322" s="2" t="s">
        <v>774</v>
      </c>
      <c r="B322" s="3">
        <v>351</v>
      </c>
      <c r="C322" s="2" t="s">
        <v>775</v>
      </c>
      <c r="D322" s="2" t="s">
        <v>776</v>
      </c>
      <c r="E322" s="4">
        <v>38</v>
      </c>
    </row>
    <row r="323" spans="1:5" ht="41" customHeight="1" x14ac:dyDescent="0.25">
      <c r="A323" s="2" t="s">
        <v>777</v>
      </c>
      <c r="B323" s="3">
        <v>352</v>
      </c>
      <c r="C323" s="2" t="s">
        <v>778</v>
      </c>
      <c r="D323" s="2" t="s">
        <v>779</v>
      </c>
      <c r="E323" s="4">
        <v>37.5</v>
      </c>
    </row>
    <row r="324" spans="1:5" ht="41" customHeight="1" x14ac:dyDescent="0.25">
      <c r="A324" s="2" t="s">
        <v>780</v>
      </c>
      <c r="B324" s="3">
        <v>353</v>
      </c>
      <c r="C324" s="2" t="s">
        <v>781</v>
      </c>
      <c r="D324" s="2" t="s">
        <v>440</v>
      </c>
      <c r="E324" s="4">
        <v>39</v>
      </c>
    </row>
    <row r="325" spans="1:5" ht="41" customHeight="1" x14ac:dyDescent="0.25">
      <c r="A325" s="2" t="s">
        <v>782</v>
      </c>
      <c r="B325" s="3">
        <v>354</v>
      </c>
      <c r="C325" s="2" t="s">
        <v>783</v>
      </c>
      <c r="D325" s="2" t="s">
        <v>88</v>
      </c>
      <c r="E325" s="4">
        <v>44.9</v>
      </c>
    </row>
    <row r="326" spans="1:5" ht="41" customHeight="1" x14ac:dyDescent="0.25">
      <c r="A326" s="2" t="s">
        <v>784</v>
      </c>
      <c r="B326" s="3">
        <v>355</v>
      </c>
      <c r="C326" s="2" t="s">
        <v>785</v>
      </c>
      <c r="D326" s="2" t="s">
        <v>33</v>
      </c>
      <c r="E326" s="4">
        <v>51</v>
      </c>
    </row>
    <row r="327" spans="1:5" ht="41" customHeight="1" x14ac:dyDescent="0.25">
      <c r="A327" s="2" t="s">
        <v>787</v>
      </c>
      <c r="B327" s="3">
        <v>357</v>
      </c>
      <c r="C327" s="2" t="s">
        <v>676</v>
      </c>
      <c r="D327" s="2" t="s">
        <v>788</v>
      </c>
      <c r="E327" s="4">
        <v>38</v>
      </c>
    </row>
    <row r="328" spans="1:5" ht="41" customHeight="1" x14ac:dyDescent="0.25">
      <c r="A328" s="2" t="s">
        <v>789</v>
      </c>
      <c r="B328" s="3">
        <v>358</v>
      </c>
      <c r="C328" s="2" t="s">
        <v>790</v>
      </c>
      <c r="D328" s="2" t="s">
        <v>51</v>
      </c>
      <c r="E328" s="4">
        <v>48</v>
      </c>
    </row>
    <row r="329" spans="1:5" ht="41" customHeight="1" x14ac:dyDescent="0.25">
      <c r="A329" s="2" t="s">
        <v>791</v>
      </c>
      <c r="B329" s="3">
        <v>359</v>
      </c>
      <c r="C329" s="2" t="s">
        <v>41</v>
      </c>
      <c r="D329" s="2" t="s">
        <v>42</v>
      </c>
      <c r="E329" s="4">
        <v>56</v>
      </c>
    </row>
    <row r="330" spans="1:5" ht="41" customHeight="1" x14ac:dyDescent="0.25">
      <c r="A330" s="2" t="s">
        <v>792</v>
      </c>
      <c r="B330" s="3">
        <v>360</v>
      </c>
      <c r="C330" s="2" t="s">
        <v>355</v>
      </c>
      <c r="D330" s="2" t="s">
        <v>793</v>
      </c>
      <c r="E330" s="4">
        <v>33</v>
      </c>
    </row>
    <row r="331" spans="1:5" ht="41" customHeight="1" x14ac:dyDescent="0.25">
      <c r="A331" s="2" t="s">
        <v>796</v>
      </c>
      <c r="B331" s="3">
        <v>362</v>
      </c>
      <c r="C331" s="2" t="s">
        <v>169</v>
      </c>
      <c r="D331" s="2" t="s">
        <v>797</v>
      </c>
      <c r="E331" s="4">
        <v>23</v>
      </c>
    </row>
    <row r="332" spans="1:5" ht="41" customHeight="1" x14ac:dyDescent="0.25">
      <c r="A332" s="2" t="s">
        <v>798</v>
      </c>
      <c r="B332" s="3">
        <v>363</v>
      </c>
      <c r="C332" s="2" t="s">
        <v>799</v>
      </c>
      <c r="D332" s="2" t="s">
        <v>48</v>
      </c>
      <c r="E332" s="4">
        <v>29.8</v>
      </c>
    </row>
    <row r="333" spans="1:5" ht="41" customHeight="1" x14ac:dyDescent="0.25">
      <c r="A333" s="2" t="s">
        <v>800</v>
      </c>
      <c r="B333" s="3">
        <v>364</v>
      </c>
      <c r="C333" s="2" t="s">
        <v>801</v>
      </c>
      <c r="D333" s="2" t="s">
        <v>802</v>
      </c>
      <c r="E333" s="4">
        <v>44</v>
      </c>
    </row>
    <row r="334" spans="1:5" ht="41" customHeight="1" x14ac:dyDescent="0.25">
      <c r="A334" s="2" t="s">
        <v>803</v>
      </c>
      <c r="B334" s="3">
        <v>365</v>
      </c>
      <c r="C334" s="2" t="s">
        <v>804</v>
      </c>
      <c r="D334" s="2" t="s">
        <v>805</v>
      </c>
      <c r="E334" s="4">
        <v>52</v>
      </c>
    </row>
    <row r="335" spans="1:5" ht="41" customHeight="1" x14ac:dyDescent="0.25">
      <c r="A335" s="2" t="s">
        <v>806</v>
      </c>
      <c r="B335" s="3">
        <v>366</v>
      </c>
      <c r="C335" s="2" t="s">
        <v>807</v>
      </c>
      <c r="D335" s="2" t="s">
        <v>808</v>
      </c>
      <c r="E335" s="4">
        <v>98</v>
      </c>
    </row>
    <row r="336" spans="1:5" ht="41" customHeight="1" x14ac:dyDescent="0.25">
      <c r="A336" s="2" t="s">
        <v>809</v>
      </c>
      <c r="B336" s="3">
        <v>367</v>
      </c>
      <c r="C336" s="2" t="s">
        <v>810</v>
      </c>
      <c r="D336" s="2" t="s">
        <v>811</v>
      </c>
      <c r="E336" s="4">
        <v>51</v>
      </c>
    </row>
    <row r="337" spans="1:5" ht="41" customHeight="1" x14ac:dyDescent="0.25">
      <c r="A337" s="2" t="s">
        <v>814</v>
      </c>
      <c r="B337" s="3">
        <v>369</v>
      </c>
      <c r="C337" s="2" t="s">
        <v>815</v>
      </c>
      <c r="D337" s="2" t="s">
        <v>48</v>
      </c>
      <c r="E337" s="4">
        <v>45</v>
      </c>
    </row>
    <row r="338" spans="1:5" ht="41" customHeight="1" x14ac:dyDescent="0.25">
      <c r="A338" s="2" t="s">
        <v>816</v>
      </c>
      <c r="B338" s="3">
        <v>370</v>
      </c>
      <c r="C338" s="2" t="s">
        <v>817</v>
      </c>
      <c r="D338" s="2" t="s">
        <v>818</v>
      </c>
      <c r="E338" s="4">
        <v>48</v>
      </c>
    </row>
    <row r="339" spans="1:5" ht="41" customHeight="1" x14ac:dyDescent="0.25">
      <c r="A339" s="2" t="s">
        <v>819</v>
      </c>
      <c r="B339" s="3">
        <v>371</v>
      </c>
      <c r="C339" s="2" t="s">
        <v>646</v>
      </c>
      <c r="D339" s="2" t="s">
        <v>820</v>
      </c>
      <c r="E339" s="4">
        <v>45</v>
      </c>
    </row>
    <row r="340" spans="1:5" ht="41" customHeight="1" x14ac:dyDescent="0.25">
      <c r="A340" s="2" t="s">
        <v>821</v>
      </c>
      <c r="B340" s="3">
        <v>372</v>
      </c>
      <c r="C340" s="2" t="s">
        <v>110</v>
      </c>
      <c r="D340" s="2" t="s">
        <v>822</v>
      </c>
      <c r="E340" s="4">
        <v>43</v>
      </c>
    </row>
    <row r="341" spans="1:5" ht="41" customHeight="1" x14ac:dyDescent="0.25">
      <c r="A341" s="2" t="s">
        <v>823</v>
      </c>
      <c r="B341" s="3">
        <v>373</v>
      </c>
      <c r="C341" s="2" t="s">
        <v>824</v>
      </c>
      <c r="D341" s="2" t="s">
        <v>227</v>
      </c>
      <c r="E341" s="4">
        <v>43</v>
      </c>
    </row>
    <row r="342" spans="1:5" ht="41" customHeight="1" x14ac:dyDescent="0.25">
      <c r="A342" s="2" t="s">
        <v>825</v>
      </c>
      <c r="B342" s="3">
        <v>374</v>
      </c>
      <c r="C342" s="2" t="s">
        <v>826</v>
      </c>
      <c r="D342" s="2" t="s">
        <v>102</v>
      </c>
      <c r="E342" s="4">
        <v>26</v>
      </c>
    </row>
    <row r="343" spans="1:5" ht="41" customHeight="1" x14ac:dyDescent="0.25">
      <c r="A343" s="2" t="s">
        <v>827</v>
      </c>
      <c r="B343" s="3">
        <v>375</v>
      </c>
      <c r="C343" s="2" t="s">
        <v>374</v>
      </c>
      <c r="D343" s="2" t="s">
        <v>828</v>
      </c>
      <c r="E343" s="4">
        <v>50</v>
      </c>
    </row>
    <row r="344" spans="1:5" ht="41" customHeight="1" x14ac:dyDescent="0.25">
      <c r="A344" s="2" t="s">
        <v>832</v>
      </c>
      <c r="B344" s="3">
        <v>377</v>
      </c>
      <c r="C344" s="2" t="s">
        <v>768</v>
      </c>
      <c r="D344" s="2" t="s">
        <v>833</v>
      </c>
      <c r="E344" s="4">
        <v>57</v>
      </c>
    </row>
    <row r="345" spans="1:5" ht="41" customHeight="1" x14ac:dyDescent="0.25">
      <c r="A345" s="2" t="s">
        <v>834</v>
      </c>
      <c r="B345" s="3">
        <v>378</v>
      </c>
      <c r="C345" s="2" t="s">
        <v>835</v>
      </c>
      <c r="D345" s="2" t="s">
        <v>199</v>
      </c>
      <c r="E345" s="4">
        <v>38</v>
      </c>
    </row>
    <row r="346" spans="1:5" ht="41" customHeight="1" x14ac:dyDescent="0.25">
      <c r="A346" s="2" t="s">
        <v>836</v>
      </c>
      <c r="B346" s="3">
        <v>379</v>
      </c>
      <c r="C346" s="2" t="s">
        <v>374</v>
      </c>
      <c r="D346" s="2" t="s">
        <v>837</v>
      </c>
      <c r="E346" s="4">
        <v>65</v>
      </c>
    </row>
    <row r="347" spans="1:5" ht="41" customHeight="1" x14ac:dyDescent="0.25">
      <c r="A347" s="2" t="s">
        <v>838</v>
      </c>
      <c r="B347" s="3">
        <v>380</v>
      </c>
      <c r="C347" s="2" t="s">
        <v>839</v>
      </c>
      <c r="D347" s="2" t="s">
        <v>840</v>
      </c>
      <c r="E347" s="4">
        <v>33</v>
      </c>
    </row>
    <row r="348" spans="1:5" ht="41" customHeight="1" x14ac:dyDescent="0.25">
      <c r="A348" s="2" t="s">
        <v>843</v>
      </c>
      <c r="B348" s="3">
        <v>382</v>
      </c>
      <c r="C348" s="2" t="s">
        <v>844</v>
      </c>
      <c r="D348" s="2" t="s">
        <v>845</v>
      </c>
      <c r="E348" s="4">
        <v>31</v>
      </c>
    </row>
    <row r="349" spans="1:5" ht="41" customHeight="1" x14ac:dyDescent="0.25">
      <c r="A349" s="2" t="s">
        <v>846</v>
      </c>
      <c r="B349" s="3">
        <v>383</v>
      </c>
      <c r="C349" s="2" t="s">
        <v>839</v>
      </c>
      <c r="D349" s="2" t="s">
        <v>847</v>
      </c>
      <c r="E349" s="4">
        <v>88</v>
      </c>
    </row>
    <row r="350" spans="1:5" ht="41" customHeight="1" x14ac:dyDescent="0.25">
      <c r="A350" s="2" t="s">
        <v>875</v>
      </c>
      <c r="B350" s="3">
        <v>396</v>
      </c>
      <c r="C350" s="2" t="s">
        <v>876</v>
      </c>
      <c r="D350" s="2" t="s">
        <v>88</v>
      </c>
      <c r="E350" s="4">
        <v>39.9</v>
      </c>
    </row>
    <row r="351" spans="1:5" ht="41" customHeight="1" x14ac:dyDescent="0.25">
      <c r="A351" s="2" t="s">
        <v>848</v>
      </c>
      <c r="B351" s="3">
        <v>384</v>
      </c>
      <c r="C351" s="2" t="s">
        <v>839</v>
      </c>
      <c r="D351" s="2" t="s">
        <v>840</v>
      </c>
      <c r="E351" s="4">
        <v>53</v>
      </c>
    </row>
    <row r="352" spans="1:5" ht="41" customHeight="1" x14ac:dyDescent="0.25">
      <c r="A352" s="2" t="s">
        <v>984</v>
      </c>
      <c r="B352" s="3">
        <v>446</v>
      </c>
      <c r="C352" s="2" t="s">
        <v>985</v>
      </c>
      <c r="D352" s="2" t="s">
        <v>986</v>
      </c>
      <c r="E352" s="4">
        <v>36</v>
      </c>
    </row>
    <row r="353" spans="1:5" ht="41" customHeight="1" x14ac:dyDescent="0.25">
      <c r="A353" s="2" t="s">
        <v>993</v>
      </c>
      <c r="B353" s="3">
        <v>449</v>
      </c>
      <c r="C353" s="2" t="s">
        <v>768</v>
      </c>
      <c r="D353" s="2" t="s">
        <v>51</v>
      </c>
      <c r="E353" s="4">
        <v>52</v>
      </c>
    </row>
    <row r="354" spans="1:5" ht="41" customHeight="1" x14ac:dyDescent="0.25">
      <c r="A354" s="2" t="s">
        <v>1018</v>
      </c>
      <c r="B354" s="3">
        <v>462</v>
      </c>
      <c r="C354" s="2" t="s">
        <v>1019</v>
      </c>
      <c r="D354" s="2" t="s">
        <v>93</v>
      </c>
      <c r="E354" s="4">
        <v>39</v>
      </c>
    </row>
    <row r="355" spans="1:5" ht="41" customHeight="1" x14ac:dyDescent="0.25">
      <c r="A355" s="2" t="s">
        <v>1065</v>
      </c>
      <c r="B355" s="3">
        <v>483</v>
      </c>
      <c r="C355" s="2" t="s">
        <v>1066</v>
      </c>
      <c r="D355" s="2" t="s">
        <v>440</v>
      </c>
      <c r="E355" s="4">
        <v>49.5</v>
      </c>
    </row>
    <row r="356" spans="1:5" ht="41" customHeight="1" x14ac:dyDescent="0.25">
      <c r="A356" s="2" t="s">
        <v>1075</v>
      </c>
      <c r="B356" s="3">
        <v>487</v>
      </c>
      <c r="C356" s="2" t="s">
        <v>1076</v>
      </c>
      <c r="D356" s="2" t="s">
        <v>1077</v>
      </c>
      <c r="E356" s="4">
        <v>58</v>
      </c>
    </row>
    <row r="357" spans="1:5" ht="41" customHeight="1" x14ac:dyDescent="0.25">
      <c r="A357" s="2" t="s">
        <v>1122</v>
      </c>
      <c r="B357" s="3">
        <v>509</v>
      </c>
      <c r="C357" s="2" t="s">
        <v>1123</v>
      </c>
      <c r="D357" s="2" t="s">
        <v>1124</v>
      </c>
      <c r="E357" s="4">
        <v>53</v>
      </c>
    </row>
    <row r="358" spans="1:5" ht="41" customHeight="1" x14ac:dyDescent="0.25">
      <c r="A358" s="2" t="s">
        <v>849</v>
      </c>
      <c r="B358" s="3">
        <v>385</v>
      </c>
      <c r="C358" s="2" t="s">
        <v>839</v>
      </c>
      <c r="D358" s="2" t="s">
        <v>840</v>
      </c>
      <c r="E358" s="4">
        <v>55</v>
      </c>
    </row>
    <row r="359" spans="1:5" ht="41" customHeight="1" x14ac:dyDescent="0.25">
      <c r="A359" s="2" t="s">
        <v>850</v>
      </c>
      <c r="B359" s="3">
        <v>386</v>
      </c>
      <c r="C359" s="2" t="s">
        <v>839</v>
      </c>
      <c r="D359" s="2" t="s">
        <v>851</v>
      </c>
      <c r="E359" s="4">
        <v>77</v>
      </c>
    </row>
    <row r="360" spans="1:5" ht="41" customHeight="1" x14ac:dyDescent="0.25">
      <c r="A360" s="2" t="s">
        <v>852</v>
      </c>
      <c r="B360" s="3">
        <v>387</v>
      </c>
      <c r="C360" s="2" t="s">
        <v>853</v>
      </c>
      <c r="D360" s="2" t="s">
        <v>854</v>
      </c>
      <c r="E360" s="4">
        <v>42</v>
      </c>
    </row>
    <row r="361" spans="1:5" ht="41" customHeight="1" x14ac:dyDescent="0.25">
      <c r="A361" s="2" t="s">
        <v>855</v>
      </c>
      <c r="B361" s="3">
        <v>388</v>
      </c>
      <c r="C361" s="2" t="s">
        <v>856</v>
      </c>
      <c r="D361" s="2" t="s">
        <v>857</v>
      </c>
      <c r="E361" s="4">
        <v>99</v>
      </c>
    </row>
    <row r="362" spans="1:5" ht="41" customHeight="1" x14ac:dyDescent="0.25">
      <c r="A362" s="2" t="s">
        <v>858</v>
      </c>
      <c r="B362" s="3">
        <v>389</v>
      </c>
      <c r="C362" s="2" t="s">
        <v>859</v>
      </c>
      <c r="D362" s="2" t="s">
        <v>860</v>
      </c>
      <c r="E362" s="4">
        <v>49</v>
      </c>
    </row>
    <row r="363" spans="1:5" ht="41" customHeight="1" x14ac:dyDescent="0.25">
      <c r="A363" s="2" t="s">
        <v>861</v>
      </c>
      <c r="B363" s="3">
        <v>390</v>
      </c>
      <c r="C363" s="2" t="s">
        <v>862</v>
      </c>
      <c r="D363" s="2" t="s">
        <v>863</v>
      </c>
      <c r="E363" s="4">
        <v>52</v>
      </c>
    </row>
    <row r="364" spans="1:5" ht="41" customHeight="1" x14ac:dyDescent="0.25">
      <c r="A364" s="2" t="s">
        <v>864</v>
      </c>
      <c r="B364" s="3">
        <v>391</v>
      </c>
      <c r="C364" s="2" t="s">
        <v>399</v>
      </c>
      <c r="D364" s="2" t="s">
        <v>865</v>
      </c>
      <c r="E364" s="4">
        <v>57</v>
      </c>
    </row>
    <row r="365" spans="1:5" ht="41" customHeight="1" x14ac:dyDescent="0.25">
      <c r="A365" s="2" t="s">
        <v>866</v>
      </c>
      <c r="B365" s="3">
        <v>392</v>
      </c>
      <c r="C365" s="2" t="s">
        <v>867</v>
      </c>
      <c r="D365" s="2" t="s">
        <v>868</v>
      </c>
      <c r="E365" s="4">
        <v>30</v>
      </c>
    </row>
    <row r="366" spans="1:5" ht="41" customHeight="1" x14ac:dyDescent="0.25">
      <c r="A366" s="2" t="s">
        <v>869</v>
      </c>
      <c r="B366" s="3">
        <v>393</v>
      </c>
      <c r="C366" s="2" t="s">
        <v>870</v>
      </c>
      <c r="D366" s="2" t="s">
        <v>48</v>
      </c>
      <c r="E366" s="4">
        <v>62</v>
      </c>
    </row>
    <row r="367" spans="1:5" ht="41" customHeight="1" x14ac:dyDescent="0.25">
      <c r="A367" s="2" t="s">
        <v>871</v>
      </c>
      <c r="B367" s="3">
        <v>394</v>
      </c>
      <c r="C367" s="2" t="s">
        <v>872</v>
      </c>
      <c r="D367" s="2" t="s">
        <v>33</v>
      </c>
      <c r="E367" s="4">
        <v>37.5</v>
      </c>
    </row>
    <row r="368" spans="1:5" ht="41" customHeight="1" x14ac:dyDescent="0.25">
      <c r="A368" s="2" t="s">
        <v>873</v>
      </c>
      <c r="B368" s="3">
        <v>395</v>
      </c>
      <c r="C368" s="2" t="s">
        <v>874</v>
      </c>
      <c r="D368" s="2" t="s">
        <v>238</v>
      </c>
      <c r="E368" s="4">
        <v>38</v>
      </c>
    </row>
    <row r="369" spans="1:5" ht="41" customHeight="1" x14ac:dyDescent="0.25">
      <c r="A369" s="2" t="s">
        <v>877</v>
      </c>
      <c r="B369" s="3">
        <v>397</v>
      </c>
      <c r="C369" s="2" t="s">
        <v>878</v>
      </c>
      <c r="D369" s="2" t="s">
        <v>879</v>
      </c>
      <c r="E369" s="4">
        <v>75</v>
      </c>
    </row>
    <row r="370" spans="1:5" ht="41" customHeight="1" x14ac:dyDescent="0.25">
      <c r="A370" s="2" t="s">
        <v>880</v>
      </c>
      <c r="B370" s="3">
        <v>398</v>
      </c>
      <c r="C370" s="2" t="s">
        <v>881</v>
      </c>
      <c r="D370" s="2" t="s">
        <v>282</v>
      </c>
      <c r="E370" s="4">
        <v>39</v>
      </c>
    </row>
    <row r="371" spans="1:5" ht="41" customHeight="1" x14ac:dyDescent="0.25">
      <c r="A371" s="2" t="s">
        <v>882</v>
      </c>
      <c r="B371" s="3">
        <v>399</v>
      </c>
      <c r="C371" s="2" t="s">
        <v>662</v>
      </c>
      <c r="D371" s="2" t="s">
        <v>51</v>
      </c>
      <c r="E371" s="4">
        <v>85</v>
      </c>
    </row>
    <row r="372" spans="1:5" ht="41" customHeight="1" x14ac:dyDescent="0.25">
      <c r="A372" s="2" t="s">
        <v>883</v>
      </c>
      <c r="B372" s="3">
        <v>400</v>
      </c>
      <c r="C372" s="2" t="s">
        <v>884</v>
      </c>
      <c r="D372" s="2" t="s">
        <v>885</v>
      </c>
      <c r="E372" s="4">
        <v>310</v>
      </c>
    </row>
    <row r="373" spans="1:5" ht="41" customHeight="1" x14ac:dyDescent="0.25">
      <c r="A373" s="2" t="s">
        <v>886</v>
      </c>
      <c r="B373" s="3">
        <v>401</v>
      </c>
      <c r="C373" s="2" t="s">
        <v>887</v>
      </c>
      <c r="D373" s="2" t="s">
        <v>888</v>
      </c>
      <c r="E373" s="4">
        <v>83</v>
      </c>
    </row>
    <row r="374" spans="1:5" ht="41" customHeight="1" x14ac:dyDescent="0.25">
      <c r="A374" s="2" t="s">
        <v>889</v>
      </c>
      <c r="B374" s="3">
        <v>402</v>
      </c>
      <c r="C374" s="2" t="s">
        <v>890</v>
      </c>
      <c r="D374" s="2" t="s">
        <v>419</v>
      </c>
      <c r="E374" s="4">
        <v>53</v>
      </c>
    </row>
    <row r="375" spans="1:5" ht="41" customHeight="1" x14ac:dyDescent="0.25">
      <c r="A375" s="2" t="s">
        <v>891</v>
      </c>
      <c r="B375" s="3">
        <v>403</v>
      </c>
      <c r="C375" s="2" t="s">
        <v>892</v>
      </c>
      <c r="D375" s="2" t="s">
        <v>893</v>
      </c>
      <c r="E375" s="4">
        <v>34</v>
      </c>
    </row>
    <row r="376" spans="1:5" ht="41" customHeight="1" x14ac:dyDescent="0.25">
      <c r="A376" s="2" t="s">
        <v>894</v>
      </c>
      <c r="B376" s="3">
        <v>404</v>
      </c>
      <c r="C376" s="2" t="s">
        <v>892</v>
      </c>
      <c r="D376" s="2" t="s">
        <v>895</v>
      </c>
      <c r="E376" s="4">
        <v>39</v>
      </c>
    </row>
    <row r="377" spans="1:5" ht="41" customHeight="1" x14ac:dyDescent="0.25">
      <c r="A377" s="2" t="s">
        <v>896</v>
      </c>
      <c r="B377" s="3">
        <v>405</v>
      </c>
      <c r="C377" s="2" t="s">
        <v>897</v>
      </c>
      <c r="D377" s="2" t="s">
        <v>788</v>
      </c>
      <c r="E377" s="4">
        <v>43</v>
      </c>
    </row>
    <row r="378" spans="1:5" ht="41" customHeight="1" x14ac:dyDescent="0.25">
      <c r="A378" s="2" t="s">
        <v>898</v>
      </c>
      <c r="B378" s="3">
        <v>406</v>
      </c>
      <c r="C378" s="2" t="s">
        <v>897</v>
      </c>
      <c r="D378" s="2" t="s">
        <v>788</v>
      </c>
      <c r="E378" s="4">
        <v>45</v>
      </c>
    </row>
    <row r="379" spans="1:5" ht="41" customHeight="1" x14ac:dyDescent="0.25">
      <c r="A379" s="2" t="s">
        <v>899</v>
      </c>
      <c r="B379" s="3">
        <v>407</v>
      </c>
      <c r="C379" s="2" t="s">
        <v>900</v>
      </c>
      <c r="D379" s="2" t="s">
        <v>901</v>
      </c>
      <c r="E379" s="4">
        <v>210</v>
      </c>
    </row>
    <row r="380" spans="1:5" ht="41" customHeight="1" x14ac:dyDescent="0.25">
      <c r="A380" s="2" t="s">
        <v>902</v>
      </c>
      <c r="B380" s="3">
        <v>408</v>
      </c>
      <c r="C380" s="2" t="s">
        <v>358</v>
      </c>
      <c r="D380" s="2" t="s">
        <v>903</v>
      </c>
      <c r="E380" s="4">
        <v>41</v>
      </c>
    </row>
    <row r="381" spans="1:5" ht="41" customHeight="1" x14ac:dyDescent="0.25">
      <c r="A381" s="2" t="s">
        <v>904</v>
      </c>
      <c r="B381" s="3">
        <v>409</v>
      </c>
      <c r="C381" s="2" t="s">
        <v>905</v>
      </c>
      <c r="D381" s="2" t="s">
        <v>906</v>
      </c>
      <c r="E381" s="4">
        <v>36</v>
      </c>
    </row>
    <row r="382" spans="1:5" ht="41" customHeight="1" x14ac:dyDescent="0.25">
      <c r="A382" s="2" t="s">
        <v>907</v>
      </c>
      <c r="B382" s="3">
        <v>410</v>
      </c>
      <c r="C382" s="2" t="s">
        <v>245</v>
      </c>
      <c r="D382" s="2" t="s">
        <v>908</v>
      </c>
      <c r="E382" s="4">
        <v>42</v>
      </c>
    </row>
    <row r="383" spans="1:5" ht="41" customHeight="1" x14ac:dyDescent="0.25">
      <c r="A383" s="2" t="s">
        <v>909</v>
      </c>
      <c r="B383" s="3">
        <v>411</v>
      </c>
      <c r="C383" s="2" t="s">
        <v>29</v>
      </c>
      <c r="D383" s="2" t="s">
        <v>910</v>
      </c>
      <c r="E383" s="4">
        <v>42</v>
      </c>
    </row>
    <row r="384" spans="1:5" ht="41" customHeight="1" x14ac:dyDescent="0.25">
      <c r="A384" s="2" t="s">
        <v>911</v>
      </c>
      <c r="B384" s="3">
        <v>412</v>
      </c>
      <c r="C384" s="2" t="s">
        <v>912</v>
      </c>
      <c r="D384" s="2" t="s">
        <v>331</v>
      </c>
      <c r="E384" s="4">
        <v>41</v>
      </c>
    </row>
    <row r="385" spans="1:5" ht="41" customHeight="1" x14ac:dyDescent="0.25">
      <c r="A385" s="2" t="s">
        <v>913</v>
      </c>
      <c r="B385" s="3">
        <v>413</v>
      </c>
      <c r="C385" s="2" t="s">
        <v>914</v>
      </c>
      <c r="D385" s="2" t="s">
        <v>915</v>
      </c>
      <c r="E385" s="4">
        <v>46</v>
      </c>
    </row>
    <row r="386" spans="1:5" ht="41" customHeight="1" x14ac:dyDescent="0.25">
      <c r="A386" s="2" t="s">
        <v>916</v>
      </c>
      <c r="B386" s="3">
        <v>414</v>
      </c>
      <c r="C386" s="2" t="s">
        <v>917</v>
      </c>
      <c r="D386" s="2" t="s">
        <v>918</v>
      </c>
      <c r="E386" s="4">
        <v>180</v>
      </c>
    </row>
    <row r="387" spans="1:5" ht="41" customHeight="1" x14ac:dyDescent="0.25">
      <c r="A387" s="2" t="s">
        <v>919</v>
      </c>
      <c r="B387" s="3">
        <v>415</v>
      </c>
      <c r="C387" s="2" t="s">
        <v>920</v>
      </c>
      <c r="D387" s="2" t="s">
        <v>921</v>
      </c>
      <c r="E387" s="4">
        <v>52</v>
      </c>
    </row>
    <row r="388" spans="1:5" ht="41" customHeight="1" x14ac:dyDescent="0.25">
      <c r="A388" s="2" t="s">
        <v>922</v>
      </c>
      <c r="B388" s="3">
        <v>416</v>
      </c>
      <c r="C388" s="2" t="s">
        <v>923</v>
      </c>
      <c r="D388" s="2" t="s">
        <v>48</v>
      </c>
      <c r="E388" s="4">
        <v>49</v>
      </c>
    </row>
    <row r="389" spans="1:5" ht="41" customHeight="1" x14ac:dyDescent="0.25">
      <c r="A389" s="2" t="s">
        <v>924</v>
      </c>
      <c r="B389" s="3">
        <v>417</v>
      </c>
      <c r="C389" s="2" t="s">
        <v>355</v>
      </c>
      <c r="D389" s="2" t="s">
        <v>925</v>
      </c>
      <c r="E389" s="4">
        <v>68</v>
      </c>
    </row>
    <row r="390" spans="1:5" ht="41" customHeight="1" x14ac:dyDescent="0.25">
      <c r="A390" s="2" t="s">
        <v>926</v>
      </c>
      <c r="B390" s="3">
        <v>418</v>
      </c>
      <c r="C390" s="2" t="s">
        <v>927</v>
      </c>
      <c r="D390" s="2" t="s">
        <v>928</v>
      </c>
      <c r="E390" s="4">
        <v>52</v>
      </c>
    </row>
    <row r="391" spans="1:5" ht="41" customHeight="1" x14ac:dyDescent="0.25">
      <c r="A391" s="2" t="s">
        <v>929</v>
      </c>
      <c r="B391" s="3">
        <v>419</v>
      </c>
      <c r="C391" s="2" t="s">
        <v>532</v>
      </c>
      <c r="D391" s="2" t="s">
        <v>227</v>
      </c>
      <c r="E391" s="4">
        <v>83</v>
      </c>
    </row>
    <row r="392" spans="1:5" ht="41" customHeight="1" x14ac:dyDescent="0.25">
      <c r="A392" s="2" t="s">
        <v>930</v>
      </c>
      <c r="B392" s="3">
        <v>420</v>
      </c>
      <c r="C392" s="2" t="s">
        <v>27</v>
      </c>
      <c r="D392" s="2" t="s">
        <v>33</v>
      </c>
      <c r="E392" s="4">
        <v>42</v>
      </c>
    </row>
    <row r="393" spans="1:5" ht="41" customHeight="1" x14ac:dyDescent="0.25">
      <c r="A393" s="2" t="s">
        <v>931</v>
      </c>
      <c r="B393" s="3">
        <v>421</v>
      </c>
      <c r="C393" s="2" t="s">
        <v>932</v>
      </c>
      <c r="D393" s="2" t="s">
        <v>933</v>
      </c>
      <c r="E393" s="4">
        <v>42</v>
      </c>
    </row>
    <row r="394" spans="1:5" ht="41" customHeight="1" x14ac:dyDescent="0.25">
      <c r="A394" s="2" t="s">
        <v>934</v>
      </c>
      <c r="B394" s="3">
        <v>422</v>
      </c>
      <c r="C394" s="2" t="s">
        <v>473</v>
      </c>
      <c r="D394" s="2" t="s">
        <v>935</v>
      </c>
      <c r="E394" s="4">
        <v>42</v>
      </c>
    </row>
    <row r="395" spans="1:5" ht="41" customHeight="1" x14ac:dyDescent="0.25">
      <c r="A395" s="2" t="s">
        <v>936</v>
      </c>
      <c r="B395" s="3">
        <v>423</v>
      </c>
      <c r="C395" s="2" t="s">
        <v>64</v>
      </c>
      <c r="D395" s="2" t="s">
        <v>937</v>
      </c>
      <c r="E395" s="4">
        <v>32</v>
      </c>
    </row>
    <row r="396" spans="1:5" ht="41" customHeight="1" x14ac:dyDescent="0.25">
      <c r="A396" s="2" t="s">
        <v>938</v>
      </c>
      <c r="B396" s="3">
        <v>424</v>
      </c>
      <c r="C396" s="2" t="s">
        <v>939</v>
      </c>
      <c r="D396" s="2" t="s">
        <v>227</v>
      </c>
      <c r="E396" s="4">
        <v>28</v>
      </c>
    </row>
    <row r="397" spans="1:5" ht="41" customHeight="1" x14ac:dyDescent="0.25">
      <c r="A397" s="2" t="s">
        <v>940</v>
      </c>
      <c r="B397" s="3">
        <v>425</v>
      </c>
      <c r="C397" s="2" t="s">
        <v>941</v>
      </c>
      <c r="D397" s="2" t="s">
        <v>93</v>
      </c>
      <c r="E397" s="4">
        <v>56</v>
      </c>
    </row>
    <row r="398" spans="1:5" ht="41" customHeight="1" x14ac:dyDescent="0.25">
      <c r="A398" s="2" t="s">
        <v>942</v>
      </c>
      <c r="B398" s="3">
        <v>426</v>
      </c>
      <c r="C398" s="2" t="s">
        <v>943</v>
      </c>
      <c r="D398" s="2" t="s">
        <v>944</v>
      </c>
      <c r="E398" s="4">
        <v>31</v>
      </c>
    </row>
    <row r="399" spans="1:5" ht="41" customHeight="1" x14ac:dyDescent="0.25">
      <c r="A399" s="2" t="s">
        <v>945</v>
      </c>
      <c r="B399" s="3">
        <v>427</v>
      </c>
      <c r="C399" s="2" t="s">
        <v>393</v>
      </c>
      <c r="D399" s="2" t="s">
        <v>48</v>
      </c>
      <c r="E399" s="4">
        <v>35</v>
      </c>
    </row>
    <row r="400" spans="1:5" ht="41" customHeight="1" x14ac:dyDescent="0.25">
      <c r="A400" s="2" t="s">
        <v>946</v>
      </c>
      <c r="B400" s="3">
        <v>428</v>
      </c>
      <c r="C400" s="2" t="s">
        <v>947</v>
      </c>
      <c r="D400" s="2" t="s">
        <v>948</v>
      </c>
      <c r="E400" s="4">
        <v>36</v>
      </c>
    </row>
    <row r="401" spans="1:5" ht="41" customHeight="1" x14ac:dyDescent="0.25">
      <c r="A401" s="2" t="s">
        <v>949</v>
      </c>
      <c r="B401" s="3">
        <v>429</v>
      </c>
      <c r="C401" s="2" t="s">
        <v>950</v>
      </c>
      <c r="D401" s="2" t="s">
        <v>129</v>
      </c>
      <c r="E401" s="4">
        <v>42</v>
      </c>
    </row>
    <row r="402" spans="1:5" ht="41" customHeight="1" x14ac:dyDescent="0.25">
      <c r="A402" s="2" t="s">
        <v>951</v>
      </c>
      <c r="B402" s="3">
        <v>430</v>
      </c>
      <c r="C402" s="2" t="s">
        <v>952</v>
      </c>
      <c r="D402" s="2" t="s">
        <v>953</v>
      </c>
      <c r="E402" s="4">
        <v>70</v>
      </c>
    </row>
    <row r="403" spans="1:5" ht="41" customHeight="1" x14ac:dyDescent="0.25">
      <c r="A403" s="2" t="s">
        <v>954</v>
      </c>
      <c r="B403" s="3">
        <v>431</v>
      </c>
      <c r="C403" s="2" t="s">
        <v>955</v>
      </c>
      <c r="D403" s="2" t="s">
        <v>129</v>
      </c>
      <c r="E403" s="4">
        <v>39</v>
      </c>
    </row>
    <row r="404" spans="1:5" ht="41" customHeight="1" x14ac:dyDescent="0.25">
      <c r="A404" s="2" t="s">
        <v>956</v>
      </c>
      <c r="B404" s="3">
        <v>432</v>
      </c>
      <c r="C404" s="2" t="s">
        <v>957</v>
      </c>
      <c r="D404" s="2" t="s">
        <v>7</v>
      </c>
      <c r="E404" s="4">
        <v>48</v>
      </c>
    </row>
    <row r="405" spans="1:5" ht="41" customHeight="1" x14ac:dyDescent="0.25">
      <c r="A405" s="2" t="s">
        <v>958</v>
      </c>
      <c r="B405" s="3">
        <v>433</v>
      </c>
      <c r="C405" s="2" t="s">
        <v>576</v>
      </c>
      <c r="D405" s="2" t="s">
        <v>16</v>
      </c>
      <c r="E405" s="4">
        <v>45</v>
      </c>
    </row>
    <row r="406" spans="1:5" ht="41" customHeight="1" x14ac:dyDescent="0.25">
      <c r="A406" s="2" t="s">
        <v>959</v>
      </c>
      <c r="B406" s="3">
        <v>434</v>
      </c>
      <c r="C406" s="2" t="s">
        <v>960</v>
      </c>
      <c r="D406" s="2" t="s">
        <v>282</v>
      </c>
      <c r="E406" s="4">
        <v>41</v>
      </c>
    </row>
    <row r="407" spans="1:5" ht="41" customHeight="1" x14ac:dyDescent="0.25">
      <c r="A407" s="2" t="s">
        <v>961</v>
      </c>
      <c r="B407" s="3">
        <v>435</v>
      </c>
      <c r="C407" s="2" t="s">
        <v>962</v>
      </c>
      <c r="D407" s="2" t="s">
        <v>33</v>
      </c>
      <c r="E407" s="4">
        <v>28.5</v>
      </c>
    </row>
    <row r="408" spans="1:5" ht="41" customHeight="1" x14ac:dyDescent="0.25">
      <c r="A408" s="2" t="s">
        <v>963</v>
      </c>
      <c r="B408" s="3">
        <v>436</v>
      </c>
      <c r="C408" s="2" t="s">
        <v>964</v>
      </c>
      <c r="D408" s="2" t="s">
        <v>893</v>
      </c>
      <c r="E408" s="4">
        <v>49</v>
      </c>
    </row>
    <row r="409" spans="1:5" ht="41" customHeight="1" x14ac:dyDescent="0.25">
      <c r="A409" s="2" t="s">
        <v>965</v>
      </c>
      <c r="B409" s="3">
        <v>437</v>
      </c>
      <c r="C409" s="2" t="s">
        <v>966</v>
      </c>
      <c r="D409" s="2" t="s">
        <v>57</v>
      </c>
      <c r="E409" s="4">
        <v>54</v>
      </c>
    </row>
    <row r="410" spans="1:5" ht="41" customHeight="1" x14ac:dyDescent="0.25">
      <c r="A410" s="2" t="s">
        <v>967</v>
      </c>
      <c r="B410" s="3">
        <v>438</v>
      </c>
      <c r="C410" s="2" t="s">
        <v>724</v>
      </c>
      <c r="D410" s="2" t="s">
        <v>51</v>
      </c>
      <c r="E410" s="4">
        <v>42</v>
      </c>
    </row>
    <row r="411" spans="1:5" ht="41" customHeight="1" x14ac:dyDescent="0.25">
      <c r="A411" s="2" t="s">
        <v>968</v>
      </c>
      <c r="B411" s="3">
        <v>439</v>
      </c>
      <c r="C411" s="2" t="s">
        <v>969</v>
      </c>
      <c r="D411" s="2" t="s">
        <v>970</v>
      </c>
      <c r="E411" s="4">
        <v>92</v>
      </c>
    </row>
    <row r="412" spans="1:5" ht="41" customHeight="1" x14ac:dyDescent="0.25">
      <c r="A412" s="2" t="s">
        <v>971</v>
      </c>
      <c r="B412" s="3">
        <v>440</v>
      </c>
      <c r="C412" s="2" t="s">
        <v>41</v>
      </c>
      <c r="D412" s="2" t="s">
        <v>42</v>
      </c>
      <c r="E412" s="4">
        <v>58</v>
      </c>
    </row>
    <row r="413" spans="1:5" ht="41" customHeight="1" x14ac:dyDescent="0.25">
      <c r="A413" s="2" t="s">
        <v>972</v>
      </c>
      <c r="B413" s="3">
        <v>441</v>
      </c>
      <c r="C413" s="2" t="s">
        <v>973</v>
      </c>
      <c r="D413" s="2" t="s">
        <v>199</v>
      </c>
      <c r="E413" s="4">
        <v>35</v>
      </c>
    </row>
    <row r="414" spans="1:5" ht="41" customHeight="1" x14ac:dyDescent="0.25">
      <c r="A414" s="2" t="s">
        <v>974</v>
      </c>
      <c r="B414" s="3">
        <v>442</v>
      </c>
      <c r="C414" s="2" t="s">
        <v>975</v>
      </c>
      <c r="D414" s="2" t="s">
        <v>976</v>
      </c>
      <c r="E414" s="4">
        <v>46</v>
      </c>
    </row>
    <row r="415" spans="1:5" ht="41" customHeight="1" x14ac:dyDescent="0.25">
      <c r="A415" s="2" t="s">
        <v>977</v>
      </c>
      <c r="B415" s="3">
        <v>443</v>
      </c>
      <c r="C415" s="2" t="s">
        <v>978</v>
      </c>
      <c r="D415" s="2" t="s">
        <v>788</v>
      </c>
      <c r="E415" s="4">
        <v>69.5</v>
      </c>
    </row>
    <row r="416" spans="1:5" ht="41" customHeight="1" x14ac:dyDescent="0.25">
      <c r="A416" s="2" t="s">
        <v>979</v>
      </c>
      <c r="B416" s="3">
        <v>444</v>
      </c>
      <c r="C416" s="2" t="s">
        <v>284</v>
      </c>
      <c r="D416" s="2" t="s">
        <v>980</v>
      </c>
      <c r="E416" s="4">
        <v>62</v>
      </c>
    </row>
    <row r="417" spans="1:5" ht="41" customHeight="1" x14ac:dyDescent="0.25">
      <c r="A417" s="2" t="s">
        <v>981</v>
      </c>
      <c r="B417" s="3">
        <v>445</v>
      </c>
      <c r="C417" s="2" t="s">
        <v>982</v>
      </c>
      <c r="D417" s="2" t="s">
        <v>983</v>
      </c>
      <c r="E417" s="4">
        <v>115</v>
      </c>
    </row>
    <row r="418" spans="1:5" ht="41" customHeight="1" x14ac:dyDescent="0.25">
      <c r="A418" s="2" t="s">
        <v>987</v>
      </c>
      <c r="B418" s="3">
        <v>447</v>
      </c>
      <c r="C418" s="2" t="s">
        <v>988</v>
      </c>
      <c r="D418" s="2" t="s">
        <v>989</v>
      </c>
      <c r="E418" s="4">
        <v>42</v>
      </c>
    </row>
    <row r="419" spans="1:5" ht="41" customHeight="1" x14ac:dyDescent="0.25">
      <c r="A419" s="2" t="s">
        <v>990</v>
      </c>
      <c r="B419" s="3">
        <v>448</v>
      </c>
      <c r="C419" s="2" t="s">
        <v>991</v>
      </c>
      <c r="D419" s="2" t="s">
        <v>992</v>
      </c>
      <c r="E419" s="4">
        <v>41</v>
      </c>
    </row>
    <row r="420" spans="1:5" ht="41" customHeight="1" x14ac:dyDescent="0.25">
      <c r="A420" s="2" t="s">
        <v>994</v>
      </c>
      <c r="B420" s="3">
        <v>450</v>
      </c>
      <c r="C420" s="2" t="s">
        <v>358</v>
      </c>
      <c r="D420" s="2" t="s">
        <v>903</v>
      </c>
      <c r="E420" s="4">
        <v>36</v>
      </c>
    </row>
    <row r="421" spans="1:5" ht="41" customHeight="1" x14ac:dyDescent="0.25">
      <c r="A421" s="2" t="s">
        <v>995</v>
      </c>
      <c r="B421" s="3">
        <v>451</v>
      </c>
      <c r="C421" s="2" t="s">
        <v>996</v>
      </c>
      <c r="D421" s="2" t="s">
        <v>88</v>
      </c>
      <c r="E421" s="4">
        <v>58</v>
      </c>
    </row>
    <row r="422" spans="1:5" ht="41" customHeight="1" x14ac:dyDescent="0.25">
      <c r="A422" s="2" t="s">
        <v>997</v>
      </c>
      <c r="B422" s="3">
        <v>452</v>
      </c>
      <c r="C422" s="2" t="s">
        <v>998</v>
      </c>
      <c r="D422" s="2" t="s">
        <v>999</v>
      </c>
      <c r="E422" s="4">
        <v>51</v>
      </c>
    </row>
    <row r="423" spans="1:5" ht="41" customHeight="1" x14ac:dyDescent="0.25">
      <c r="A423" s="2" t="s">
        <v>1000</v>
      </c>
      <c r="B423" s="3">
        <v>453</v>
      </c>
      <c r="C423" s="2" t="s">
        <v>1001</v>
      </c>
      <c r="D423" s="2" t="s">
        <v>465</v>
      </c>
      <c r="E423" s="4">
        <v>52</v>
      </c>
    </row>
    <row r="424" spans="1:5" ht="41" customHeight="1" x14ac:dyDescent="0.25">
      <c r="A424" s="2" t="s">
        <v>1002</v>
      </c>
      <c r="B424" s="3">
        <v>454</v>
      </c>
      <c r="C424" s="2" t="s">
        <v>905</v>
      </c>
      <c r="D424" s="2" t="s">
        <v>199</v>
      </c>
      <c r="E424" s="4">
        <v>48</v>
      </c>
    </row>
    <row r="425" spans="1:5" ht="41" customHeight="1" x14ac:dyDescent="0.25">
      <c r="A425" s="2" t="s">
        <v>1003</v>
      </c>
      <c r="B425" s="3">
        <v>455</v>
      </c>
      <c r="C425" s="2" t="s">
        <v>1004</v>
      </c>
      <c r="D425" s="2" t="s">
        <v>16</v>
      </c>
      <c r="E425" s="4">
        <v>38</v>
      </c>
    </row>
    <row r="426" spans="1:5" ht="41" customHeight="1" x14ac:dyDescent="0.25">
      <c r="A426" s="2" t="s">
        <v>1005</v>
      </c>
      <c r="B426" s="3">
        <v>456</v>
      </c>
      <c r="C426" s="2" t="s">
        <v>1006</v>
      </c>
      <c r="D426" s="2" t="s">
        <v>42</v>
      </c>
      <c r="E426" s="4">
        <v>52</v>
      </c>
    </row>
    <row r="427" spans="1:5" ht="41" customHeight="1" x14ac:dyDescent="0.25">
      <c r="A427" s="2" t="s">
        <v>1007</v>
      </c>
      <c r="B427" s="3">
        <v>457</v>
      </c>
      <c r="C427" s="2" t="s">
        <v>1008</v>
      </c>
      <c r="D427" s="2" t="s">
        <v>1009</v>
      </c>
      <c r="E427" s="4">
        <v>39.799999999999997</v>
      </c>
    </row>
    <row r="428" spans="1:5" ht="41" customHeight="1" x14ac:dyDescent="0.25">
      <c r="A428" s="2" t="s">
        <v>1010</v>
      </c>
      <c r="B428" s="3">
        <v>458</v>
      </c>
      <c r="C428" s="2" t="s">
        <v>1011</v>
      </c>
      <c r="D428" s="2" t="s">
        <v>129</v>
      </c>
      <c r="E428" s="4">
        <v>48</v>
      </c>
    </row>
    <row r="429" spans="1:5" ht="41" customHeight="1" x14ac:dyDescent="0.25">
      <c r="A429" s="2" t="s">
        <v>1012</v>
      </c>
      <c r="B429" s="3">
        <v>459</v>
      </c>
      <c r="C429" s="2" t="s">
        <v>209</v>
      </c>
      <c r="D429" s="2" t="s">
        <v>1013</v>
      </c>
      <c r="E429" s="4">
        <v>62</v>
      </c>
    </row>
    <row r="430" spans="1:5" ht="41" customHeight="1" x14ac:dyDescent="0.25">
      <c r="A430" s="2" t="s">
        <v>1014</v>
      </c>
      <c r="B430" s="3">
        <v>460</v>
      </c>
      <c r="C430" s="2" t="s">
        <v>62</v>
      </c>
      <c r="D430" s="2" t="s">
        <v>48</v>
      </c>
      <c r="E430" s="4">
        <v>76</v>
      </c>
    </row>
    <row r="431" spans="1:5" ht="41" customHeight="1" x14ac:dyDescent="0.25">
      <c r="A431" s="2" t="s">
        <v>1015</v>
      </c>
      <c r="B431" s="3">
        <v>461</v>
      </c>
      <c r="C431" s="2" t="s">
        <v>1016</v>
      </c>
      <c r="D431" s="2" t="s">
        <v>1017</v>
      </c>
      <c r="E431" s="4">
        <v>90</v>
      </c>
    </row>
    <row r="432" spans="1:5" ht="41" customHeight="1" x14ac:dyDescent="0.25">
      <c r="A432" s="2" t="s">
        <v>1020</v>
      </c>
      <c r="B432" s="3">
        <v>463</v>
      </c>
      <c r="C432" s="2" t="s">
        <v>1021</v>
      </c>
      <c r="D432" s="2" t="s">
        <v>1022</v>
      </c>
      <c r="E432" s="4">
        <v>38</v>
      </c>
    </row>
    <row r="433" spans="1:5" ht="41" customHeight="1" x14ac:dyDescent="0.25">
      <c r="A433" s="2" t="s">
        <v>1023</v>
      </c>
      <c r="B433" s="3">
        <v>464</v>
      </c>
      <c r="C433" s="2" t="s">
        <v>358</v>
      </c>
      <c r="D433" s="2" t="s">
        <v>1024</v>
      </c>
      <c r="E433" s="4">
        <v>28</v>
      </c>
    </row>
    <row r="434" spans="1:5" ht="41" customHeight="1" x14ac:dyDescent="0.25">
      <c r="A434" s="2" t="s">
        <v>1025</v>
      </c>
      <c r="B434" s="3">
        <v>465</v>
      </c>
      <c r="C434" s="2" t="s">
        <v>1026</v>
      </c>
      <c r="D434" s="2" t="s">
        <v>1027</v>
      </c>
      <c r="E434" s="4">
        <v>34</v>
      </c>
    </row>
    <row r="435" spans="1:5" ht="41" customHeight="1" x14ac:dyDescent="0.25">
      <c r="A435" s="2" t="s">
        <v>1028</v>
      </c>
      <c r="B435" s="3">
        <v>466</v>
      </c>
      <c r="C435" s="2" t="s">
        <v>1029</v>
      </c>
      <c r="D435" s="2" t="s">
        <v>123</v>
      </c>
      <c r="E435" s="4">
        <v>25</v>
      </c>
    </row>
    <row r="436" spans="1:5" ht="41" customHeight="1" x14ac:dyDescent="0.25">
      <c r="A436" s="2" t="s">
        <v>1030</v>
      </c>
      <c r="B436" s="3">
        <v>467</v>
      </c>
      <c r="C436" s="2" t="s">
        <v>1031</v>
      </c>
      <c r="D436" s="2" t="s">
        <v>80</v>
      </c>
      <c r="E436" s="4">
        <v>82</v>
      </c>
    </row>
    <row r="437" spans="1:5" ht="41" customHeight="1" x14ac:dyDescent="0.25">
      <c r="A437" s="2" t="s">
        <v>1032</v>
      </c>
      <c r="B437" s="3">
        <v>468</v>
      </c>
      <c r="C437" s="2" t="s">
        <v>270</v>
      </c>
      <c r="D437" s="2" t="s">
        <v>33</v>
      </c>
      <c r="E437" s="4">
        <v>52</v>
      </c>
    </row>
    <row r="438" spans="1:5" ht="41" customHeight="1" x14ac:dyDescent="0.25">
      <c r="A438" s="2" t="s">
        <v>1033</v>
      </c>
      <c r="B438" s="3">
        <v>469</v>
      </c>
      <c r="C438" s="2" t="s">
        <v>1034</v>
      </c>
      <c r="D438" s="2" t="s">
        <v>1035</v>
      </c>
      <c r="E438" s="4">
        <v>28.5</v>
      </c>
    </row>
    <row r="439" spans="1:5" ht="41" customHeight="1" x14ac:dyDescent="0.25">
      <c r="A439" s="2" t="s">
        <v>1036</v>
      </c>
      <c r="B439" s="3">
        <v>470</v>
      </c>
      <c r="C439" s="2" t="s">
        <v>706</v>
      </c>
      <c r="D439" s="2" t="s">
        <v>1037</v>
      </c>
      <c r="E439" s="4">
        <v>66</v>
      </c>
    </row>
    <row r="440" spans="1:5" ht="41" customHeight="1" x14ac:dyDescent="0.25">
      <c r="A440" s="2" t="s">
        <v>1038</v>
      </c>
      <c r="B440" s="3">
        <v>471</v>
      </c>
      <c r="C440" s="2" t="s">
        <v>1039</v>
      </c>
      <c r="D440" s="2" t="s">
        <v>1040</v>
      </c>
      <c r="E440" s="4">
        <v>56</v>
      </c>
    </row>
    <row r="441" spans="1:5" ht="41" customHeight="1" x14ac:dyDescent="0.25">
      <c r="A441" s="2" t="s">
        <v>1041</v>
      </c>
      <c r="B441" s="3">
        <v>472</v>
      </c>
      <c r="C441" s="2" t="s">
        <v>920</v>
      </c>
      <c r="D441" s="2" t="s">
        <v>1042</v>
      </c>
      <c r="E441" s="4">
        <v>38</v>
      </c>
    </row>
    <row r="442" spans="1:5" ht="41" customHeight="1" x14ac:dyDescent="0.25">
      <c r="A442" s="2" t="s">
        <v>1043</v>
      </c>
      <c r="B442" s="3">
        <v>473</v>
      </c>
      <c r="C442" s="2" t="s">
        <v>291</v>
      </c>
      <c r="D442" s="2" t="s">
        <v>1044</v>
      </c>
      <c r="E442" s="4">
        <v>40</v>
      </c>
    </row>
    <row r="443" spans="1:5" ht="41" customHeight="1" x14ac:dyDescent="0.25">
      <c r="A443" s="2" t="s">
        <v>1045</v>
      </c>
      <c r="B443" s="3">
        <v>474</v>
      </c>
      <c r="C443" s="2" t="s">
        <v>684</v>
      </c>
      <c r="D443" s="2" t="s">
        <v>1046</v>
      </c>
      <c r="E443" s="4">
        <v>48</v>
      </c>
    </row>
    <row r="444" spans="1:5" ht="41" customHeight="1" x14ac:dyDescent="0.25">
      <c r="A444" s="2" t="s">
        <v>1047</v>
      </c>
      <c r="B444" s="3">
        <v>475</v>
      </c>
      <c r="C444" s="2" t="s">
        <v>416</v>
      </c>
      <c r="D444" s="2" t="s">
        <v>33</v>
      </c>
      <c r="E444" s="4">
        <v>45</v>
      </c>
    </row>
    <row r="445" spans="1:5" ht="41" customHeight="1" x14ac:dyDescent="0.25">
      <c r="A445" s="2" t="s">
        <v>1048</v>
      </c>
      <c r="B445" s="3">
        <v>476</v>
      </c>
      <c r="C445" s="2" t="s">
        <v>314</v>
      </c>
      <c r="D445" s="2" t="s">
        <v>1049</v>
      </c>
      <c r="E445" s="4">
        <v>36</v>
      </c>
    </row>
    <row r="446" spans="1:5" ht="41" customHeight="1" x14ac:dyDescent="0.25">
      <c r="A446" s="2" t="s">
        <v>1050</v>
      </c>
      <c r="B446" s="3">
        <v>477</v>
      </c>
      <c r="C446" s="2" t="s">
        <v>1051</v>
      </c>
      <c r="D446" s="2" t="s">
        <v>1052</v>
      </c>
      <c r="E446" s="4">
        <v>32</v>
      </c>
    </row>
    <row r="447" spans="1:5" ht="41" customHeight="1" x14ac:dyDescent="0.25">
      <c r="A447" s="2" t="s">
        <v>1053</v>
      </c>
      <c r="B447" s="3">
        <v>478</v>
      </c>
      <c r="C447" s="2" t="s">
        <v>1054</v>
      </c>
      <c r="D447" s="2" t="s">
        <v>48</v>
      </c>
      <c r="E447" s="4">
        <v>48</v>
      </c>
    </row>
    <row r="448" spans="1:5" ht="41" customHeight="1" x14ac:dyDescent="0.25">
      <c r="A448" s="2" t="s">
        <v>1055</v>
      </c>
      <c r="B448" s="3">
        <v>479</v>
      </c>
      <c r="C448" s="2" t="s">
        <v>1056</v>
      </c>
      <c r="D448" s="2" t="s">
        <v>1057</v>
      </c>
      <c r="E448" s="4">
        <v>45</v>
      </c>
    </row>
    <row r="449" spans="1:5" ht="41" customHeight="1" x14ac:dyDescent="0.25">
      <c r="A449" s="2" t="s">
        <v>1058</v>
      </c>
      <c r="B449" s="3">
        <v>480</v>
      </c>
      <c r="C449" s="2" t="s">
        <v>724</v>
      </c>
      <c r="D449" s="2" t="s">
        <v>1059</v>
      </c>
      <c r="E449" s="4">
        <v>52</v>
      </c>
    </row>
    <row r="450" spans="1:5" ht="41" customHeight="1" x14ac:dyDescent="0.25">
      <c r="A450" s="2" t="s">
        <v>1060</v>
      </c>
      <c r="B450" s="3">
        <v>481</v>
      </c>
      <c r="C450" s="2" t="s">
        <v>1061</v>
      </c>
      <c r="D450" s="2" t="s">
        <v>1062</v>
      </c>
      <c r="E450" s="4">
        <v>42</v>
      </c>
    </row>
    <row r="451" spans="1:5" ht="41" customHeight="1" x14ac:dyDescent="0.25">
      <c r="A451" s="2" t="s">
        <v>1063</v>
      </c>
      <c r="B451" s="3">
        <v>482</v>
      </c>
      <c r="C451" s="2" t="s">
        <v>1064</v>
      </c>
      <c r="D451" s="2" t="s">
        <v>33</v>
      </c>
      <c r="E451" s="4">
        <v>32</v>
      </c>
    </row>
    <row r="452" spans="1:5" ht="41" customHeight="1" x14ac:dyDescent="0.25">
      <c r="A452" s="2" t="s">
        <v>1067</v>
      </c>
      <c r="B452" s="3">
        <v>484</v>
      </c>
      <c r="C452" s="2" t="s">
        <v>1068</v>
      </c>
      <c r="D452" s="2" t="s">
        <v>33</v>
      </c>
      <c r="E452" s="4">
        <v>28</v>
      </c>
    </row>
    <row r="453" spans="1:5" ht="41" customHeight="1" x14ac:dyDescent="0.25">
      <c r="A453" s="2" t="s">
        <v>1069</v>
      </c>
      <c r="B453" s="3">
        <v>485</v>
      </c>
      <c r="C453" s="2" t="s">
        <v>1070</v>
      </c>
      <c r="D453" s="2" t="s">
        <v>1071</v>
      </c>
      <c r="E453" s="4">
        <v>47</v>
      </c>
    </row>
    <row r="454" spans="1:5" ht="41" customHeight="1" x14ac:dyDescent="0.25">
      <c r="A454" s="2" t="s">
        <v>1072</v>
      </c>
      <c r="B454" s="3">
        <v>486</v>
      </c>
      <c r="C454" s="2" t="s">
        <v>1073</v>
      </c>
      <c r="D454" s="2" t="s">
        <v>1074</v>
      </c>
      <c r="E454" s="4">
        <v>138</v>
      </c>
    </row>
    <row r="455" spans="1:5" ht="41" customHeight="1" x14ac:dyDescent="0.25">
      <c r="A455" s="2" t="s">
        <v>1078</v>
      </c>
      <c r="B455" s="3">
        <v>488</v>
      </c>
      <c r="C455" s="2" t="s">
        <v>1079</v>
      </c>
      <c r="D455" s="2" t="s">
        <v>1080</v>
      </c>
      <c r="E455" s="4">
        <v>48</v>
      </c>
    </row>
    <row r="456" spans="1:5" ht="41" customHeight="1" x14ac:dyDescent="0.25">
      <c r="A456" s="2" t="s">
        <v>1081</v>
      </c>
      <c r="B456" s="3">
        <v>489</v>
      </c>
      <c r="C456" s="2" t="s">
        <v>1082</v>
      </c>
      <c r="D456" s="2" t="s">
        <v>48</v>
      </c>
      <c r="E456" s="4">
        <v>36</v>
      </c>
    </row>
    <row r="457" spans="1:5" ht="41" customHeight="1" x14ac:dyDescent="0.25">
      <c r="A457" s="2" t="s">
        <v>1083</v>
      </c>
      <c r="B457" s="3">
        <v>490</v>
      </c>
      <c r="C457" s="2" t="s">
        <v>1084</v>
      </c>
      <c r="D457" s="2" t="s">
        <v>48</v>
      </c>
      <c r="E457" s="4">
        <v>46</v>
      </c>
    </row>
    <row r="458" spans="1:5" ht="41" customHeight="1" x14ac:dyDescent="0.25">
      <c r="A458" s="2" t="s">
        <v>1085</v>
      </c>
      <c r="B458" s="3">
        <v>491</v>
      </c>
      <c r="C458" s="2" t="s">
        <v>1086</v>
      </c>
      <c r="D458" s="2" t="s">
        <v>1087</v>
      </c>
      <c r="E458" s="4">
        <v>54</v>
      </c>
    </row>
    <row r="459" spans="1:5" ht="41" customHeight="1" x14ac:dyDescent="0.25">
      <c r="A459" s="2" t="s">
        <v>1088</v>
      </c>
      <c r="B459" s="3">
        <v>492</v>
      </c>
      <c r="C459" s="2" t="s">
        <v>1089</v>
      </c>
      <c r="D459" s="2" t="s">
        <v>48</v>
      </c>
      <c r="E459" s="4">
        <v>36</v>
      </c>
    </row>
    <row r="460" spans="1:5" ht="41" customHeight="1" x14ac:dyDescent="0.25">
      <c r="A460" s="2" t="s">
        <v>1090</v>
      </c>
      <c r="B460" s="3">
        <v>493</v>
      </c>
      <c r="C460" s="2" t="s">
        <v>270</v>
      </c>
      <c r="D460" s="2" t="s">
        <v>1091</v>
      </c>
      <c r="E460" s="4">
        <v>48</v>
      </c>
    </row>
    <row r="461" spans="1:5" ht="41" customHeight="1" x14ac:dyDescent="0.25">
      <c r="A461" s="2" t="s">
        <v>1092</v>
      </c>
      <c r="B461" s="3">
        <v>494</v>
      </c>
      <c r="C461" s="2" t="s">
        <v>258</v>
      </c>
      <c r="D461" s="2" t="s">
        <v>259</v>
      </c>
      <c r="E461" s="4">
        <v>42</v>
      </c>
    </row>
    <row r="462" spans="1:5" ht="41" customHeight="1" x14ac:dyDescent="0.25">
      <c r="A462" s="2" t="s">
        <v>1093</v>
      </c>
      <c r="B462" s="3">
        <v>495</v>
      </c>
      <c r="C462" s="2" t="s">
        <v>905</v>
      </c>
      <c r="D462" s="2" t="s">
        <v>227</v>
      </c>
      <c r="E462" s="4">
        <v>58</v>
      </c>
    </row>
    <row r="463" spans="1:5" ht="41" customHeight="1" x14ac:dyDescent="0.25">
      <c r="A463" s="2" t="s">
        <v>1094</v>
      </c>
      <c r="B463" s="3">
        <v>496</v>
      </c>
      <c r="C463" s="2" t="s">
        <v>1095</v>
      </c>
      <c r="D463" s="2" t="s">
        <v>1096</v>
      </c>
      <c r="E463" s="4">
        <v>38</v>
      </c>
    </row>
    <row r="464" spans="1:5" ht="41" customHeight="1" x14ac:dyDescent="0.25">
      <c r="A464" s="2" t="s">
        <v>1097</v>
      </c>
      <c r="B464" s="3">
        <v>497</v>
      </c>
      <c r="C464" s="2" t="s">
        <v>1098</v>
      </c>
      <c r="D464" s="2" t="s">
        <v>1099</v>
      </c>
      <c r="E464" s="4">
        <v>199</v>
      </c>
    </row>
    <row r="465" spans="1:5" ht="41" customHeight="1" x14ac:dyDescent="0.25">
      <c r="A465" s="2" t="s">
        <v>1100</v>
      </c>
      <c r="B465" s="3">
        <v>498</v>
      </c>
      <c r="C465" s="2" t="s">
        <v>1101</v>
      </c>
      <c r="D465" s="2" t="s">
        <v>1102</v>
      </c>
      <c r="E465" s="4">
        <v>36</v>
      </c>
    </row>
    <row r="466" spans="1:5" ht="41" customHeight="1" x14ac:dyDescent="0.25">
      <c r="A466" s="2" t="s">
        <v>1103</v>
      </c>
      <c r="B466" s="3">
        <v>499</v>
      </c>
      <c r="C466" s="2" t="s">
        <v>209</v>
      </c>
      <c r="D466" s="2" t="s">
        <v>1104</v>
      </c>
      <c r="E466" s="4">
        <v>52</v>
      </c>
    </row>
    <row r="467" spans="1:5" ht="41" customHeight="1" x14ac:dyDescent="0.25">
      <c r="A467" s="2" t="s">
        <v>1105</v>
      </c>
      <c r="B467" s="3">
        <v>500</v>
      </c>
      <c r="C467" s="2" t="s">
        <v>1106</v>
      </c>
      <c r="D467" s="2" t="s">
        <v>857</v>
      </c>
      <c r="E467" s="4">
        <v>91</v>
      </c>
    </row>
    <row r="468" spans="1:5" ht="41" customHeight="1" x14ac:dyDescent="0.25">
      <c r="A468" s="2" t="s">
        <v>1107</v>
      </c>
      <c r="B468" s="3">
        <v>501</v>
      </c>
      <c r="C468" s="2" t="s">
        <v>578</v>
      </c>
      <c r="D468" s="2" t="s">
        <v>48</v>
      </c>
      <c r="E468" s="4">
        <v>52</v>
      </c>
    </row>
    <row r="469" spans="1:5" ht="41" customHeight="1" x14ac:dyDescent="0.25">
      <c r="A469" s="2" t="s">
        <v>1108</v>
      </c>
      <c r="B469" s="3">
        <v>502</v>
      </c>
      <c r="C469" s="2" t="s">
        <v>1109</v>
      </c>
      <c r="D469" s="2" t="s">
        <v>88</v>
      </c>
      <c r="E469" s="4">
        <v>44.9</v>
      </c>
    </row>
    <row r="470" spans="1:5" ht="41" customHeight="1" x14ac:dyDescent="0.25">
      <c r="A470" s="2" t="s">
        <v>1110</v>
      </c>
      <c r="B470" s="3">
        <v>503</v>
      </c>
      <c r="C470" s="2" t="s">
        <v>905</v>
      </c>
      <c r="D470" s="2" t="s">
        <v>227</v>
      </c>
      <c r="E470" s="4">
        <v>56</v>
      </c>
    </row>
    <row r="471" spans="1:5" ht="41" customHeight="1" x14ac:dyDescent="0.25">
      <c r="A471" s="2" t="s">
        <v>1111</v>
      </c>
      <c r="B471" s="3">
        <v>504</v>
      </c>
      <c r="C471" s="2" t="s">
        <v>1112</v>
      </c>
      <c r="D471" s="2" t="s">
        <v>1113</v>
      </c>
      <c r="E471" s="4">
        <v>51</v>
      </c>
    </row>
    <row r="472" spans="1:5" ht="41" customHeight="1" x14ac:dyDescent="0.25">
      <c r="A472" s="2" t="s">
        <v>1114</v>
      </c>
      <c r="B472" s="3">
        <v>505</v>
      </c>
      <c r="C472" s="2" t="s">
        <v>551</v>
      </c>
      <c r="D472" s="2" t="s">
        <v>1115</v>
      </c>
      <c r="E472" s="4">
        <v>45</v>
      </c>
    </row>
    <row r="473" spans="1:5" ht="41" customHeight="1" x14ac:dyDescent="0.25">
      <c r="A473" s="2" t="s">
        <v>1116</v>
      </c>
      <c r="B473" s="3">
        <v>506</v>
      </c>
      <c r="C473" s="2" t="s">
        <v>1117</v>
      </c>
      <c r="D473" s="2" t="s">
        <v>1118</v>
      </c>
      <c r="E473" s="4">
        <v>78</v>
      </c>
    </row>
    <row r="474" spans="1:5" ht="41" customHeight="1" x14ac:dyDescent="0.25">
      <c r="A474" s="2" t="s">
        <v>1119</v>
      </c>
      <c r="B474" s="3">
        <v>507</v>
      </c>
      <c r="C474" s="2" t="s">
        <v>381</v>
      </c>
      <c r="D474" s="2" t="s">
        <v>48</v>
      </c>
      <c r="E474" s="4">
        <v>30</v>
      </c>
    </row>
    <row r="475" spans="1:5" ht="41" customHeight="1" x14ac:dyDescent="0.25">
      <c r="A475" s="2" t="s">
        <v>1120</v>
      </c>
      <c r="B475" s="3">
        <v>508</v>
      </c>
      <c r="C475" s="2" t="s">
        <v>496</v>
      </c>
      <c r="D475" s="2" t="s">
        <v>1121</v>
      </c>
      <c r="E475" s="4">
        <v>48</v>
      </c>
    </row>
    <row r="476" spans="1:5" ht="41" customHeight="1" x14ac:dyDescent="0.25">
      <c r="A476" s="2" t="s">
        <v>1125</v>
      </c>
      <c r="B476" s="3">
        <v>510</v>
      </c>
      <c r="C476" s="2" t="s">
        <v>1126</v>
      </c>
      <c r="D476" s="2" t="s">
        <v>51</v>
      </c>
      <c r="E476" s="4">
        <v>48</v>
      </c>
    </row>
    <row r="477" spans="1:5" ht="41" customHeight="1" x14ac:dyDescent="0.25">
      <c r="A477" s="2" t="s">
        <v>1127</v>
      </c>
      <c r="B477" s="3">
        <v>511</v>
      </c>
      <c r="C477" s="2" t="s">
        <v>206</v>
      </c>
      <c r="D477" s="2" t="s">
        <v>1128</v>
      </c>
      <c r="E477" s="4">
        <v>53</v>
      </c>
    </row>
    <row r="478" spans="1:5" ht="41" customHeight="1" x14ac:dyDescent="0.25">
      <c r="A478" s="2" t="s">
        <v>1129</v>
      </c>
      <c r="B478" s="3">
        <v>512</v>
      </c>
      <c r="C478" s="2" t="s">
        <v>32</v>
      </c>
      <c r="D478" s="2" t="s">
        <v>33</v>
      </c>
      <c r="E478" s="4">
        <v>34</v>
      </c>
    </row>
    <row r="479" spans="1:5" ht="41" customHeight="1" x14ac:dyDescent="0.25">
      <c r="A479" s="2" t="s">
        <v>1130</v>
      </c>
      <c r="B479" s="3">
        <v>513</v>
      </c>
      <c r="C479" s="2" t="s">
        <v>1131</v>
      </c>
      <c r="D479" s="2" t="s">
        <v>93</v>
      </c>
      <c r="E479" s="4">
        <v>38</v>
      </c>
    </row>
    <row r="480" spans="1:5" ht="41" customHeight="1" x14ac:dyDescent="0.25">
      <c r="A480" s="2" t="s">
        <v>1132</v>
      </c>
      <c r="B480" s="3">
        <v>514</v>
      </c>
      <c r="C480" s="2" t="s">
        <v>1133</v>
      </c>
      <c r="D480" s="2" t="s">
        <v>68</v>
      </c>
      <c r="E480" s="4">
        <v>41</v>
      </c>
    </row>
    <row r="481" spans="1:5" ht="41" customHeight="1" x14ac:dyDescent="0.25">
      <c r="A481" s="2" t="s">
        <v>1134</v>
      </c>
      <c r="B481" s="3">
        <v>515</v>
      </c>
      <c r="C481" s="2" t="s">
        <v>1135</v>
      </c>
      <c r="D481" s="2" t="s">
        <v>120</v>
      </c>
      <c r="E481" s="4">
        <v>58</v>
      </c>
    </row>
    <row r="482" spans="1:5" ht="41" customHeight="1" x14ac:dyDescent="0.25">
      <c r="A482" s="2" t="s">
        <v>1136</v>
      </c>
      <c r="B482" s="3">
        <v>516</v>
      </c>
      <c r="C482" s="2" t="s">
        <v>82</v>
      </c>
      <c r="D482" s="2" t="s">
        <v>1137</v>
      </c>
      <c r="E482" s="4">
        <v>53</v>
      </c>
    </row>
    <row r="483" spans="1:5" ht="41" customHeight="1" x14ac:dyDescent="0.25">
      <c r="A483" s="2" t="s">
        <v>1138</v>
      </c>
      <c r="B483" s="3">
        <v>517</v>
      </c>
      <c r="C483" s="2" t="s">
        <v>580</v>
      </c>
      <c r="D483" s="2" t="s">
        <v>10</v>
      </c>
      <c r="E483" s="4">
        <v>78</v>
      </c>
    </row>
    <row r="484" spans="1:5" ht="41" customHeight="1" x14ac:dyDescent="0.25">
      <c r="A484" s="2" t="s">
        <v>1139</v>
      </c>
      <c r="B484" s="3">
        <v>518</v>
      </c>
      <c r="C484" s="2" t="s">
        <v>1140</v>
      </c>
      <c r="D484" s="2" t="s">
        <v>1141</v>
      </c>
      <c r="E484" s="4">
        <v>39</v>
      </c>
    </row>
    <row r="485" spans="1:5" ht="41" customHeight="1" x14ac:dyDescent="0.25">
      <c r="A485" s="2" t="s">
        <v>1142</v>
      </c>
      <c r="B485" s="3">
        <v>519</v>
      </c>
      <c r="C485" s="2" t="s">
        <v>1143</v>
      </c>
      <c r="D485" s="2" t="s">
        <v>1144</v>
      </c>
      <c r="E485" s="4">
        <v>60</v>
      </c>
    </row>
    <row r="486" spans="1:5" ht="41" customHeight="1" x14ac:dyDescent="0.25">
      <c r="A486" s="2" t="s">
        <v>1145</v>
      </c>
      <c r="B486" s="3">
        <v>520</v>
      </c>
      <c r="C486" s="2" t="s">
        <v>1146</v>
      </c>
      <c r="D486" s="2" t="s">
        <v>42</v>
      </c>
      <c r="E486" s="4">
        <v>38</v>
      </c>
    </row>
    <row r="487" spans="1:5" ht="41" customHeight="1" x14ac:dyDescent="0.25">
      <c r="A487" s="2" t="s">
        <v>1147</v>
      </c>
      <c r="B487" s="3">
        <v>521</v>
      </c>
      <c r="C487" s="2" t="s">
        <v>1148</v>
      </c>
      <c r="D487" s="2" t="s">
        <v>1149</v>
      </c>
      <c r="E487" s="4">
        <v>40</v>
      </c>
    </row>
    <row r="488" spans="1:5" ht="41" customHeight="1" x14ac:dyDescent="0.25">
      <c r="A488" s="2" t="s">
        <v>1150</v>
      </c>
      <c r="B488" s="3">
        <v>522</v>
      </c>
      <c r="C488" s="2" t="s">
        <v>302</v>
      </c>
      <c r="D488" s="2" t="s">
        <v>1151</v>
      </c>
      <c r="E488" s="4">
        <v>42</v>
      </c>
    </row>
    <row r="489" spans="1:5" ht="41" customHeight="1" x14ac:dyDescent="0.25">
      <c r="A489" s="2" t="s">
        <v>1152</v>
      </c>
      <c r="B489" s="3">
        <v>523</v>
      </c>
      <c r="C489" s="2" t="s">
        <v>1153</v>
      </c>
      <c r="D489" s="2" t="s">
        <v>1154</v>
      </c>
      <c r="E489" s="4">
        <v>63</v>
      </c>
    </row>
    <row r="490" spans="1:5" ht="41" customHeight="1" x14ac:dyDescent="0.25">
      <c r="A490" s="2" t="s">
        <v>1155</v>
      </c>
      <c r="B490" s="3">
        <v>524</v>
      </c>
      <c r="C490" s="2" t="s">
        <v>314</v>
      </c>
      <c r="D490" s="2" t="s">
        <v>1156</v>
      </c>
      <c r="E490" s="4">
        <v>96</v>
      </c>
    </row>
    <row r="491" spans="1:5" ht="41" customHeight="1" x14ac:dyDescent="0.25">
      <c r="A491" s="2" t="s">
        <v>1157</v>
      </c>
      <c r="B491" s="3">
        <v>525</v>
      </c>
      <c r="C491" s="2" t="s">
        <v>1158</v>
      </c>
      <c r="D491" s="2" t="s">
        <v>202</v>
      </c>
      <c r="E491" s="4">
        <v>62</v>
      </c>
    </row>
    <row r="492" spans="1:5" ht="41" customHeight="1" x14ac:dyDescent="0.25">
      <c r="A492" s="2" t="s">
        <v>1159</v>
      </c>
      <c r="B492" s="3">
        <v>526</v>
      </c>
      <c r="C492" s="2" t="s">
        <v>358</v>
      </c>
      <c r="D492" s="2" t="s">
        <v>48</v>
      </c>
      <c r="E492" s="4">
        <v>38</v>
      </c>
    </row>
    <row r="493" spans="1:5" ht="41" customHeight="1" x14ac:dyDescent="0.25">
      <c r="A493" s="2" t="s">
        <v>1160</v>
      </c>
      <c r="B493" s="3">
        <v>527</v>
      </c>
      <c r="C493" s="2" t="s">
        <v>1161</v>
      </c>
      <c r="D493" s="2" t="s">
        <v>1162</v>
      </c>
      <c r="E493" s="4">
        <v>59</v>
      </c>
    </row>
    <row r="494" spans="1:5" ht="41" customHeight="1" x14ac:dyDescent="0.25">
      <c r="A494" s="2" t="s">
        <v>1163</v>
      </c>
      <c r="B494" s="3">
        <v>528</v>
      </c>
      <c r="C494" s="2" t="s">
        <v>1164</v>
      </c>
      <c r="D494" s="2" t="s">
        <v>788</v>
      </c>
      <c r="E494" s="4">
        <v>45</v>
      </c>
    </row>
    <row r="495" spans="1:5" ht="41" customHeight="1" x14ac:dyDescent="0.25">
      <c r="A495" s="2" t="s">
        <v>1165</v>
      </c>
      <c r="B495" s="3">
        <v>529</v>
      </c>
      <c r="C495" s="2" t="s">
        <v>1166</v>
      </c>
      <c r="D495" s="2" t="s">
        <v>48</v>
      </c>
      <c r="E495" s="4">
        <v>32</v>
      </c>
    </row>
    <row r="496" spans="1:5" ht="41" customHeight="1" x14ac:dyDescent="0.25">
      <c r="A496" s="2" t="s">
        <v>1167</v>
      </c>
      <c r="B496" s="3">
        <v>530</v>
      </c>
      <c r="C496" s="2" t="s">
        <v>1168</v>
      </c>
      <c r="D496" s="2" t="s">
        <v>1169</v>
      </c>
      <c r="E496" s="4">
        <v>86</v>
      </c>
    </row>
    <row r="497" spans="1:5" ht="41" customHeight="1" x14ac:dyDescent="0.25">
      <c r="A497" s="2" t="s">
        <v>1170</v>
      </c>
      <c r="B497" s="3">
        <v>531</v>
      </c>
      <c r="C497" s="2" t="s">
        <v>29</v>
      </c>
      <c r="D497" s="2" t="s">
        <v>669</v>
      </c>
      <c r="E497" s="4">
        <v>42</v>
      </c>
    </row>
    <row r="498" spans="1:5" ht="41" customHeight="1" x14ac:dyDescent="0.25">
      <c r="A498" s="2" t="s">
        <v>1171</v>
      </c>
      <c r="B498" s="3">
        <v>532</v>
      </c>
      <c r="C498" s="2" t="s">
        <v>1172</v>
      </c>
      <c r="D498" s="2" t="s">
        <v>48</v>
      </c>
      <c r="E498" s="4">
        <v>50</v>
      </c>
    </row>
    <row r="499" spans="1:5" ht="41" customHeight="1" x14ac:dyDescent="0.25">
      <c r="A499" s="2" t="s">
        <v>1173</v>
      </c>
      <c r="B499" s="3">
        <v>533</v>
      </c>
      <c r="C499" s="2" t="s">
        <v>1174</v>
      </c>
      <c r="D499" s="2" t="s">
        <v>68</v>
      </c>
      <c r="E499" s="4">
        <v>54</v>
      </c>
    </row>
    <row r="500" spans="1:5" ht="41" customHeight="1" x14ac:dyDescent="0.25">
      <c r="A500" s="2" t="s">
        <v>1175</v>
      </c>
      <c r="B500" s="3">
        <v>534</v>
      </c>
      <c r="C500" s="2" t="s">
        <v>327</v>
      </c>
      <c r="D500" s="2" t="s">
        <v>1176</v>
      </c>
      <c r="E500" s="4">
        <v>65</v>
      </c>
    </row>
    <row r="501" spans="1:5" ht="41" customHeight="1" x14ac:dyDescent="0.25">
      <c r="A501" s="2" t="s">
        <v>1177</v>
      </c>
      <c r="B501" s="3">
        <v>535</v>
      </c>
      <c r="C501" s="2" t="s">
        <v>1178</v>
      </c>
      <c r="D501" s="2" t="s">
        <v>375</v>
      </c>
      <c r="E501" s="4">
        <v>58</v>
      </c>
    </row>
    <row r="502" spans="1:5" ht="41" customHeight="1" x14ac:dyDescent="0.25">
      <c r="A502" s="2" t="s">
        <v>1179</v>
      </c>
      <c r="B502" s="3">
        <v>536</v>
      </c>
      <c r="C502" s="2" t="s">
        <v>254</v>
      </c>
      <c r="D502" s="2" t="s">
        <v>1180</v>
      </c>
      <c r="E502" s="4">
        <v>36</v>
      </c>
    </row>
    <row r="503" spans="1:5" ht="41" customHeight="1" x14ac:dyDescent="0.25">
      <c r="A503" s="2" t="s">
        <v>1181</v>
      </c>
      <c r="B503" s="3">
        <v>537</v>
      </c>
      <c r="C503" s="2" t="s">
        <v>1182</v>
      </c>
      <c r="D503" s="2" t="s">
        <v>1183</v>
      </c>
      <c r="E503" s="4">
        <v>82</v>
      </c>
    </row>
    <row r="504" spans="1:5" ht="41" customHeight="1" x14ac:dyDescent="0.25">
      <c r="A504" s="2" t="s">
        <v>1184</v>
      </c>
      <c r="B504" s="3">
        <v>538</v>
      </c>
      <c r="C504" s="2" t="s">
        <v>1185</v>
      </c>
      <c r="D504" s="2" t="s">
        <v>51</v>
      </c>
      <c r="E504" s="4">
        <v>75</v>
      </c>
    </row>
    <row r="505" spans="1:5" ht="41" customHeight="1" x14ac:dyDescent="0.25">
      <c r="A505" s="2" t="s">
        <v>1186</v>
      </c>
      <c r="B505" s="3">
        <v>539</v>
      </c>
      <c r="C505" s="2" t="s">
        <v>664</v>
      </c>
      <c r="D505" s="2" t="s">
        <v>1187</v>
      </c>
      <c r="E505" s="4">
        <v>92</v>
      </c>
    </row>
    <row r="506" spans="1:5" ht="41" customHeight="1" x14ac:dyDescent="0.25">
      <c r="A506" s="2" t="s">
        <v>1188</v>
      </c>
      <c r="B506" s="3">
        <v>540</v>
      </c>
      <c r="C506" s="2" t="s">
        <v>1189</v>
      </c>
      <c r="D506" s="2" t="s">
        <v>57</v>
      </c>
      <c r="E506" s="4">
        <v>28</v>
      </c>
    </row>
    <row r="507" spans="1:5" ht="41" customHeight="1" x14ac:dyDescent="0.25">
      <c r="A507" s="2" t="s">
        <v>1190</v>
      </c>
      <c r="B507" s="3">
        <v>541</v>
      </c>
      <c r="C507" s="2" t="s">
        <v>1191</v>
      </c>
      <c r="D507" s="2" t="s">
        <v>1192</v>
      </c>
      <c r="E507" s="4">
        <v>26</v>
      </c>
    </row>
    <row r="508" spans="1:5" ht="41" customHeight="1" x14ac:dyDescent="0.25">
      <c r="A508" s="2" t="s">
        <v>1193</v>
      </c>
      <c r="B508" s="3">
        <v>542</v>
      </c>
      <c r="C508" s="2" t="s">
        <v>1194</v>
      </c>
      <c r="D508" s="2" t="s">
        <v>268</v>
      </c>
      <c r="E508" s="4">
        <v>44.5</v>
      </c>
    </row>
    <row r="509" spans="1:5" ht="41" customHeight="1" x14ac:dyDescent="0.25">
      <c r="A509" s="2" t="s">
        <v>1195</v>
      </c>
      <c r="B509" s="3">
        <v>543</v>
      </c>
      <c r="C509" s="2" t="s">
        <v>1196</v>
      </c>
      <c r="D509" s="2" t="s">
        <v>1197</v>
      </c>
      <c r="E509" s="4">
        <v>25</v>
      </c>
    </row>
    <row r="510" spans="1:5" ht="41" customHeight="1" x14ac:dyDescent="0.25">
      <c r="A510" s="2" t="s">
        <v>1198</v>
      </c>
      <c r="B510" s="3">
        <v>544</v>
      </c>
      <c r="C510" s="2" t="s">
        <v>464</v>
      </c>
      <c r="D510" s="2" t="s">
        <v>1199</v>
      </c>
      <c r="E510" s="4">
        <v>48</v>
      </c>
    </row>
    <row r="511" spans="1:5" ht="41" customHeight="1" x14ac:dyDescent="0.25">
      <c r="A511" s="2" t="s">
        <v>1200</v>
      </c>
      <c r="B511" s="3">
        <v>545</v>
      </c>
      <c r="C511" s="2" t="s">
        <v>1201</v>
      </c>
      <c r="D511" s="2" t="s">
        <v>1202</v>
      </c>
      <c r="E511" s="4">
        <v>148</v>
      </c>
    </row>
    <row r="512" spans="1:5" ht="41" customHeight="1" x14ac:dyDescent="0.25">
      <c r="A512" s="2" t="s">
        <v>1203</v>
      </c>
      <c r="B512" s="3">
        <v>546</v>
      </c>
      <c r="C512" s="2" t="s">
        <v>1204</v>
      </c>
      <c r="D512" s="2" t="s">
        <v>51</v>
      </c>
      <c r="E512" s="4">
        <v>48</v>
      </c>
    </row>
    <row r="513" spans="1:5" ht="41" customHeight="1" x14ac:dyDescent="0.25">
      <c r="A513" s="2" t="s">
        <v>1205</v>
      </c>
      <c r="B513" s="3">
        <v>547</v>
      </c>
      <c r="C513" s="2" t="s">
        <v>464</v>
      </c>
      <c r="D513" s="2" t="s">
        <v>1206</v>
      </c>
      <c r="E513" s="4">
        <v>52</v>
      </c>
    </row>
    <row r="514" spans="1:5" ht="41" customHeight="1" x14ac:dyDescent="0.25">
      <c r="A514" s="2" t="s">
        <v>1207</v>
      </c>
      <c r="B514" s="3">
        <v>548</v>
      </c>
      <c r="C514" s="2" t="s">
        <v>1208</v>
      </c>
      <c r="D514" s="2" t="s">
        <v>88</v>
      </c>
      <c r="E514" s="4">
        <v>51</v>
      </c>
    </row>
    <row r="515" spans="1:5" ht="41" customHeight="1" x14ac:dyDescent="0.25">
      <c r="A515" s="2" t="s">
        <v>1209</v>
      </c>
      <c r="B515" s="3">
        <v>549</v>
      </c>
      <c r="C515" s="2" t="s">
        <v>1210</v>
      </c>
      <c r="D515" s="2" t="s">
        <v>48</v>
      </c>
      <c r="E515" s="4">
        <v>48</v>
      </c>
    </row>
    <row r="516" spans="1:5" ht="41" customHeight="1" x14ac:dyDescent="0.25">
      <c r="A516" s="2" t="s">
        <v>1211</v>
      </c>
      <c r="B516" s="3">
        <v>550</v>
      </c>
      <c r="C516" s="2" t="s">
        <v>252</v>
      </c>
      <c r="D516" s="2" t="s">
        <v>16</v>
      </c>
      <c r="E516" s="4">
        <v>36</v>
      </c>
    </row>
    <row r="517" spans="1:5" ht="41" customHeight="1" x14ac:dyDescent="0.25">
      <c r="A517" s="2" t="s">
        <v>1212</v>
      </c>
      <c r="B517" s="3">
        <v>551</v>
      </c>
      <c r="C517" s="2" t="s">
        <v>1213</v>
      </c>
      <c r="D517" s="2" t="s">
        <v>1214</v>
      </c>
      <c r="E517" s="4">
        <v>30</v>
      </c>
    </row>
    <row r="518" spans="1:5" ht="41" customHeight="1" x14ac:dyDescent="0.25">
      <c r="A518" s="2" t="s">
        <v>1215</v>
      </c>
      <c r="B518" s="3">
        <v>552</v>
      </c>
      <c r="C518" s="2" t="s">
        <v>1216</v>
      </c>
      <c r="D518" s="2" t="s">
        <v>1217</v>
      </c>
      <c r="E518" s="4">
        <v>58</v>
      </c>
    </row>
    <row r="519" spans="1:5" ht="41" customHeight="1" x14ac:dyDescent="0.25">
      <c r="A519" s="2" t="s">
        <v>1218</v>
      </c>
      <c r="B519" s="3">
        <v>553</v>
      </c>
      <c r="C519" s="2" t="s">
        <v>1219</v>
      </c>
      <c r="D519" s="2" t="s">
        <v>1080</v>
      </c>
      <c r="E519" s="4">
        <v>41</v>
      </c>
    </row>
    <row r="520" spans="1:5" ht="41" customHeight="1" x14ac:dyDescent="0.25">
      <c r="A520" s="2" t="s">
        <v>1220</v>
      </c>
      <c r="B520" s="3">
        <v>554</v>
      </c>
      <c r="C520" s="2" t="s">
        <v>1221</v>
      </c>
      <c r="D520" s="2" t="s">
        <v>1222</v>
      </c>
      <c r="E520" s="4">
        <v>58</v>
      </c>
    </row>
    <row r="521" spans="1:5" ht="41" customHeight="1" x14ac:dyDescent="0.25">
      <c r="A521" s="2" t="s">
        <v>1223</v>
      </c>
      <c r="B521" s="3">
        <v>555</v>
      </c>
      <c r="C521" s="2" t="s">
        <v>1224</v>
      </c>
      <c r="D521" s="2" t="s">
        <v>1225</v>
      </c>
      <c r="E521" s="4">
        <v>42</v>
      </c>
    </row>
    <row r="522" spans="1:5" ht="41" customHeight="1" x14ac:dyDescent="0.25">
      <c r="A522" s="2" t="s">
        <v>1226</v>
      </c>
      <c r="B522" s="3">
        <v>556</v>
      </c>
      <c r="C522" s="2" t="s">
        <v>1227</v>
      </c>
      <c r="D522" s="2" t="s">
        <v>36</v>
      </c>
      <c r="E522" s="4">
        <v>42</v>
      </c>
    </row>
    <row r="523" spans="1:5" ht="41" customHeight="1" x14ac:dyDescent="0.25">
      <c r="A523" s="2" t="s">
        <v>1228</v>
      </c>
      <c r="B523" s="3">
        <v>557</v>
      </c>
      <c r="C523" s="2" t="s">
        <v>1229</v>
      </c>
      <c r="D523" s="2" t="s">
        <v>1230</v>
      </c>
      <c r="E523" s="4">
        <v>58</v>
      </c>
    </row>
    <row r="524" spans="1:5" ht="41" customHeight="1" x14ac:dyDescent="0.25">
      <c r="A524" s="2" t="s">
        <v>1231</v>
      </c>
      <c r="B524" s="3">
        <v>558</v>
      </c>
      <c r="C524" s="2" t="s">
        <v>1232</v>
      </c>
      <c r="D524" s="2" t="s">
        <v>48</v>
      </c>
      <c r="E524" s="4">
        <v>44</v>
      </c>
    </row>
    <row r="525" spans="1:5" ht="41" customHeight="1" x14ac:dyDescent="0.25">
      <c r="A525" s="2" t="s">
        <v>1233</v>
      </c>
      <c r="B525" s="3">
        <v>559</v>
      </c>
      <c r="C525" s="2" t="s">
        <v>1234</v>
      </c>
      <c r="D525" s="2" t="s">
        <v>51</v>
      </c>
      <c r="E525" s="4">
        <v>45</v>
      </c>
    </row>
    <row r="526" spans="1:5" ht="41" customHeight="1" x14ac:dyDescent="0.25">
      <c r="A526" s="2" t="s">
        <v>1235</v>
      </c>
      <c r="B526" s="3">
        <v>560</v>
      </c>
      <c r="C526" s="2" t="s">
        <v>1236</v>
      </c>
      <c r="D526" s="2" t="s">
        <v>465</v>
      </c>
      <c r="E526" s="4">
        <v>51</v>
      </c>
    </row>
    <row r="527" spans="1:5" ht="41" customHeight="1" x14ac:dyDescent="0.25">
      <c r="A527" s="2" t="s">
        <v>1237</v>
      </c>
      <c r="B527" s="3">
        <v>561</v>
      </c>
      <c r="C527" s="2" t="s">
        <v>617</v>
      </c>
      <c r="D527" s="2" t="s">
        <v>1238</v>
      </c>
      <c r="E527" s="4">
        <v>45</v>
      </c>
    </row>
    <row r="528" spans="1:5" ht="41" customHeight="1" x14ac:dyDescent="0.25">
      <c r="A528" s="2" t="s">
        <v>1239</v>
      </c>
      <c r="B528" s="3">
        <v>562</v>
      </c>
      <c r="C528" s="2" t="s">
        <v>1240</v>
      </c>
      <c r="D528" s="2" t="s">
        <v>33</v>
      </c>
      <c r="E528" s="4">
        <v>28</v>
      </c>
    </row>
    <row r="529" spans="1:5" ht="41" customHeight="1" x14ac:dyDescent="0.25">
      <c r="A529" s="2" t="s">
        <v>1241</v>
      </c>
      <c r="B529" s="3">
        <v>563</v>
      </c>
      <c r="C529" s="2" t="s">
        <v>1242</v>
      </c>
      <c r="D529" s="2" t="s">
        <v>268</v>
      </c>
      <c r="E529" s="4">
        <v>41</v>
      </c>
    </row>
    <row r="530" spans="1:5" ht="41" customHeight="1" x14ac:dyDescent="0.25">
      <c r="A530" s="2" t="s">
        <v>1243</v>
      </c>
      <c r="B530" s="3">
        <v>564</v>
      </c>
      <c r="C530" s="2" t="s">
        <v>1244</v>
      </c>
      <c r="D530" s="2" t="s">
        <v>48</v>
      </c>
      <c r="E530" s="4">
        <v>43</v>
      </c>
    </row>
    <row r="531" spans="1:5" ht="41" customHeight="1" x14ac:dyDescent="0.25">
      <c r="A531" s="2" t="s">
        <v>1245</v>
      </c>
      <c r="B531" s="3">
        <v>565</v>
      </c>
      <c r="C531" s="2" t="s">
        <v>1246</v>
      </c>
      <c r="D531" s="2" t="s">
        <v>1247</v>
      </c>
      <c r="E531" s="4">
        <v>54</v>
      </c>
    </row>
    <row r="532" spans="1:5" ht="41" customHeight="1" x14ac:dyDescent="0.25">
      <c r="A532" s="2" t="s">
        <v>1248</v>
      </c>
      <c r="B532" s="3">
        <v>566</v>
      </c>
      <c r="C532" s="2" t="s">
        <v>461</v>
      </c>
      <c r="D532" s="2" t="s">
        <v>499</v>
      </c>
      <c r="E532" s="4">
        <v>29</v>
      </c>
    </row>
    <row r="533" spans="1:5" ht="41" customHeight="1" x14ac:dyDescent="0.25">
      <c r="A533" s="2" t="s">
        <v>1249</v>
      </c>
      <c r="B533" s="3">
        <v>567</v>
      </c>
      <c r="C533" s="2" t="s">
        <v>1250</v>
      </c>
      <c r="D533" s="2" t="s">
        <v>1251</v>
      </c>
      <c r="E533" s="4">
        <v>44</v>
      </c>
    </row>
    <row r="534" spans="1:5" ht="41" customHeight="1" x14ac:dyDescent="0.25">
      <c r="A534" s="2" t="s">
        <v>1252</v>
      </c>
      <c r="B534" s="3">
        <v>568</v>
      </c>
      <c r="C534" s="2" t="s">
        <v>872</v>
      </c>
      <c r="D534" s="2" t="s">
        <v>7</v>
      </c>
      <c r="E534" s="4">
        <v>50</v>
      </c>
    </row>
    <row r="535" spans="1:5" ht="41" customHeight="1" x14ac:dyDescent="0.25">
      <c r="A535" s="2" t="s">
        <v>1253</v>
      </c>
      <c r="B535" s="3">
        <v>569</v>
      </c>
      <c r="C535" s="2" t="s">
        <v>1254</v>
      </c>
      <c r="D535" s="2" t="s">
        <v>33</v>
      </c>
      <c r="E535" s="4">
        <v>35</v>
      </c>
    </row>
    <row r="536" spans="1:5" ht="41" customHeight="1" x14ac:dyDescent="0.25">
      <c r="A536" s="2" t="s">
        <v>1255</v>
      </c>
      <c r="B536" s="3">
        <v>570</v>
      </c>
      <c r="C536" s="2" t="s">
        <v>358</v>
      </c>
      <c r="D536" s="2" t="s">
        <v>1256</v>
      </c>
      <c r="E536" s="4">
        <v>28</v>
      </c>
    </row>
    <row r="537" spans="1:5" ht="41" customHeight="1" x14ac:dyDescent="0.25">
      <c r="A537" s="2" t="s">
        <v>1257</v>
      </c>
      <c r="B537" s="3">
        <v>571</v>
      </c>
      <c r="C537" s="2" t="s">
        <v>160</v>
      </c>
      <c r="D537" s="2" t="s">
        <v>48</v>
      </c>
      <c r="E537" s="4">
        <v>48</v>
      </c>
    </row>
    <row r="538" spans="1:5" ht="41" customHeight="1" x14ac:dyDescent="0.25">
      <c r="A538" s="2" t="s">
        <v>1258</v>
      </c>
      <c r="B538" s="3">
        <v>572</v>
      </c>
      <c r="C538" s="2" t="s">
        <v>1259</v>
      </c>
      <c r="D538" s="2" t="s">
        <v>238</v>
      </c>
      <c r="E538" s="4">
        <v>35</v>
      </c>
    </row>
    <row r="539" spans="1:5" ht="41" customHeight="1" x14ac:dyDescent="0.25">
      <c r="A539" s="2" t="s">
        <v>1260</v>
      </c>
      <c r="B539" s="3">
        <v>573</v>
      </c>
      <c r="C539" s="2" t="s">
        <v>1261</v>
      </c>
      <c r="D539" s="2" t="s">
        <v>238</v>
      </c>
      <c r="E539" s="4">
        <v>34</v>
      </c>
    </row>
    <row r="540" spans="1:5" ht="41" customHeight="1" x14ac:dyDescent="0.25">
      <c r="A540" s="2" t="s">
        <v>1262</v>
      </c>
      <c r="B540" s="3">
        <v>574</v>
      </c>
      <c r="C540" s="2" t="s">
        <v>1263</v>
      </c>
      <c r="D540" s="2" t="s">
        <v>48</v>
      </c>
      <c r="E540" s="4">
        <v>26</v>
      </c>
    </row>
    <row r="541" spans="1:5" ht="41" customHeight="1" x14ac:dyDescent="0.25">
      <c r="A541" s="2" t="s">
        <v>1264</v>
      </c>
      <c r="B541" s="3">
        <v>575</v>
      </c>
      <c r="C541" s="2" t="s">
        <v>1265</v>
      </c>
      <c r="D541" s="2" t="s">
        <v>48</v>
      </c>
      <c r="E541" s="4">
        <v>43</v>
      </c>
    </row>
    <row r="542" spans="1:5" ht="41" customHeight="1" x14ac:dyDescent="0.25">
      <c r="A542" s="2" t="s">
        <v>1266</v>
      </c>
      <c r="B542" s="3">
        <v>576</v>
      </c>
      <c r="C542" s="2" t="s">
        <v>1267</v>
      </c>
      <c r="D542" s="2" t="s">
        <v>1268</v>
      </c>
      <c r="E542" s="4">
        <v>98</v>
      </c>
    </row>
    <row r="543" spans="1:5" ht="41" customHeight="1" x14ac:dyDescent="0.25">
      <c r="A543" s="2" t="s">
        <v>1269</v>
      </c>
      <c r="B543" s="3">
        <v>577</v>
      </c>
      <c r="C543" s="2" t="s">
        <v>183</v>
      </c>
      <c r="D543" s="2" t="s">
        <v>1270</v>
      </c>
      <c r="E543" s="4">
        <v>58</v>
      </c>
    </row>
    <row r="544" spans="1:5" ht="41" customHeight="1" x14ac:dyDescent="0.25">
      <c r="A544" s="2" t="s">
        <v>1271</v>
      </c>
      <c r="B544" s="3">
        <v>578</v>
      </c>
      <c r="C544" s="2" t="s">
        <v>1272</v>
      </c>
      <c r="D544" s="2" t="s">
        <v>1273</v>
      </c>
      <c r="E544" s="4">
        <v>44</v>
      </c>
    </row>
    <row r="545" spans="1:5" ht="41" customHeight="1" x14ac:dyDescent="0.25">
      <c r="A545" s="2" t="s">
        <v>1274</v>
      </c>
      <c r="B545" s="3">
        <v>579</v>
      </c>
      <c r="C545" s="2" t="s">
        <v>1275</v>
      </c>
      <c r="D545" s="2" t="s">
        <v>1276</v>
      </c>
      <c r="E545" s="4">
        <v>38</v>
      </c>
    </row>
    <row r="546" spans="1:5" ht="41" customHeight="1" x14ac:dyDescent="0.25">
      <c r="A546" s="2" t="s">
        <v>1277</v>
      </c>
      <c r="B546" s="3">
        <v>580</v>
      </c>
      <c r="C546" s="2" t="s">
        <v>1016</v>
      </c>
      <c r="D546" s="2" t="s">
        <v>33</v>
      </c>
      <c r="E546" s="4">
        <v>32</v>
      </c>
    </row>
    <row r="547" spans="1:5" ht="41" customHeight="1" x14ac:dyDescent="0.25">
      <c r="A547" s="2" t="s">
        <v>1278</v>
      </c>
      <c r="B547" s="3">
        <v>581</v>
      </c>
      <c r="C547" s="2" t="s">
        <v>1279</v>
      </c>
      <c r="D547" s="2" t="s">
        <v>36</v>
      </c>
      <c r="E547" s="4">
        <v>46</v>
      </c>
    </row>
    <row r="548" spans="1:5" ht="41" customHeight="1" x14ac:dyDescent="0.25">
      <c r="A548" s="2" t="s">
        <v>1280</v>
      </c>
      <c r="B548" s="3">
        <v>582</v>
      </c>
      <c r="C548" s="2" t="s">
        <v>1281</v>
      </c>
      <c r="D548" s="2" t="s">
        <v>1282</v>
      </c>
      <c r="E548" s="4">
        <v>63</v>
      </c>
    </row>
    <row r="549" spans="1:5" ht="41" customHeight="1" x14ac:dyDescent="0.25">
      <c r="A549" s="2" t="s">
        <v>1283</v>
      </c>
      <c r="B549" s="3">
        <v>583</v>
      </c>
      <c r="C549" s="2" t="s">
        <v>314</v>
      </c>
      <c r="D549" s="2" t="s">
        <v>33</v>
      </c>
      <c r="E549" s="4">
        <v>42</v>
      </c>
    </row>
    <row r="550" spans="1:5" ht="41" customHeight="1" x14ac:dyDescent="0.25">
      <c r="A550" s="2" t="s">
        <v>1284</v>
      </c>
      <c r="B550" s="3">
        <v>584</v>
      </c>
      <c r="C550" s="2" t="s">
        <v>1285</v>
      </c>
      <c r="D550" s="2" t="s">
        <v>51</v>
      </c>
      <c r="E550" s="4">
        <v>44</v>
      </c>
    </row>
    <row r="551" spans="1:5" ht="41" customHeight="1" x14ac:dyDescent="0.25">
      <c r="A551" s="2" t="s">
        <v>1286</v>
      </c>
      <c r="B551" s="3">
        <v>585</v>
      </c>
      <c r="C551" s="2" t="s">
        <v>1287</v>
      </c>
      <c r="D551" s="2" t="s">
        <v>1288</v>
      </c>
      <c r="E551" s="4">
        <v>45</v>
      </c>
    </row>
    <row r="552" spans="1:5" ht="41" customHeight="1" x14ac:dyDescent="0.25">
      <c r="A552" s="2" t="s">
        <v>1289</v>
      </c>
      <c r="B552" s="3">
        <v>586</v>
      </c>
      <c r="C552" s="2" t="s">
        <v>872</v>
      </c>
      <c r="D552" s="2" t="s">
        <v>259</v>
      </c>
      <c r="E552" s="4">
        <v>38</v>
      </c>
    </row>
    <row r="553" spans="1:5" ht="41" customHeight="1" x14ac:dyDescent="0.25">
      <c r="A553" s="2" t="s">
        <v>1290</v>
      </c>
      <c r="B553" s="3">
        <v>587</v>
      </c>
      <c r="C553" s="2" t="s">
        <v>1291</v>
      </c>
      <c r="D553" s="2" t="s">
        <v>16</v>
      </c>
      <c r="E553" s="4">
        <v>34</v>
      </c>
    </row>
    <row r="554" spans="1:5" ht="41" customHeight="1" x14ac:dyDescent="0.25">
      <c r="A554" s="2" t="s">
        <v>1292</v>
      </c>
      <c r="B554" s="3">
        <v>588</v>
      </c>
      <c r="C554" s="2" t="s">
        <v>1084</v>
      </c>
      <c r="D554" s="2" t="s">
        <v>227</v>
      </c>
      <c r="E554" s="4">
        <v>58</v>
      </c>
    </row>
    <row r="555" spans="1:5" ht="41" customHeight="1" x14ac:dyDescent="0.25">
      <c r="A555" s="2" t="s">
        <v>1293</v>
      </c>
      <c r="B555" s="3">
        <v>589</v>
      </c>
      <c r="C555" s="2" t="s">
        <v>1294</v>
      </c>
      <c r="D555" s="2" t="s">
        <v>227</v>
      </c>
      <c r="E555" s="4">
        <v>33</v>
      </c>
    </row>
    <row r="556" spans="1:5" ht="41" customHeight="1" x14ac:dyDescent="0.25">
      <c r="A556" s="2" t="s">
        <v>1295</v>
      </c>
      <c r="B556" s="3">
        <v>590</v>
      </c>
      <c r="C556" s="2" t="s">
        <v>856</v>
      </c>
      <c r="D556" s="2" t="s">
        <v>155</v>
      </c>
      <c r="E556" s="4">
        <v>36</v>
      </c>
    </row>
    <row r="557" spans="1:5" ht="41" customHeight="1" x14ac:dyDescent="0.25">
      <c r="A557" s="2" t="s">
        <v>1296</v>
      </c>
      <c r="B557" s="3">
        <v>591</v>
      </c>
      <c r="C557" s="2" t="s">
        <v>1297</v>
      </c>
      <c r="D557" s="2" t="s">
        <v>1298</v>
      </c>
      <c r="E557" s="4">
        <v>46</v>
      </c>
    </row>
    <row r="558" spans="1:5" ht="41" customHeight="1" x14ac:dyDescent="0.25">
      <c r="A558" s="2" t="s">
        <v>1299</v>
      </c>
      <c r="B558" s="3">
        <v>592</v>
      </c>
      <c r="C558" s="2" t="s">
        <v>393</v>
      </c>
      <c r="D558" s="2" t="s">
        <v>33</v>
      </c>
      <c r="E558" s="4">
        <v>36</v>
      </c>
    </row>
    <row r="559" spans="1:5" ht="41" customHeight="1" x14ac:dyDescent="0.25">
      <c r="A559" s="2" t="s">
        <v>1300</v>
      </c>
      <c r="B559" s="3">
        <v>593</v>
      </c>
      <c r="C559" s="2" t="s">
        <v>1051</v>
      </c>
      <c r="D559" s="2" t="s">
        <v>51</v>
      </c>
      <c r="E559" s="4">
        <v>79.5</v>
      </c>
    </row>
    <row r="560" spans="1:5" ht="41" customHeight="1" x14ac:dyDescent="0.25">
      <c r="A560" s="2" t="s">
        <v>1301</v>
      </c>
      <c r="B560" s="3">
        <v>594</v>
      </c>
      <c r="C560" s="2" t="s">
        <v>1302</v>
      </c>
      <c r="D560" s="2" t="s">
        <v>440</v>
      </c>
      <c r="E560" s="4">
        <v>56</v>
      </c>
    </row>
    <row r="561" spans="1:5" ht="41" customHeight="1" x14ac:dyDescent="0.25">
      <c r="A561" s="2" t="s">
        <v>1303</v>
      </c>
      <c r="B561" s="3">
        <v>595</v>
      </c>
      <c r="C561" s="2" t="s">
        <v>314</v>
      </c>
      <c r="D561" s="2" t="s">
        <v>1304</v>
      </c>
      <c r="E561" s="4">
        <v>46</v>
      </c>
    </row>
    <row r="562" spans="1:5" ht="41" customHeight="1" x14ac:dyDescent="0.25">
      <c r="A562" s="2" t="s">
        <v>1305</v>
      </c>
      <c r="B562" s="3">
        <v>596</v>
      </c>
      <c r="C562" s="2" t="s">
        <v>314</v>
      </c>
      <c r="D562" s="2" t="s">
        <v>1306</v>
      </c>
      <c r="E562" s="4">
        <v>41</v>
      </c>
    </row>
    <row r="563" spans="1:5" ht="41" customHeight="1" x14ac:dyDescent="0.25">
      <c r="A563" s="2" t="s">
        <v>1307</v>
      </c>
      <c r="B563" s="3">
        <v>597</v>
      </c>
      <c r="C563" s="2" t="s">
        <v>551</v>
      </c>
      <c r="D563" s="2" t="s">
        <v>1308</v>
      </c>
      <c r="E563" s="4">
        <v>48</v>
      </c>
    </row>
    <row r="564" spans="1:5" ht="41" customHeight="1" x14ac:dyDescent="0.25">
      <c r="A564" s="2" t="s">
        <v>1309</v>
      </c>
      <c r="B564" s="3">
        <v>598</v>
      </c>
      <c r="C564" s="2" t="s">
        <v>1310</v>
      </c>
      <c r="D564" s="2" t="s">
        <v>51</v>
      </c>
      <c r="E564" s="4">
        <v>52</v>
      </c>
    </row>
    <row r="565" spans="1:5" ht="41" customHeight="1" x14ac:dyDescent="0.25">
      <c r="A565" s="2" t="s">
        <v>1311</v>
      </c>
      <c r="B565" s="3">
        <v>599</v>
      </c>
      <c r="C565" s="2" t="s">
        <v>1312</v>
      </c>
      <c r="D565" s="2" t="s">
        <v>129</v>
      </c>
      <c r="E565" s="4">
        <v>120</v>
      </c>
    </row>
    <row r="566" spans="1:5" ht="41" customHeight="1" x14ac:dyDescent="0.25">
      <c r="A566" s="2" t="s">
        <v>1313</v>
      </c>
      <c r="B566" s="3">
        <v>600</v>
      </c>
      <c r="C566" s="2" t="s">
        <v>1314</v>
      </c>
      <c r="D566" s="2" t="s">
        <v>282</v>
      </c>
      <c r="E566" s="4">
        <v>42</v>
      </c>
    </row>
    <row r="567" spans="1:5" ht="41" customHeight="1" x14ac:dyDescent="0.25">
      <c r="A567" s="2" t="s">
        <v>1315</v>
      </c>
      <c r="B567" s="3">
        <v>601</v>
      </c>
      <c r="C567" s="2" t="s">
        <v>1316</v>
      </c>
      <c r="D567" s="2" t="s">
        <v>1317</v>
      </c>
      <c r="E567" s="4">
        <v>48</v>
      </c>
    </row>
    <row r="568" spans="1:5" ht="41" customHeight="1" x14ac:dyDescent="0.25">
      <c r="A568" s="2" t="s">
        <v>1318</v>
      </c>
      <c r="B568" s="3">
        <v>602</v>
      </c>
      <c r="C568" s="2" t="s">
        <v>1031</v>
      </c>
      <c r="D568" s="2" t="s">
        <v>1319</v>
      </c>
      <c r="E568" s="4">
        <v>78</v>
      </c>
    </row>
    <row r="569" spans="1:5" ht="41" customHeight="1" x14ac:dyDescent="0.25">
      <c r="A569" s="2" t="s">
        <v>1320</v>
      </c>
      <c r="B569" s="3">
        <v>603</v>
      </c>
      <c r="C569" s="2" t="s">
        <v>1084</v>
      </c>
      <c r="D569" s="2" t="s">
        <v>48</v>
      </c>
      <c r="E569" s="4">
        <v>46</v>
      </c>
    </row>
    <row r="570" spans="1:5" ht="41" customHeight="1" x14ac:dyDescent="0.25">
      <c r="A570" s="2" t="s">
        <v>1321</v>
      </c>
      <c r="B570" s="3">
        <v>604</v>
      </c>
      <c r="C570" s="2" t="s">
        <v>1322</v>
      </c>
      <c r="D570" s="2" t="s">
        <v>1042</v>
      </c>
      <c r="E570" s="4">
        <v>38</v>
      </c>
    </row>
    <row r="571" spans="1:5" ht="41" customHeight="1" x14ac:dyDescent="0.25">
      <c r="A571" s="2" t="s">
        <v>1323</v>
      </c>
      <c r="B571" s="3">
        <v>605</v>
      </c>
      <c r="C571" s="2" t="s">
        <v>1324</v>
      </c>
      <c r="D571" s="2" t="s">
        <v>1325</v>
      </c>
      <c r="E571" s="4">
        <v>53</v>
      </c>
    </row>
    <row r="572" spans="1:5" ht="41" customHeight="1" x14ac:dyDescent="0.25">
      <c r="A572" s="2" t="s">
        <v>1326</v>
      </c>
      <c r="B572" s="3">
        <v>606</v>
      </c>
      <c r="C572" s="2" t="s">
        <v>1327</v>
      </c>
      <c r="D572" s="2" t="s">
        <v>48</v>
      </c>
      <c r="E572" s="4">
        <v>45</v>
      </c>
    </row>
    <row r="573" spans="1:5" ht="41" customHeight="1" x14ac:dyDescent="0.25">
      <c r="A573" s="2" t="s">
        <v>1328</v>
      </c>
      <c r="B573" s="3">
        <v>607</v>
      </c>
      <c r="C573" s="2" t="s">
        <v>872</v>
      </c>
      <c r="D573" s="2" t="s">
        <v>259</v>
      </c>
      <c r="E573" s="4">
        <v>35</v>
      </c>
    </row>
    <row r="574" spans="1:5" ht="41" customHeight="1" x14ac:dyDescent="0.25">
      <c r="A574" s="2" t="s">
        <v>1329</v>
      </c>
      <c r="B574" s="3">
        <v>608</v>
      </c>
      <c r="C574" s="2" t="s">
        <v>1330</v>
      </c>
      <c r="D574" s="2" t="s">
        <v>1331</v>
      </c>
      <c r="E574" s="4">
        <v>48</v>
      </c>
    </row>
    <row r="575" spans="1:5" ht="41" customHeight="1" x14ac:dyDescent="0.25">
      <c r="A575" s="2" t="s">
        <v>1332</v>
      </c>
      <c r="B575" s="3">
        <v>609</v>
      </c>
      <c r="C575" s="2" t="s">
        <v>1333</v>
      </c>
      <c r="D575" s="2" t="s">
        <v>1334</v>
      </c>
      <c r="E575" s="4">
        <v>68</v>
      </c>
    </row>
    <row r="576" spans="1:5" ht="41" customHeight="1" x14ac:dyDescent="0.25">
      <c r="A576" s="2" t="s">
        <v>1335</v>
      </c>
      <c r="B576" s="3">
        <v>610</v>
      </c>
      <c r="C576" s="2" t="s">
        <v>1336</v>
      </c>
      <c r="D576" s="2" t="s">
        <v>1337</v>
      </c>
      <c r="E576" s="4">
        <v>60</v>
      </c>
    </row>
    <row r="577" spans="1:5" ht="41" customHeight="1" x14ac:dyDescent="0.25">
      <c r="A577" s="2" t="s">
        <v>1338</v>
      </c>
      <c r="B577" s="3">
        <v>611</v>
      </c>
      <c r="C577" s="2" t="s">
        <v>1339</v>
      </c>
      <c r="D577" s="2" t="s">
        <v>1340</v>
      </c>
      <c r="E577" s="4">
        <v>48</v>
      </c>
    </row>
    <row r="578" spans="1:5" ht="41" customHeight="1" x14ac:dyDescent="0.25">
      <c r="A578" s="2" t="s">
        <v>1341</v>
      </c>
      <c r="B578" s="3">
        <v>612</v>
      </c>
      <c r="C578" s="2" t="s">
        <v>1342</v>
      </c>
      <c r="D578" s="2" t="s">
        <v>1343</v>
      </c>
      <c r="E578" s="4">
        <v>43</v>
      </c>
    </row>
    <row r="579" spans="1:5" ht="41" customHeight="1" x14ac:dyDescent="0.25">
      <c r="A579" s="2" t="s">
        <v>1344</v>
      </c>
      <c r="B579" s="3">
        <v>613</v>
      </c>
      <c r="C579" s="2" t="s">
        <v>1345</v>
      </c>
      <c r="D579" s="2" t="s">
        <v>57</v>
      </c>
      <c r="E579" s="4">
        <v>38</v>
      </c>
    </row>
    <row r="580" spans="1:5" ht="41" customHeight="1" x14ac:dyDescent="0.25">
      <c r="A580" s="2" t="s">
        <v>1346</v>
      </c>
      <c r="B580" s="3">
        <v>614</v>
      </c>
      <c r="C580" s="2" t="s">
        <v>1347</v>
      </c>
      <c r="D580" s="2" t="s">
        <v>227</v>
      </c>
      <c r="E580" s="4">
        <v>28</v>
      </c>
    </row>
    <row r="581" spans="1:5" ht="41" customHeight="1" x14ac:dyDescent="0.25">
      <c r="A581" s="2" t="s">
        <v>1348</v>
      </c>
      <c r="B581" s="3">
        <v>615</v>
      </c>
      <c r="C581" s="2" t="s">
        <v>1349</v>
      </c>
      <c r="D581" s="2" t="s">
        <v>33</v>
      </c>
      <c r="E581" s="4">
        <v>42</v>
      </c>
    </row>
    <row r="582" spans="1:5" ht="41" customHeight="1" x14ac:dyDescent="0.25">
      <c r="A582" s="2" t="s">
        <v>1350</v>
      </c>
      <c r="B582" s="3">
        <v>616</v>
      </c>
      <c r="C582" s="2" t="s">
        <v>1351</v>
      </c>
      <c r="D582" s="2" t="s">
        <v>48</v>
      </c>
      <c r="E582" s="4">
        <v>42</v>
      </c>
    </row>
    <row r="583" spans="1:5" ht="41" customHeight="1" x14ac:dyDescent="0.25">
      <c r="A583" s="2" t="s">
        <v>1352</v>
      </c>
      <c r="B583" s="3">
        <v>617</v>
      </c>
      <c r="C583" s="2" t="s">
        <v>1353</v>
      </c>
      <c r="D583" s="2" t="s">
        <v>282</v>
      </c>
      <c r="E583" s="4">
        <v>35</v>
      </c>
    </row>
    <row r="584" spans="1:5" ht="41" customHeight="1" x14ac:dyDescent="0.25">
      <c r="A584" s="2" t="s">
        <v>1354</v>
      </c>
      <c r="B584" s="3">
        <v>618</v>
      </c>
      <c r="C584" s="2" t="s">
        <v>1355</v>
      </c>
      <c r="D584" s="2" t="s">
        <v>33</v>
      </c>
      <c r="E584" s="4">
        <v>48</v>
      </c>
    </row>
    <row r="585" spans="1:5" ht="41" customHeight="1" x14ac:dyDescent="0.25">
      <c r="A585" s="2" t="s">
        <v>1356</v>
      </c>
      <c r="B585" s="3">
        <v>619</v>
      </c>
      <c r="C585" s="2" t="s">
        <v>1357</v>
      </c>
      <c r="D585" s="2" t="s">
        <v>331</v>
      </c>
      <c r="E585" s="4">
        <v>26</v>
      </c>
    </row>
    <row r="586" spans="1:5" ht="41" customHeight="1" x14ac:dyDescent="0.25">
      <c r="A586" s="2" t="s">
        <v>1358</v>
      </c>
      <c r="B586" s="3">
        <v>620</v>
      </c>
      <c r="C586" s="2" t="s">
        <v>1357</v>
      </c>
      <c r="D586" s="2" t="s">
        <v>331</v>
      </c>
      <c r="E586" s="4">
        <v>26</v>
      </c>
    </row>
    <row r="587" spans="1:5" ht="41" customHeight="1" x14ac:dyDescent="0.25">
      <c r="A587" s="2" t="s">
        <v>1359</v>
      </c>
      <c r="B587" s="3">
        <v>621</v>
      </c>
      <c r="C587" s="2" t="s">
        <v>1360</v>
      </c>
      <c r="D587" s="2" t="s">
        <v>1361</v>
      </c>
      <c r="E587" s="4">
        <v>72</v>
      </c>
    </row>
    <row r="588" spans="1:5" ht="41" customHeight="1" x14ac:dyDescent="0.25">
      <c r="A588" s="2" t="s">
        <v>1362</v>
      </c>
      <c r="B588" s="3">
        <v>622</v>
      </c>
      <c r="C588" s="2" t="s">
        <v>1294</v>
      </c>
      <c r="D588" s="2" t="s">
        <v>1363</v>
      </c>
      <c r="E588" s="4">
        <v>38</v>
      </c>
    </row>
    <row r="589" spans="1:5" ht="41" customHeight="1" x14ac:dyDescent="0.25">
      <c r="A589" s="2" t="s">
        <v>1364</v>
      </c>
      <c r="B589" s="3">
        <v>623</v>
      </c>
      <c r="C589" s="2" t="s">
        <v>1365</v>
      </c>
      <c r="D589" s="2" t="s">
        <v>1366</v>
      </c>
      <c r="E589" s="4">
        <v>89</v>
      </c>
    </row>
    <row r="590" spans="1:5" ht="41" customHeight="1" x14ac:dyDescent="0.25">
      <c r="A590" s="2" t="s">
        <v>1367</v>
      </c>
      <c r="B590" s="3">
        <v>624</v>
      </c>
      <c r="C590" s="2" t="s">
        <v>1368</v>
      </c>
      <c r="D590" s="2" t="s">
        <v>48</v>
      </c>
      <c r="E590" s="4">
        <v>42</v>
      </c>
    </row>
    <row r="591" spans="1:5" ht="41" customHeight="1" x14ac:dyDescent="0.25">
      <c r="A591" s="2" t="s">
        <v>1369</v>
      </c>
      <c r="B591" s="3">
        <v>625</v>
      </c>
      <c r="C591" s="2" t="s">
        <v>1370</v>
      </c>
      <c r="D591" s="2" t="s">
        <v>1371</v>
      </c>
      <c r="E591" s="4">
        <v>62</v>
      </c>
    </row>
    <row r="592" spans="1:5" ht="41" customHeight="1" x14ac:dyDescent="0.25">
      <c r="A592" s="2" t="s">
        <v>1372</v>
      </c>
      <c r="B592" s="3">
        <v>626</v>
      </c>
      <c r="C592" s="2" t="s">
        <v>617</v>
      </c>
      <c r="D592" s="2" t="s">
        <v>1373</v>
      </c>
      <c r="E592" s="4">
        <v>55</v>
      </c>
    </row>
    <row r="593" spans="1:5" ht="41" customHeight="1" x14ac:dyDescent="0.25">
      <c r="A593" s="2" t="s">
        <v>1374</v>
      </c>
      <c r="B593" s="3">
        <v>627</v>
      </c>
      <c r="C593" s="2" t="s">
        <v>1375</v>
      </c>
      <c r="D593" s="2" t="s">
        <v>1376</v>
      </c>
      <c r="E593" s="4">
        <v>68</v>
      </c>
    </row>
    <row r="594" spans="1:5" ht="41" customHeight="1" x14ac:dyDescent="0.25">
      <c r="A594" s="2" t="s">
        <v>1377</v>
      </c>
      <c r="B594" s="3">
        <v>628</v>
      </c>
      <c r="C594" s="2" t="s">
        <v>1378</v>
      </c>
      <c r="D594" s="2" t="s">
        <v>238</v>
      </c>
      <c r="E594" s="4">
        <v>62</v>
      </c>
    </row>
    <row r="595" spans="1:5" ht="41" customHeight="1" x14ac:dyDescent="0.25">
      <c r="A595" s="2" t="s">
        <v>1379</v>
      </c>
      <c r="B595" s="3">
        <v>629</v>
      </c>
      <c r="C595" s="2" t="s">
        <v>1380</v>
      </c>
      <c r="D595" s="2" t="s">
        <v>1381</v>
      </c>
      <c r="E595" s="4">
        <v>28</v>
      </c>
    </row>
    <row r="596" spans="1:5" ht="41" customHeight="1" x14ac:dyDescent="0.25">
      <c r="A596" s="2" t="s">
        <v>1382</v>
      </c>
      <c r="B596" s="3">
        <v>630</v>
      </c>
      <c r="C596" s="2" t="s">
        <v>1383</v>
      </c>
      <c r="D596" s="2" t="s">
        <v>680</v>
      </c>
      <c r="E596" s="4">
        <v>120</v>
      </c>
    </row>
    <row r="597" spans="1:5" ht="41" customHeight="1" x14ac:dyDescent="0.25">
      <c r="A597" s="2" t="s">
        <v>1384</v>
      </c>
      <c r="B597" s="3">
        <v>631</v>
      </c>
      <c r="C597" s="2" t="s">
        <v>314</v>
      </c>
      <c r="D597" s="2" t="s">
        <v>737</v>
      </c>
      <c r="E597" s="4">
        <v>38</v>
      </c>
    </row>
    <row r="598" spans="1:5" ht="41" customHeight="1" x14ac:dyDescent="0.25">
      <c r="A598" s="2" t="s">
        <v>1385</v>
      </c>
      <c r="B598" s="3">
        <v>632</v>
      </c>
      <c r="C598" s="2" t="s">
        <v>64</v>
      </c>
      <c r="D598" s="2" t="s">
        <v>1386</v>
      </c>
      <c r="E598" s="4">
        <v>58</v>
      </c>
    </row>
    <row r="599" spans="1:5" ht="41" customHeight="1" x14ac:dyDescent="0.25">
      <c r="A599" s="2" t="s">
        <v>1387</v>
      </c>
      <c r="B599" s="3">
        <v>633</v>
      </c>
      <c r="C599" s="2" t="s">
        <v>1388</v>
      </c>
      <c r="D599" s="2" t="s">
        <v>129</v>
      </c>
      <c r="E599" s="4">
        <v>41</v>
      </c>
    </row>
    <row r="600" spans="1:5" ht="41" customHeight="1" x14ac:dyDescent="0.25">
      <c r="A600" s="2" t="s">
        <v>1389</v>
      </c>
      <c r="B600" s="3">
        <v>634</v>
      </c>
      <c r="C600" s="2" t="s">
        <v>226</v>
      </c>
      <c r="D600" s="2" t="s">
        <v>48</v>
      </c>
      <c r="E600" s="4">
        <v>35</v>
      </c>
    </row>
    <row r="601" spans="1:5" ht="41" customHeight="1" x14ac:dyDescent="0.25">
      <c r="A601" s="2" t="s">
        <v>1390</v>
      </c>
      <c r="B601" s="3">
        <v>635</v>
      </c>
      <c r="C601" s="2" t="s">
        <v>1391</v>
      </c>
      <c r="D601" s="2" t="s">
        <v>1392</v>
      </c>
      <c r="E601" s="4">
        <v>120</v>
      </c>
    </row>
    <row r="602" spans="1:5" ht="41" customHeight="1" x14ac:dyDescent="0.25">
      <c r="A602" s="2" t="s">
        <v>1393</v>
      </c>
      <c r="B602" s="3">
        <v>636</v>
      </c>
      <c r="C602" s="2" t="s">
        <v>551</v>
      </c>
      <c r="D602" s="2" t="s">
        <v>1214</v>
      </c>
      <c r="E602" s="4">
        <v>68</v>
      </c>
    </row>
    <row r="603" spans="1:5" ht="41" customHeight="1" x14ac:dyDescent="0.25">
      <c r="A603" s="2" t="s">
        <v>1394</v>
      </c>
      <c r="B603" s="3">
        <v>637</v>
      </c>
      <c r="C603" s="2" t="s">
        <v>1244</v>
      </c>
      <c r="D603" s="2" t="s">
        <v>48</v>
      </c>
      <c r="E603" s="4">
        <v>28</v>
      </c>
    </row>
    <row r="604" spans="1:5" ht="41" customHeight="1" x14ac:dyDescent="0.25">
      <c r="A604" s="2" t="s">
        <v>1395</v>
      </c>
      <c r="B604" s="3">
        <v>638</v>
      </c>
      <c r="C604" s="2" t="s">
        <v>775</v>
      </c>
      <c r="D604" s="2" t="s">
        <v>1396</v>
      </c>
      <c r="E604" s="4">
        <v>48</v>
      </c>
    </row>
    <row r="605" spans="1:5" ht="41" customHeight="1" x14ac:dyDescent="0.25">
      <c r="A605" s="2" t="s">
        <v>1397</v>
      </c>
      <c r="B605" s="3">
        <v>639</v>
      </c>
      <c r="C605" s="2" t="s">
        <v>957</v>
      </c>
      <c r="D605" s="2" t="s">
        <v>1398</v>
      </c>
      <c r="E605" s="4">
        <v>38</v>
      </c>
    </row>
    <row r="606" spans="1:5" ht="41" customHeight="1" x14ac:dyDescent="0.25">
      <c r="A606" s="2" t="s">
        <v>1399</v>
      </c>
      <c r="B606" s="3">
        <v>640</v>
      </c>
      <c r="C606" s="2" t="s">
        <v>939</v>
      </c>
      <c r="D606" s="2" t="s">
        <v>1400</v>
      </c>
      <c r="E606" s="4">
        <v>48</v>
      </c>
    </row>
    <row r="607" spans="1:5" ht="41" customHeight="1" x14ac:dyDescent="0.25">
      <c r="A607" s="2" t="s">
        <v>1401</v>
      </c>
      <c r="B607" s="3">
        <v>641</v>
      </c>
      <c r="C607" s="2" t="s">
        <v>1402</v>
      </c>
      <c r="D607" s="2" t="s">
        <v>1403</v>
      </c>
      <c r="E607" s="4">
        <v>38</v>
      </c>
    </row>
    <row r="608" spans="1:5" ht="41" customHeight="1" x14ac:dyDescent="0.25">
      <c r="A608" s="2" t="s">
        <v>1404</v>
      </c>
      <c r="B608" s="3">
        <v>642</v>
      </c>
      <c r="C608" s="2" t="s">
        <v>1405</v>
      </c>
      <c r="D608" s="2" t="s">
        <v>711</v>
      </c>
      <c r="E608" s="4">
        <v>52</v>
      </c>
    </row>
    <row r="609" spans="1:5" ht="41" customHeight="1" x14ac:dyDescent="0.25">
      <c r="A609" s="2" t="s">
        <v>1406</v>
      </c>
      <c r="B609" s="3">
        <v>643</v>
      </c>
      <c r="C609" s="2" t="s">
        <v>1407</v>
      </c>
      <c r="D609" s="2" t="s">
        <v>1144</v>
      </c>
      <c r="E609" s="4">
        <v>62</v>
      </c>
    </row>
    <row r="610" spans="1:5" ht="41" customHeight="1" x14ac:dyDescent="0.25">
      <c r="A610" s="2" t="s">
        <v>1408</v>
      </c>
      <c r="B610" s="3">
        <v>644</v>
      </c>
      <c r="C610" s="2" t="s">
        <v>1409</v>
      </c>
      <c r="D610" s="2" t="s">
        <v>1410</v>
      </c>
      <c r="E610" s="4">
        <v>18</v>
      </c>
    </row>
    <row r="611" spans="1:5" ht="41" customHeight="1" x14ac:dyDescent="0.25">
      <c r="A611" s="2" t="s">
        <v>1411</v>
      </c>
      <c r="B611" s="3">
        <v>645</v>
      </c>
      <c r="C611" s="2" t="s">
        <v>1412</v>
      </c>
      <c r="D611" s="2" t="s">
        <v>1059</v>
      </c>
      <c r="E611" s="4">
        <v>46</v>
      </c>
    </row>
    <row r="612" spans="1:5" ht="41" customHeight="1" x14ac:dyDescent="0.25">
      <c r="A612" s="2" t="s">
        <v>1413</v>
      </c>
      <c r="B612" s="3">
        <v>646</v>
      </c>
      <c r="C612" s="2" t="s">
        <v>1414</v>
      </c>
      <c r="D612" s="2" t="s">
        <v>88</v>
      </c>
      <c r="E612" s="4">
        <v>44.9</v>
      </c>
    </row>
    <row r="613" spans="1:5" ht="41" customHeight="1" x14ac:dyDescent="0.25">
      <c r="A613" s="2" t="s">
        <v>1415</v>
      </c>
      <c r="B613" s="3">
        <v>647</v>
      </c>
      <c r="C613" s="2" t="s">
        <v>206</v>
      </c>
      <c r="D613" s="2" t="s">
        <v>1416</v>
      </c>
      <c r="E613" s="4">
        <v>28</v>
      </c>
    </row>
    <row r="614" spans="1:5" ht="41" customHeight="1" x14ac:dyDescent="0.25">
      <c r="A614" s="2" t="s">
        <v>1417</v>
      </c>
      <c r="B614" s="3">
        <v>648</v>
      </c>
      <c r="C614" s="2" t="s">
        <v>601</v>
      </c>
      <c r="D614" s="2" t="s">
        <v>1418</v>
      </c>
      <c r="E614" s="4">
        <v>67</v>
      </c>
    </row>
    <row r="615" spans="1:5" ht="41" customHeight="1" x14ac:dyDescent="0.25">
      <c r="A615" s="2" t="s">
        <v>1419</v>
      </c>
      <c r="B615" s="3">
        <v>649</v>
      </c>
      <c r="C615" s="2" t="s">
        <v>1420</v>
      </c>
      <c r="D615" s="2" t="s">
        <v>1421</v>
      </c>
      <c r="E615" s="4">
        <v>128</v>
      </c>
    </row>
    <row r="616" spans="1:5" ht="41" customHeight="1" x14ac:dyDescent="0.25">
      <c r="A616" s="2" t="s">
        <v>1422</v>
      </c>
      <c r="B616" s="3">
        <v>650</v>
      </c>
      <c r="C616" s="2" t="s">
        <v>969</v>
      </c>
      <c r="D616" s="2" t="s">
        <v>33</v>
      </c>
      <c r="E616" s="4">
        <v>46</v>
      </c>
    </row>
    <row r="617" spans="1:5" ht="41" customHeight="1" x14ac:dyDescent="0.25">
      <c r="A617" s="2" t="s">
        <v>1423</v>
      </c>
      <c r="B617" s="3">
        <v>651</v>
      </c>
      <c r="C617" s="2" t="s">
        <v>1424</v>
      </c>
      <c r="D617" s="2" t="s">
        <v>129</v>
      </c>
      <c r="E617" s="4">
        <v>38</v>
      </c>
    </row>
    <row r="618" spans="1:5" ht="41" customHeight="1" x14ac:dyDescent="0.25">
      <c r="A618" s="2" t="s">
        <v>1425</v>
      </c>
      <c r="B618" s="3">
        <v>652</v>
      </c>
      <c r="C618" s="2" t="s">
        <v>1426</v>
      </c>
      <c r="D618" s="2" t="s">
        <v>93</v>
      </c>
      <c r="E618" s="4">
        <v>53</v>
      </c>
    </row>
    <row r="619" spans="1:5" ht="41" customHeight="1" x14ac:dyDescent="0.25">
      <c r="A619" s="2" t="s">
        <v>1427</v>
      </c>
      <c r="B619" s="3">
        <v>653</v>
      </c>
      <c r="C619" s="2" t="s">
        <v>1428</v>
      </c>
      <c r="D619" s="2" t="s">
        <v>1429</v>
      </c>
      <c r="E619" s="4">
        <v>48</v>
      </c>
    </row>
    <row r="620" spans="1:5" ht="41" customHeight="1" x14ac:dyDescent="0.25">
      <c r="A620" s="2" t="s">
        <v>1430</v>
      </c>
      <c r="B620" s="3">
        <v>654</v>
      </c>
      <c r="C620" s="2" t="s">
        <v>1431</v>
      </c>
      <c r="D620" s="2" t="s">
        <v>16</v>
      </c>
      <c r="E620" s="4">
        <v>38</v>
      </c>
    </row>
    <row r="621" spans="1:5" ht="41" customHeight="1" x14ac:dyDescent="0.25">
      <c r="A621" s="2" t="s">
        <v>1432</v>
      </c>
      <c r="B621" s="3">
        <v>655</v>
      </c>
      <c r="C621" s="2" t="s">
        <v>749</v>
      </c>
      <c r="D621" s="2" t="s">
        <v>48</v>
      </c>
      <c r="E621" s="4">
        <v>52</v>
      </c>
    </row>
    <row r="622" spans="1:5" ht="41" customHeight="1" x14ac:dyDescent="0.25">
      <c r="A622" s="2" t="s">
        <v>1433</v>
      </c>
      <c r="B622" s="3">
        <v>656</v>
      </c>
      <c r="C622" s="2" t="s">
        <v>1434</v>
      </c>
      <c r="D622" s="2" t="s">
        <v>440</v>
      </c>
      <c r="E622" s="4">
        <v>52</v>
      </c>
    </row>
    <row r="623" spans="1:5" ht="41" customHeight="1" x14ac:dyDescent="0.25">
      <c r="A623" s="2" t="s">
        <v>1435</v>
      </c>
      <c r="B623" s="3">
        <v>657</v>
      </c>
      <c r="C623" s="2" t="s">
        <v>991</v>
      </c>
      <c r="D623" s="2" t="s">
        <v>292</v>
      </c>
      <c r="E623" s="4">
        <v>38</v>
      </c>
    </row>
    <row r="624" spans="1:5" ht="41" customHeight="1" x14ac:dyDescent="0.25">
      <c r="A624" s="2" t="s">
        <v>1436</v>
      </c>
      <c r="B624" s="3">
        <v>658</v>
      </c>
      <c r="C624" s="2" t="s">
        <v>1254</v>
      </c>
      <c r="D624" s="2" t="s">
        <v>33</v>
      </c>
      <c r="E624" s="4">
        <v>38</v>
      </c>
    </row>
    <row r="625" spans="1:5" ht="41" customHeight="1" x14ac:dyDescent="0.25">
      <c r="A625" s="2" t="s">
        <v>1437</v>
      </c>
      <c r="B625" s="3">
        <v>659</v>
      </c>
      <c r="C625" s="2" t="s">
        <v>1438</v>
      </c>
      <c r="D625" s="2" t="s">
        <v>1439</v>
      </c>
      <c r="E625" s="4">
        <v>54</v>
      </c>
    </row>
    <row r="626" spans="1:5" ht="41" customHeight="1" x14ac:dyDescent="0.25">
      <c r="A626" s="2" t="s">
        <v>1440</v>
      </c>
      <c r="B626" s="3">
        <v>660</v>
      </c>
      <c r="C626" s="2" t="s">
        <v>1441</v>
      </c>
      <c r="D626" s="2" t="s">
        <v>259</v>
      </c>
      <c r="E626" s="4">
        <v>38</v>
      </c>
    </row>
    <row r="627" spans="1:5" ht="41" customHeight="1" x14ac:dyDescent="0.25">
      <c r="A627" s="2" t="s">
        <v>1442</v>
      </c>
      <c r="B627" s="3">
        <v>661</v>
      </c>
      <c r="C627" s="2" t="s">
        <v>1443</v>
      </c>
      <c r="D627" s="2" t="s">
        <v>48</v>
      </c>
      <c r="E627" s="4">
        <v>46</v>
      </c>
    </row>
    <row r="628" spans="1:5" ht="41" customHeight="1" x14ac:dyDescent="0.25">
      <c r="A628" s="2" t="s">
        <v>1444</v>
      </c>
      <c r="B628" s="3">
        <v>662</v>
      </c>
      <c r="C628" s="2" t="s">
        <v>684</v>
      </c>
      <c r="D628" s="2" t="s">
        <v>222</v>
      </c>
      <c r="E628" s="4">
        <v>48</v>
      </c>
    </row>
    <row r="629" spans="1:5" ht="41" customHeight="1" x14ac:dyDescent="0.25">
      <c r="A629" s="2" t="s">
        <v>1445</v>
      </c>
      <c r="B629" s="3">
        <v>663</v>
      </c>
      <c r="C629" s="2" t="s">
        <v>1370</v>
      </c>
      <c r="D629" s="2" t="s">
        <v>1446</v>
      </c>
      <c r="E629" s="4">
        <v>43</v>
      </c>
    </row>
    <row r="630" spans="1:5" ht="41" customHeight="1" x14ac:dyDescent="0.25">
      <c r="A630" s="2" t="s">
        <v>1447</v>
      </c>
      <c r="B630" s="3">
        <v>664</v>
      </c>
      <c r="C630" s="2" t="s">
        <v>1031</v>
      </c>
      <c r="D630" s="2" t="s">
        <v>80</v>
      </c>
      <c r="E630" s="4">
        <v>56</v>
      </c>
    </row>
    <row r="631" spans="1:5" ht="41" customHeight="1" x14ac:dyDescent="0.25">
      <c r="A631" s="2" t="s">
        <v>1448</v>
      </c>
      <c r="B631" s="3">
        <v>665</v>
      </c>
      <c r="C631" s="2" t="s">
        <v>1449</v>
      </c>
      <c r="D631" s="2" t="s">
        <v>227</v>
      </c>
      <c r="E631" s="4">
        <v>42</v>
      </c>
    </row>
    <row r="632" spans="1:5" ht="41" customHeight="1" x14ac:dyDescent="0.25">
      <c r="A632" s="2" t="s">
        <v>1450</v>
      </c>
      <c r="B632" s="3">
        <v>666</v>
      </c>
      <c r="C632" s="2" t="s">
        <v>64</v>
      </c>
      <c r="D632" s="2" t="s">
        <v>158</v>
      </c>
      <c r="E632" s="4">
        <v>28</v>
      </c>
    </row>
    <row r="633" spans="1:5" ht="41" customHeight="1" x14ac:dyDescent="0.25">
      <c r="A633" s="2" t="s">
        <v>1451</v>
      </c>
      <c r="B633" s="3">
        <v>667</v>
      </c>
      <c r="C633" s="2" t="s">
        <v>1452</v>
      </c>
      <c r="D633" s="2" t="s">
        <v>16</v>
      </c>
      <c r="E633" s="4">
        <v>27</v>
      </c>
    </row>
    <row r="634" spans="1:5" ht="41" customHeight="1" x14ac:dyDescent="0.25">
      <c r="A634" s="2" t="s">
        <v>1453</v>
      </c>
      <c r="B634" s="3">
        <v>668</v>
      </c>
      <c r="C634" s="2" t="s">
        <v>314</v>
      </c>
      <c r="D634" s="2" t="s">
        <v>1454</v>
      </c>
      <c r="E634" s="4">
        <v>32</v>
      </c>
    </row>
    <row r="635" spans="1:5" ht="41" customHeight="1" x14ac:dyDescent="0.25">
      <c r="A635" s="2" t="s">
        <v>1455</v>
      </c>
      <c r="B635" s="3">
        <v>669</v>
      </c>
      <c r="C635" s="2" t="s">
        <v>1456</v>
      </c>
      <c r="D635" s="2" t="s">
        <v>268</v>
      </c>
      <c r="E635" s="4">
        <v>38</v>
      </c>
    </row>
    <row r="636" spans="1:5" ht="41" customHeight="1" x14ac:dyDescent="0.25">
      <c r="A636" s="2" t="s">
        <v>1457</v>
      </c>
      <c r="B636" s="3">
        <v>670</v>
      </c>
      <c r="C636" s="2" t="s">
        <v>1458</v>
      </c>
      <c r="D636" s="2" t="s">
        <v>292</v>
      </c>
      <c r="E636" s="4">
        <v>41</v>
      </c>
    </row>
    <row r="637" spans="1:5" ht="41" customHeight="1" x14ac:dyDescent="0.25">
      <c r="A637" s="2" t="s">
        <v>1459</v>
      </c>
      <c r="B637" s="3">
        <v>671</v>
      </c>
      <c r="C637" s="2" t="s">
        <v>1460</v>
      </c>
      <c r="D637" s="2" t="s">
        <v>1461</v>
      </c>
      <c r="E637" s="4">
        <v>40.5</v>
      </c>
    </row>
    <row r="638" spans="1:5" ht="41" customHeight="1" x14ac:dyDescent="0.25">
      <c r="A638" s="2" t="s">
        <v>1462</v>
      </c>
      <c r="B638" s="3">
        <v>672</v>
      </c>
      <c r="C638" s="2" t="s">
        <v>1463</v>
      </c>
      <c r="D638" s="2" t="s">
        <v>16</v>
      </c>
      <c r="E638" s="4">
        <v>36</v>
      </c>
    </row>
    <row r="639" spans="1:5" ht="41" customHeight="1" x14ac:dyDescent="0.25">
      <c r="A639" s="2" t="s">
        <v>1464</v>
      </c>
      <c r="B639" s="3">
        <v>673</v>
      </c>
      <c r="C639" s="2" t="s">
        <v>1465</v>
      </c>
      <c r="D639" s="2" t="s">
        <v>1156</v>
      </c>
      <c r="E639" s="4">
        <v>160</v>
      </c>
    </row>
    <row r="640" spans="1:5" ht="41" customHeight="1" x14ac:dyDescent="0.25">
      <c r="A640" s="2" t="s">
        <v>1466</v>
      </c>
      <c r="B640" s="3">
        <v>674</v>
      </c>
      <c r="C640" s="2" t="s">
        <v>1467</v>
      </c>
      <c r="D640" s="2" t="s">
        <v>1468</v>
      </c>
      <c r="E640" s="4">
        <v>83</v>
      </c>
    </row>
    <row r="641" spans="1:5" ht="41" customHeight="1" x14ac:dyDescent="0.25">
      <c r="A641" s="2" t="s">
        <v>1469</v>
      </c>
      <c r="B641" s="3">
        <v>675</v>
      </c>
      <c r="C641" s="2" t="s">
        <v>1449</v>
      </c>
      <c r="D641" s="2" t="s">
        <v>33</v>
      </c>
      <c r="E641" s="4">
        <v>38</v>
      </c>
    </row>
    <row r="642" spans="1:5" ht="41" customHeight="1" x14ac:dyDescent="0.25">
      <c r="A642" s="2" t="s">
        <v>1470</v>
      </c>
      <c r="B642" s="3">
        <v>676</v>
      </c>
      <c r="C642" s="2" t="s">
        <v>1471</v>
      </c>
      <c r="D642" s="2" t="s">
        <v>1472</v>
      </c>
      <c r="E642" s="4">
        <v>68</v>
      </c>
    </row>
    <row r="643" spans="1:5" ht="41" customHeight="1" x14ac:dyDescent="0.25">
      <c r="A643" s="2" t="s">
        <v>1473</v>
      </c>
      <c r="B643" s="3">
        <v>677</v>
      </c>
      <c r="C643" s="2" t="s">
        <v>1474</v>
      </c>
      <c r="D643" s="2" t="s">
        <v>93</v>
      </c>
      <c r="E643" s="4">
        <v>31</v>
      </c>
    </row>
    <row r="644" spans="1:5" ht="41" customHeight="1" x14ac:dyDescent="0.25">
      <c r="A644" s="2" t="s">
        <v>1475</v>
      </c>
      <c r="B644" s="3">
        <v>678</v>
      </c>
      <c r="C644" s="2" t="s">
        <v>1476</v>
      </c>
      <c r="D644" s="2" t="s">
        <v>93</v>
      </c>
      <c r="E644" s="4">
        <v>62</v>
      </c>
    </row>
    <row r="645" spans="1:5" ht="41" customHeight="1" x14ac:dyDescent="0.25">
      <c r="A645" s="2" t="s">
        <v>1477</v>
      </c>
      <c r="B645" s="3">
        <v>679</v>
      </c>
      <c r="C645" s="2" t="s">
        <v>1478</v>
      </c>
      <c r="D645" s="2" t="s">
        <v>1479</v>
      </c>
      <c r="E645" s="4">
        <v>39</v>
      </c>
    </row>
    <row r="646" spans="1:5" ht="41" customHeight="1" x14ac:dyDescent="0.25">
      <c r="A646" s="2" t="s">
        <v>1480</v>
      </c>
      <c r="B646" s="3">
        <v>680</v>
      </c>
      <c r="C646" s="2" t="s">
        <v>1481</v>
      </c>
      <c r="D646" s="2" t="s">
        <v>1482</v>
      </c>
      <c r="E646" s="4">
        <v>160</v>
      </c>
    </row>
    <row r="647" spans="1:5" ht="41" customHeight="1" x14ac:dyDescent="0.25">
      <c r="A647" s="2" t="s">
        <v>1483</v>
      </c>
      <c r="B647" s="3">
        <v>681</v>
      </c>
      <c r="C647" s="2" t="s">
        <v>1484</v>
      </c>
      <c r="D647" s="2" t="s">
        <v>123</v>
      </c>
      <c r="E647" s="4">
        <v>78</v>
      </c>
    </row>
    <row r="648" spans="1:5" ht="41" customHeight="1" x14ac:dyDescent="0.25">
      <c r="A648" s="2" t="s">
        <v>1485</v>
      </c>
      <c r="B648" s="3">
        <v>682</v>
      </c>
      <c r="C648" s="2" t="s">
        <v>1486</v>
      </c>
      <c r="D648" s="2" t="s">
        <v>1487</v>
      </c>
      <c r="E648" s="4">
        <v>45</v>
      </c>
    </row>
    <row r="649" spans="1:5" ht="41" customHeight="1" x14ac:dyDescent="0.25">
      <c r="A649" s="2" t="s">
        <v>1488</v>
      </c>
      <c r="B649" s="3">
        <v>683</v>
      </c>
      <c r="C649" s="2" t="s">
        <v>333</v>
      </c>
      <c r="D649" s="2" t="s">
        <v>129</v>
      </c>
      <c r="E649" s="4">
        <v>34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</sheetPr>
  <dimension ref="A1:Z475"/>
  <sheetViews>
    <sheetView topLeftCell="B1" workbookViewId="0">
      <selection activeCell="Q1" sqref="Q1:Z1048576"/>
    </sheetView>
  </sheetViews>
  <sheetFormatPr defaultColWidth="14.453125" defaultRowHeight="15.75" customHeight="1" x14ac:dyDescent="0.25"/>
  <cols>
    <col min="1" max="1" width="15.453125" hidden="1" customWidth="1"/>
    <col min="4" max="4" width="0" hidden="1" customWidth="1"/>
    <col min="6" max="6" width="16.453125" customWidth="1"/>
    <col min="7" max="7" width="16.453125" hidden="1" customWidth="1"/>
    <col min="10" max="10" width="15.453125" customWidth="1"/>
    <col min="11" max="11" width="19.36328125" customWidth="1"/>
    <col min="14" max="14" width="0" hidden="1" customWidth="1"/>
    <col min="15" max="15" width="19.54296875" customWidth="1"/>
    <col min="18" max="19" width="14.453125" customWidth="1"/>
    <col min="21" max="21" width="15.6328125" bestFit="1" customWidth="1"/>
  </cols>
  <sheetData>
    <row r="1" spans="1:26" ht="15.75" customHeight="1" x14ac:dyDescent="0.35">
      <c r="A1" s="25" t="s">
        <v>1489</v>
      </c>
      <c r="B1" s="25" t="s">
        <v>1992</v>
      </c>
      <c r="C1" s="25" t="s">
        <v>1490</v>
      </c>
      <c r="D1" s="28" t="s">
        <v>1491</v>
      </c>
      <c r="E1" s="25" t="s">
        <v>1989</v>
      </c>
      <c r="F1" s="25" t="s">
        <v>1492</v>
      </c>
      <c r="G1" s="25" t="s">
        <v>1993</v>
      </c>
      <c r="H1" s="25" t="s">
        <v>1493</v>
      </c>
      <c r="I1" s="25" t="s">
        <v>1494</v>
      </c>
      <c r="J1" s="25" t="s">
        <v>1987</v>
      </c>
      <c r="K1" s="25" t="s">
        <v>1990</v>
      </c>
      <c r="L1" s="25" t="s">
        <v>1495</v>
      </c>
      <c r="M1" s="25" t="s">
        <v>1496</v>
      </c>
      <c r="N1" s="25" t="s">
        <v>1991</v>
      </c>
      <c r="O1" s="25" t="s">
        <v>1497</v>
      </c>
      <c r="Z1" s="27" t="s">
        <v>1611</v>
      </c>
    </row>
    <row r="2" spans="1:26" ht="15.75" customHeight="1" x14ac:dyDescent="0.25">
      <c r="A2" s="19" t="s">
        <v>1498</v>
      </c>
      <c r="B2" s="19" t="str">
        <f>PROPER(A2)</f>
        <v>Gisana</v>
      </c>
      <c r="C2" s="20">
        <v>63</v>
      </c>
      <c r="D2" s="18" t="s">
        <v>1499</v>
      </c>
      <c r="E2" s="19" t="str">
        <f>IF(Clientes!$D2="F","Feminino","Masculino")</f>
        <v>Feminino</v>
      </c>
      <c r="F2" s="19" t="s">
        <v>1500</v>
      </c>
      <c r="G2" s="19">
        <f>COUNTIF(Clientes!$F$2:$F$475,F2)</f>
        <v>15</v>
      </c>
      <c r="H2" s="19" t="s">
        <v>1501</v>
      </c>
      <c r="I2" s="19" t="s">
        <v>1502</v>
      </c>
      <c r="J2" s="19" t="s">
        <v>1988</v>
      </c>
      <c r="K2" s="19" t="str">
        <f>_xlfn.CONCAT(H2," - ",I2)</f>
        <v>Belo Horizonte - MG</v>
      </c>
      <c r="L2" s="20" t="s">
        <v>1503</v>
      </c>
      <c r="M2" s="21" t="s">
        <v>1504</v>
      </c>
      <c r="N2" s="19" t="s">
        <v>1505</v>
      </c>
      <c r="O2" s="19" t="str">
        <f>IF(Clientes!$N2 = "sim", "Assinante","Não Assinante")</f>
        <v>Assinante</v>
      </c>
      <c r="Z2" s="23" t="s">
        <v>1619</v>
      </c>
    </row>
    <row r="3" spans="1:26" ht="15.75" customHeight="1" x14ac:dyDescent="0.25">
      <c r="A3" s="23" t="s">
        <v>1506</v>
      </c>
      <c r="B3" s="23" t="str">
        <f t="shared" ref="B3:B66" si="0">PROPER(A3)</f>
        <v>Maridete</v>
      </c>
      <c r="C3" s="24">
        <v>58</v>
      </c>
      <c r="D3" s="22" t="s">
        <v>1499</v>
      </c>
      <c r="E3" s="19" t="str">
        <f>IF(Clientes!$D3="F","Feminino","Masculino")</f>
        <v>Feminino</v>
      </c>
      <c r="F3" s="23" t="s">
        <v>1507</v>
      </c>
      <c r="G3" s="19">
        <f>COUNTIF(Clientes!$F$2:$F$475,F3)</f>
        <v>149</v>
      </c>
      <c r="H3" s="23" t="s">
        <v>1508</v>
      </c>
      <c r="I3" s="23" t="s">
        <v>1509</v>
      </c>
      <c r="J3" s="23" t="s">
        <v>1988</v>
      </c>
      <c r="K3" s="23" t="str">
        <f t="shared" ref="K3:K66" si="1">_xlfn.CONCAT(H3," - ",I3)</f>
        <v>Fortaleza - CE</v>
      </c>
      <c r="L3" s="24" t="s">
        <v>1510</v>
      </c>
      <c r="M3" s="21" t="s">
        <v>1511</v>
      </c>
      <c r="N3" s="23" t="s">
        <v>1505</v>
      </c>
      <c r="O3" s="23" t="str">
        <f>IF(Clientes!$N3 = "sim", "Assinante","Não Assinante")</f>
        <v>Assinante</v>
      </c>
      <c r="Q3" s="50"/>
      <c r="R3" s="51"/>
      <c r="S3" s="27"/>
      <c r="T3" s="52"/>
      <c r="U3" s="53"/>
      <c r="Z3" s="23" t="s">
        <v>1633</v>
      </c>
    </row>
    <row r="4" spans="1:26" ht="15.75" customHeight="1" x14ac:dyDescent="0.25">
      <c r="A4" s="19" t="s">
        <v>1512</v>
      </c>
      <c r="B4" s="19" t="str">
        <f t="shared" si="0"/>
        <v>Osvana</v>
      </c>
      <c r="C4" s="20">
        <v>34</v>
      </c>
      <c r="D4" s="18" t="s">
        <v>1499</v>
      </c>
      <c r="E4" s="19" t="str">
        <f>IF(Clientes!$D4="F","Feminino","Masculino")</f>
        <v>Feminino</v>
      </c>
      <c r="F4" s="19" t="s">
        <v>1507</v>
      </c>
      <c r="G4" s="19">
        <f>COUNTIF(Clientes!$F$2:$F$475,F4)</f>
        <v>149</v>
      </c>
      <c r="H4" s="19" t="s">
        <v>1513</v>
      </c>
      <c r="I4" s="19" t="s">
        <v>1514</v>
      </c>
      <c r="J4" s="19" t="s">
        <v>1988</v>
      </c>
      <c r="K4" s="19" t="str">
        <f t="shared" si="1"/>
        <v>Manaus - AM</v>
      </c>
      <c r="L4" s="20" t="s">
        <v>1515</v>
      </c>
      <c r="M4" s="21" t="s">
        <v>1516</v>
      </c>
      <c r="N4" s="19" t="s">
        <v>1505</v>
      </c>
      <c r="O4" s="19" t="str">
        <f>IF(Clientes!$N4 = "sim", "Assinante","Não Assinante")</f>
        <v>Assinante</v>
      </c>
      <c r="Q4" s="18"/>
      <c r="R4" s="20"/>
      <c r="S4" s="20"/>
      <c r="T4" s="20"/>
      <c r="U4" s="42"/>
    </row>
    <row r="5" spans="1:26" ht="15.75" customHeight="1" x14ac:dyDescent="0.3">
      <c r="A5" s="23" t="s">
        <v>1517</v>
      </c>
      <c r="B5" s="23" t="str">
        <f t="shared" si="0"/>
        <v>Osnelia</v>
      </c>
      <c r="C5" s="24">
        <v>16</v>
      </c>
      <c r="D5" s="22" t="s">
        <v>1499</v>
      </c>
      <c r="E5" s="19" t="str">
        <f>IF(Clientes!$D5="F","Feminino","Masculino")</f>
        <v>Feminino</v>
      </c>
      <c r="F5" s="23" t="s">
        <v>1518</v>
      </c>
      <c r="G5" s="19">
        <f>COUNTIF(Clientes!$F$2:$F$475,F5)</f>
        <v>28</v>
      </c>
      <c r="H5" s="23" t="s">
        <v>1519</v>
      </c>
      <c r="I5" s="23" t="s">
        <v>1520</v>
      </c>
      <c r="J5" s="23" t="s">
        <v>1988</v>
      </c>
      <c r="K5" s="23" t="str">
        <f t="shared" si="1"/>
        <v>Curitiba - PR</v>
      </c>
      <c r="L5" s="24" t="s">
        <v>1521</v>
      </c>
      <c r="M5" s="21" t="s">
        <v>1522</v>
      </c>
      <c r="N5" s="23" t="s">
        <v>1505</v>
      </c>
      <c r="O5" s="23" t="str">
        <f>IF(Clientes!$N5 = "sim", "Assinante","Não Assinante")</f>
        <v>Assinante</v>
      </c>
      <c r="P5" s="37"/>
      <c r="Q5" s="18"/>
      <c r="R5" s="24"/>
      <c r="S5" s="24"/>
      <c r="T5" s="20"/>
      <c r="U5" s="42"/>
    </row>
    <row r="6" spans="1:26" ht="15.75" customHeight="1" x14ac:dyDescent="0.25">
      <c r="A6" s="19" t="s">
        <v>1523</v>
      </c>
      <c r="B6" s="19" t="str">
        <f t="shared" si="0"/>
        <v>Jenefer</v>
      </c>
      <c r="C6" s="20">
        <v>41</v>
      </c>
      <c r="D6" s="18" t="s">
        <v>1499</v>
      </c>
      <c r="E6" s="19" t="str">
        <f>IF(Clientes!$D6="F","Feminino","Masculino")</f>
        <v>Feminino</v>
      </c>
      <c r="F6" s="19" t="s">
        <v>1524</v>
      </c>
      <c r="G6" s="19">
        <f>COUNTIF(Clientes!$F$2:$F$475,F6)</f>
        <v>38</v>
      </c>
      <c r="H6" s="19" t="s">
        <v>1508</v>
      </c>
      <c r="I6" s="19" t="s">
        <v>1509</v>
      </c>
      <c r="J6" s="19" t="s">
        <v>1988</v>
      </c>
      <c r="K6" s="19" t="str">
        <f t="shared" si="1"/>
        <v>Fortaleza - CE</v>
      </c>
      <c r="L6" s="20" t="s">
        <v>1510</v>
      </c>
      <c r="M6" s="21" t="s">
        <v>1511</v>
      </c>
      <c r="N6" s="19" t="s">
        <v>1505</v>
      </c>
      <c r="O6" s="19" t="str">
        <f>IF(Clientes!$N6 = "sim", "Assinante","Não Assinante")</f>
        <v>Assinante</v>
      </c>
      <c r="Q6" s="18"/>
      <c r="R6" s="20"/>
      <c r="S6" s="20"/>
      <c r="T6" s="20"/>
      <c r="U6" s="42"/>
    </row>
    <row r="7" spans="1:26" ht="15.75" customHeight="1" x14ac:dyDescent="0.25">
      <c r="A7" s="23" t="s">
        <v>1525</v>
      </c>
      <c r="B7" s="23" t="str">
        <f t="shared" si="0"/>
        <v>Geisamara</v>
      </c>
      <c r="C7" s="24">
        <v>17</v>
      </c>
      <c r="D7" s="22" t="s">
        <v>1499</v>
      </c>
      <c r="E7" s="19" t="str">
        <f>IF(Clientes!$D7="F","Feminino","Masculino")</f>
        <v>Feminino</v>
      </c>
      <c r="F7" s="23" t="s">
        <v>1507</v>
      </c>
      <c r="G7" s="19">
        <f>COUNTIF(Clientes!$F$2:$F$475,F7)</f>
        <v>149</v>
      </c>
      <c r="H7" s="38" t="s">
        <v>1581</v>
      </c>
      <c r="I7" s="23" t="s">
        <v>1526</v>
      </c>
      <c r="J7" s="23" t="s">
        <v>1988</v>
      </c>
      <c r="K7" s="23" t="str">
        <f t="shared" si="1"/>
        <v>Porto Alegre - RS</v>
      </c>
      <c r="L7" s="24" t="s">
        <v>1527</v>
      </c>
      <c r="M7" s="21" t="s">
        <v>1528</v>
      </c>
      <c r="N7" s="23" t="s">
        <v>1529</v>
      </c>
      <c r="O7" s="23" t="str">
        <f>IF(Clientes!$N7 = "sim", "Assinante","Não Assinante")</f>
        <v>Não Assinante</v>
      </c>
      <c r="Q7" s="18"/>
      <c r="R7" s="24"/>
      <c r="S7" s="24"/>
      <c r="T7" s="20"/>
      <c r="U7" s="42"/>
    </row>
    <row r="8" spans="1:26" ht="15.75" customHeight="1" x14ac:dyDescent="0.25">
      <c r="A8" s="19" t="s">
        <v>1530</v>
      </c>
      <c r="B8" s="19" t="str">
        <f t="shared" si="0"/>
        <v>Gisela</v>
      </c>
      <c r="C8" s="20">
        <v>69</v>
      </c>
      <c r="D8" s="18" t="s">
        <v>1499</v>
      </c>
      <c r="E8" s="19" t="str">
        <f>IF(Clientes!$D8="F","Feminino","Masculino")</f>
        <v>Feminino</v>
      </c>
      <c r="F8" s="19" t="s">
        <v>1531</v>
      </c>
      <c r="G8" s="19">
        <f>COUNTIF(Clientes!$F$2:$F$475,F8)</f>
        <v>14</v>
      </c>
      <c r="H8" s="19" t="s">
        <v>1532</v>
      </c>
      <c r="I8" s="19" t="s">
        <v>1533</v>
      </c>
      <c r="J8" s="19" t="s">
        <v>1988</v>
      </c>
      <c r="K8" s="19" t="str">
        <f t="shared" si="1"/>
        <v>São Luís - MA</v>
      </c>
      <c r="L8" s="20" t="s">
        <v>1534</v>
      </c>
      <c r="M8" s="21" t="s">
        <v>1535</v>
      </c>
      <c r="N8" s="19" t="s">
        <v>1505</v>
      </c>
      <c r="O8" s="19" t="str">
        <f>IF(Clientes!$N8 = "sim", "Assinante","Não Assinante")</f>
        <v>Assinante</v>
      </c>
      <c r="Q8" s="18"/>
      <c r="R8" s="20"/>
      <c r="S8" s="20"/>
      <c r="T8" s="20"/>
      <c r="U8" s="42"/>
    </row>
    <row r="9" spans="1:26" ht="15.75" customHeight="1" x14ac:dyDescent="0.25">
      <c r="A9" s="23" t="s">
        <v>1536</v>
      </c>
      <c r="B9" s="23" t="str">
        <f t="shared" si="0"/>
        <v>Carla</v>
      </c>
      <c r="C9" s="24">
        <v>22</v>
      </c>
      <c r="D9" s="22" t="s">
        <v>1499</v>
      </c>
      <c r="E9" s="19" t="str">
        <f>IF(Clientes!$D9="F","Feminino","Masculino")</f>
        <v>Feminino</v>
      </c>
      <c r="F9" s="23" t="s">
        <v>1507</v>
      </c>
      <c r="G9" s="19">
        <f>COUNTIF(Clientes!$F$2:$F$475,F9)</f>
        <v>149</v>
      </c>
      <c r="H9" s="19" t="s">
        <v>1501</v>
      </c>
      <c r="I9" s="23" t="s">
        <v>1502</v>
      </c>
      <c r="J9" s="23" t="s">
        <v>1988</v>
      </c>
      <c r="K9" s="23" t="str">
        <f t="shared" si="1"/>
        <v>Belo Horizonte - MG</v>
      </c>
      <c r="L9" s="24" t="s">
        <v>1503</v>
      </c>
      <c r="M9" s="21" t="s">
        <v>1504</v>
      </c>
      <c r="N9" s="23" t="s">
        <v>1505</v>
      </c>
      <c r="O9" s="23" t="str">
        <f>IF(Clientes!$N9 = "sim", "Assinante","Não Assinante")</f>
        <v>Assinante</v>
      </c>
      <c r="Q9" s="18"/>
      <c r="R9" s="24"/>
      <c r="S9" s="24"/>
      <c r="T9" s="20"/>
      <c r="U9" s="42"/>
    </row>
    <row r="10" spans="1:26" ht="15.75" customHeight="1" x14ac:dyDescent="0.25">
      <c r="A10" s="19" t="s">
        <v>1537</v>
      </c>
      <c r="B10" s="19" t="str">
        <f t="shared" si="0"/>
        <v>Osvaneide</v>
      </c>
      <c r="C10" s="20">
        <v>68</v>
      </c>
      <c r="D10" s="18" t="s">
        <v>1499</v>
      </c>
      <c r="E10" s="19" t="str">
        <f>IF(Clientes!$D10="F","Feminino","Masculino")</f>
        <v>Feminino</v>
      </c>
      <c r="F10" s="19" t="s">
        <v>1507</v>
      </c>
      <c r="G10" s="19">
        <f>COUNTIF(Clientes!$F$2:$F$475,F10)</f>
        <v>149</v>
      </c>
      <c r="H10" s="19" t="s">
        <v>1501</v>
      </c>
      <c r="I10" s="19" t="s">
        <v>1502</v>
      </c>
      <c r="J10" s="19" t="s">
        <v>1988</v>
      </c>
      <c r="K10" s="19" t="str">
        <f t="shared" si="1"/>
        <v>Belo Horizonte - MG</v>
      </c>
      <c r="L10" s="20" t="s">
        <v>1503</v>
      </c>
      <c r="M10" s="21" t="s">
        <v>1504</v>
      </c>
      <c r="N10" s="19" t="s">
        <v>1529</v>
      </c>
      <c r="O10" s="19" t="str">
        <f>IF(Clientes!$N10 = "sim", "Assinante","Não Assinante")</f>
        <v>Não Assinante</v>
      </c>
      <c r="Q10" s="18"/>
      <c r="R10" s="20"/>
      <c r="S10" s="20"/>
      <c r="T10" s="20"/>
      <c r="U10" s="42"/>
    </row>
    <row r="11" spans="1:26" ht="15.75" customHeight="1" x14ac:dyDescent="0.25">
      <c r="A11" s="23" t="s">
        <v>1538</v>
      </c>
      <c r="B11" s="23" t="str">
        <f t="shared" si="0"/>
        <v>Geisia</v>
      </c>
      <c r="C11" s="24">
        <v>33</v>
      </c>
      <c r="D11" s="22" t="s">
        <v>1499</v>
      </c>
      <c r="E11" s="19" t="str">
        <f>IF(Clientes!$D11="F","Feminino","Masculino")</f>
        <v>Feminino</v>
      </c>
      <c r="F11" s="23" t="s">
        <v>1539</v>
      </c>
      <c r="G11" s="19">
        <f>COUNTIF(Clientes!$F$2:$F$475,F11)</f>
        <v>67</v>
      </c>
      <c r="H11" s="38" t="s">
        <v>1581</v>
      </c>
      <c r="I11" s="23" t="s">
        <v>1526</v>
      </c>
      <c r="J11" s="23" t="s">
        <v>1988</v>
      </c>
      <c r="K11" s="23" t="str">
        <f t="shared" si="1"/>
        <v>Porto Alegre - RS</v>
      </c>
      <c r="L11" s="24" t="s">
        <v>1527</v>
      </c>
      <c r="M11" s="21" t="s">
        <v>1528</v>
      </c>
      <c r="N11" s="23" t="s">
        <v>1505</v>
      </c>
      <c r="O11" s="23" t="str">
        <f>IF(Clientes!$N11 = "sim", "Assinante","Não Assinante")</f>
        <v>Assinante</v>
      </c>
      <c r="Q11" s="18"/>
      <c r="R11" s="24"/>
      <c r="S11" s="24"/>
      <c r="T11" s="20"/>
      <c r="U11" s="42"/>
    </row>
    <row r="12" spans="1:26" ht="15.75" customHeight="1" x14ac:dyDescent="0.25">
      <c r="A12" s="19" t="s">
        <v>1540</v>
      </c>
      <c r="B12" s="19" t="str">
        <f t="shared" si="0"/>
        <v>Sueide</v>
      </c>
      <c r="C12" s="20">
        <v>36</v>
      </c>
      <c r="D12" s="18" t="s">
        <v>1499</v>
      </c>
      <c r="E12" s="19" t="str">
        <f>IF(Clientes!$D12="F","Feminino","Masculino")</f>
        <v>Feminino</v>
      </c>
      <c r="F12" s="19" t="s">
        <v>1518</v>
      </c>
      <c r="G12" s="19">
        <f>COUNTIF(Clientes!$F$2:$F$475,F12)</f>
        <v>28</v>
      </c>
      <c r="H12" s="19" t="s">
        <v>1541</v>
      </c>
      <c r="I12" s="19" t="s">
        <v>1542</v>
      </c>
      <c r="J12" s="19" t="s">
        <v>1988</v>
      </c>
      <c r="K12" s="19" t="str">
        <f t="shared" si="1"/>
        <v>Cuiabá - MT</v>
      </c>
      <c r="L12" s="20" t="s">
        <v>1543</v>
      </c>
      <c r="M12" s="21" t="s">
        <v>1544</v>
      </c>
      <c r="N12" s="19" t="s">
        <v>1529</v>
      </c>
      <c r="O12" s="19" t="str">
        <f>IF(Clientes!$N12 = "sim", "Assinante","Não Assinante")</f>
        <v>Não Assinante</v>
      </c>
      <c r="Q12" s="18"/>
      <c r="R12" s="20"/>
      <c r="S12" s="20"/>
      <c r="T12" s="20"/>
      <c r="U12" s="42"/>
    </row>
    <row r="13" spans="1:26" ht="15.75" customHeight="1" x14ac:dyDescent="0.25">
      <c r="A13" s="23" t="s">
        <v>1545</v>
      </c>
      <c r="B13" s="23" t="str">
        <f t="shared" si="0"/>
        <v>Abdisio</v>
      </c>
      <c r="C13" s="24">
        <v>29</v>
      </c>
      <c r="D13" s="22" t="s">
        <v>1546</v>
      </c>
      <c r="E13" s="19" t="str">
        <f>IF(Clientes!$D13="F","Feminino","Masculino")</f>
        <v>Masculino</v>
      </c>
      <c r="F13" s="23" t="s">
        <v>1539</v>
      </c>
      <c r="G13" s="19">
        <f>COUNTIF(Clientes!$F$2:$F$475,F13)</f>
        <v>67</v>
      </c>
      <c r="H13" s="23" t="s">
        <v>1547</v>
      </c>
      <c r="I13" s="23" t="s">
        <v>1548</v>
      </c>
      <c r="J13" s="23" t="s">
        <v>1988</v>
      </c>
      <c r="K13" s="23" t="str">
        <f t="shared" si="1"/>
        <v>Maceió - AL</v>
      </c>
      <c r="L13" s="24" t="s">
        <v>1549</v>
      </c>
      <c r="M13" s="21" t="s">
        <v>1550</v>
      </c>
      <c r="N13" s="23" t="s">
        <v>1505</v>
      </c>
      <c r="O13" s="23" t="str">
        <f>IF(Clientes!$N13 = "sim", "Assinante","Não Assinante")</f>
        <v>Assinante</v>
      </c>
      <c r="Q13" s="18"/>
      <c r="R13" s="24"/>
      <c r="S13" s="24"/>
      <c r="T13" s="20"/>
      <c r="U13" s="42"/>
    </row>
    <row r="14" spans="1:26" ht="15.75" customHeight="1" x14ac:dyDescent="0.25">
      <c r="A14" s="19" t="s">
        <v>1551</v>
      </c>
      <c r="B14" s="19" t="str">
        <f t="shared" si="0"/>
        <v>Gilsinei</v>
      </c>
      <c r="C14" s="20">
        <v>55</v>
      </c>
      <c r="D14" s="18" t="s">
        <v>1546</v>
      </c>
      <c r="E14" s="19" t="str">
        <f>IF(Clientes!$D14="F","Feminino","Masculino")</f>
        <v>Masculino</v>
      </c>
      <c r="F14" s="19" t="s">
        <v>1524</v>
      </c>
      <c r="G14" s="19">
        <f>COUNTIF(Clientes!$F$2:$F$475,F14)</f>
        <v>38</v>
      </c>
      <c r="H14" s="19" t="s">
        <v>1541</v>
      </c>
      <c r="I14" s="19" t="s">
        <v>1542</v>
      </c>
      <c r="J14" s="19" t="s">
        <v>1988</v>
      </c>
      <c r="K14" s="19" t="str">
        <f t="shared" si="1"/>
        <v>Cuiabá - MT</v>
      </c>
      <c r="L14" s="20" t="s">
        <v>1543</v>
      </c>
      <c r="M14" s="21" t="s">
        <v>1544</v>
      </c>
      <c r="N14" s="19" t="s">
        <v>1529</v>
      </c>
      <c r="O14" s="19" t="str">
        <f>IF(Clientes!$N14 = "sim", "Assinante","Não Assinante")</f>
        <v>Não Assinante</v>
      </c>
      <c r="Q14" s="18"/>
      <c r="R14" s="20"/>
      <c r="S14" s="20"/>
      <c r="T14" s="20"/>
      <c r="U14" s="42"/>
    </row>
    <row r="15" spans="1:26" ht="15.75" customHeight="1" x14ac:dyDescent="0.25">
      <c r="A15" s="23" t="s">
        <v>1552</v>
      </c>
      <c r="B15" s="23" t="str">
        <f t="shared" si="0"/>
        <v>Carlen</v>
      </c>
      <c r="C15" s="24">
        <v>60</v>
      </c>
      <c r="D15" s="22" t="s">
        <v>1499</v>
      </c>
      <c r="E15" s="19" t="str">
        <f>IF(Clientes!$D15="F","Feminino","Masculino")</f>
        <v>Feminino</v>
      </c>
      <c r="F15" s="23" t="s">
        <v>1500</v>
      </c>
      <c r="G15" s="19">
        <f>COUNTIF(Clientes!$F$2:$F$475,F15)</f>
        <v>15</v>
      </c>
      <c r="H15" s="19" t="s">
        <v>1569</v>
      </c>
      <c r="I15" s="23" t="s">
        <v>1553</v>
      </c>
      <c r="J15" s="23" t="s">
        <v>1988</v>
      </c>
      <c r="K15" s="23" t="str">
        <f t="shared" si="1"/>
        <v>São Paulo - SP</v>
      </c>
      <c r="L15" s="24" t="s">
        <v>1554</v>
      </c>
      <c r="M15" s="21" t="s">
        <v>1555</v>
      </c>
      <c r="N15" s="23" t="s">
        <v>1505</v>
      </c>
      <c r="O15" s="23" t="str">
        <f>IF(Clientes!$N15 = "sim", "Assinante","Não Assinante")</f>
        <v>Assinante</v>
      </c>
      <c r="Q15" s="18"/>
      <c r="R15" s="23"/>
      <c r="S15" s="24"/>
      <c r="T15" s="20"/>
      <c r="U15" s="42"/>
    </row>
    <row r="16" spans="1:26" ht="15.75" customHeight="1" x14ac:dyDescent="0.25">
      <c r="A16" s="19" t="s">
        <v>1556</v>
      </c>
      <c r="B16" s="19" t="str">
        <f t="shared" si="0"/>
        <v>Flozina</v>
      </c>
      <c r="C16" s="20">
        <v>68</v>
      </c>
      <c r="D16" s="18" t="s">
        <v>1499</v>
      </c>
      <c r="E16" s="19" t="str">
        <f>IF(Clientes!$D16="F","Feminino","Masculino")</f>
        <v>Feminino</v>
      </c>
      <c r="F16" s="19" t="s">
        <v>1539</v>
      </c>
      <c r="G16" s="19">
        <f>COUNTIF(Clientes!$F$2:$F$475,F16)</f>
        <v>67</v>
      </c>
      <c r="H16" s="19" t="s">
        <v>1501</v>
      </c>
      <c r="I16" s="19" t="s">
        <v>1502</v>
      </c>
      <c r="J16" s="19" t="s">
        <v>1988</v>
      </c>
      <c r="K16" s="19" t="str">
        <f t="shared" si="1"/>
        <v>Belo Horizonte - MG</v>
      </c>
      <c r="L16" s="20" t="s">
        <v>1557</v>
      </c>
      <c r="M16" s="21" t="s">
        <v>1558</v>
      </c>
      <c r="N16" s="19" t="s">
        <v>1505</v>
      </c>
      <c r="O16" s="19" t="str">
        <f>IF(Clientes!$N16 = "sim", "Assinante","Não Assinante")</f>
        <v>Assinante</v>
      </c>
      <c r="Q16" s="18"/>
      <c r="R16" s="20"/>
      <c r="S16" s="20"/>
      <c r="T16" s="20"/>
      <c r="U16" s="42"/>
    </row>
    <row r="17" spans="1:21" ht="15.75" customHeight="1" x14ac:dyDescent="0.25">
      <c r="A17" s="23" t="s">
        <v>1559</v>
      </c>
      <c r="B17" s="23" t="str">
        <f t="shared" si="0"/>
        <v>Geiseane</v>
      </c>
      <c r="C17" s="24">
        <v>33</v>
      </c>
      <c r="D17" s="22" t="s">
        <v>1499</v>
      </c>
      <c r="E17" s="19" t="str">
        <f>IF(Clientes!$D17="F","Feminino","Masculino")</f>
        <v>Feminino</v>
      </c>
      <c r="F17" s="23" t="s">
        <v>1560</v>
      </c>
      <c r="G17" s="19">
        <f>COUNTIF(Clientes!$F$2:$F$475,F17)</f>
        <v>15</v>
      </c>
      <c r="H17" s="23" t="s">
        <v>1561</v>
      </c>
      <c r="I17" s="23" t="s">
        <v>1562</v>
      </c>
      <c r="J17" s="23" t="s">
        <v>1988</v>
      </c>
      <c r="K17" s="23" t="str">
        <f t="shared" si="1"/>
        <v>Florianópolis - SC</v>
      </c>
      <c r="L17" s="24" t="s">
        <v>1563</v>
      </c>
      <c r="M17" s="21" t="s">
        <v>1564</v>
      </c>
      <c r="N17" s="23" t="s">
        <v>1529</v>
      </c>
      <c r="O17" s="23" t="str">
        <f>IF(Clientes!$N17 = "sim", "Assinante","Não Assinante")</f>
        <v>Não Assinante</v>
      </c>
      <c r="Q17" s="18"/>
      <c r="R17" s="24"/>
      <c r="S17" s="24"/>
      <c r="T17" s="20"/>
      <c r="U17" s="42"/>
    </row>
    <row r="18" spans="1:21" ht="15.75" customHeight="1" x14ac:dyDescent="0.25">
      <c r="A18" s="19" t="s">
        <v>1565</v>
      </c>
      <c r="B18" s="19" t="str">
        <f t="shared" si="0"/>
        <v>Osvalnir</v>
      </c>
      <c r="C18" s="20">
        <v>67</v>
      </c>
      <c r="D18" s="18" t="s">
        <v>1546</v>
      </c>
      <c r="E18" s="19" t="str">
        <f>IF(Clientes!$D18="F","Feminino","Masculino")</f>
        <v>Masculino</v>
      </c>
      <c r="F18" s="19" t="s">
        <v>1507</v>
      </c>
      <c r="G18" s="19">
        <f>COUNTIF(Clientes!$F$2:$F$475,F18)</f>
        <v>149</v>
      </c>
      <c r="H18" s="19" t="s">
        <v>1513</v>
      </c>
      <c r="I18" s="19" t="s">
        <v>1514</v>
      </c>
      <c r="J18" s="19" t="s">
        <v>1988</v>
      </c>
      <c r="K18" s="19" t="str">
        <f t="shared" si="1"/>
        <v>Manaus - AM</v>
      </c>
      <c r="L18" s="20" t="s">
        <v>1515</v>
      </c>
      <c r="M18" s="21" t="s">
        <v>1516</v>
      </c>
      <c r="N18" s="19" t="s">
        <v>1505</v>
      </c>
      <c r="O18" s="19" t="str">
        <f>IF(Clientes!$N18 = "sim", "Assinante","Não Assinante")</f>
        <v>Assinante</v>
      </c>
      <c r="Q18" s="18"/>
      <c r="R18" s="20"/>
      <c r="S18" s="20"/>
      <c r="T18" s="20"/>
      <c r="U18" s="42"/>
    </row>
    <row r="19" spans="1:21" ht="15.75" customHeight="1" x14ac:dyDescent="0.25">
      <c r="A19" s="23" t="s">
        <v>1566</v>
      </c>
      <c r="B19" s="23" t="str">
        <f t="shared" si="0"/>
        <v>Vangler</v>
      </c>
      <c r="C19" s="24">
        <v>47</v>
      </c>
      <c r="D19" s="22" t="s">
        <v>1546</v>
      </c>
      <c r="E19" s="19" t="str">
        <f>IF(Clientes!$D19="F","Feminino","Masculino")</f>
        <v>Masculino</v>
      </c>
      <c r="F19" s="23" t="s">
        <v>1567</v>
      </c>
      <c r="G19" s="19">
        <f>COUNTIF(Clientes!$F$2:$F$475,F19)</f>
        <v>30</v>
      </c>
      <c r="H19" s="23" t="s">
        <v>1541</v>
      </c>
      <c r="I19" s="23" t="s">
        <v>1542</v>
      </c>
      <c r="J19" s="23" t="s">
        <v>1988</v>
      </c>
      <c r="K19" s="23" t="str">
        <f t="shared" si="1"/>
        <v>Cuiabá - MT</v>
      </c>
      <c r="L19" s="24" t="s">
        <v>1543</v>
      </c>
      <c r="M19" s="21" t="s">
        <v>1544</v>
      </c>
      <c r="N19" s="23" t="s">
        <v>1529</v>
      </c>
      <c r="O19" s="23" t="str">
        <f>IF(Clientes!$N19 = "sim", "Assinante","Não Assinante")</f>
        <v>Não Assinante</v>
      </c>
      <c r="Q19" s="18"/>
      <c r="R19" s="24"/>
      <c r="S19" s="24"/>
      <c r="T19" s="20"/>
      <c r="U19" s="42"/>
    </row>
    <row r="20" spans="1:21" ht="15.75" customHeight="1" x14ac:dyDescent="0.25">
      <c r="A20" s="19" t="s">
        <v>1568</v>
      </c>
      <c r="B20" s="19" t="str">
        <f t="shared" si="0"/>
        <v>Carolin</v>
      </c>
      <c r="C20" s="20">
        <v>22</v>
      </c>
      <c r="D20" s="18" t="s">
        <v>1499</v>
      </c>
      <c r="E20" s="19" t="str">
        <f>IF(Clientes!$D20="F","Feminino","Masculino")</f>
        <v>Feminino</v>
      </c>
      <c r="F20" s="19" t="s">
        <v>1539</v>
      </c>
      <c r="G20" s="19">
        <f>COUNTIF(Clientes!$F$2:$F$475,F20)</f>
        <v>67</v>
      </c>
      <c r="H20" s="19" t="s">
        <v>1569</v>
      </c>
      <c r="I20" s="19" t="s">
        <v>1553</v>
      </c>
      <c r="J20" s="19" t="s">
        <v>1988</v>
      </c>
      <c r="K20" s="19" t="str">
        <f t="shared" si="1"/>
        <v>São Paulo - SP</v>
      </c>
      <c r="L20" s="20" t="s">
        <v>1570</v>
      </c>
      <c r="M20" s="21" t="s">
        <v>1571</v>
      </c>
      <c r="N20" s="19" t="s">
        <v>1529</v>
      </c>
      <c r="O20" s="19" t="str">
        <f>IF(Clientes!$N20 = "sim", "Assinante","Não Assinante")</f>
        <v>Não Assinante</v>
      </c>
      <c r="Q20" s="18"/>
      <c r="R20" s="20"/>
      <c r="S20" s="20"/>
      <c r="T20" s="20"/>
      <c r="U20" s="42"/>
    </row>
    <row r="21" spans="1:21" ht="15.75" customHeight="1" x14ac:dyDescent="0.25">
      <c r="A21" s="23" t="s">
        <v>1572</v>
      </c>
      <c r="B21" s="23" t="str">
        <f t="shared" si="0"/>
        <v>Weslle</v>
      </c>
      <c r="C21" s="24">
        <v>65</v>
      </c>
      <c r="D21" s="22" t="s">
        <v>1546</v>
      </c>
      <c r="E21" s="19" t="str">
        <f>IF(Clientes!$D21="F","Feminino","Masculino")</f>
        <v>Masculino</v>
      </c>
      <c r="F21" s="23" t="s">
        <v>1573</v>
      </c>
      <c r="G21" s="19">
        <f>COUNTIF(Clientes!$F$2:$F$475,F21)</f>
        <v>43</v>
      </c>
      <c r="H21" s="23" t="s">
        <v>1574</v>
      </c>
      <c r="I21" s="23" t="s">
        <v>1575</v>
      </c>
      <c r="J21" s="23" t="s">
        <v>1988</v>
      </c>
      <c r="K21" s="23" t="str">
        <f t="shared" si="1"/>
        <v>Vila Velha - ES</v>
      </c>
      <c r="L21" s="24" t="s">
        <v>1576</v>
      </c>
      <c r="M21" s="21" t="s">
        <v>1577</v>
      </c>
      <c r="N21" s="23" t="s">
        <v>1505</v>
      </c>
      <c r="O21" s="23" t="str">
        <f>IF(Clientes!$N21 = "sim", "Assinante","Não Assinante")</f>
        <v>Assinante</v>
      </c>
      <c r="Q21" s="18"/>
      <c r="R21" s="24"/>
      <c r="S21" s="24"/>
      <c r="T21" s="20"/>
      <c r="U21" s="42"/>
    </row>
    <row r="22" spans="1:21" ht="15.75" customHeight="1" x14ac:dyDescent="0.25">
      <c r="A22" s="19" t="s">
        <v>1578</v>
      </c>
      <c r="B22" s="19" t="str">
        <f t="shared" si="0"/>
        <v>Abdi</v>
      </c>
      <c r="C22" s="20">
        <v>71</v>
      </c>
      <c r="D22" s="18" t="s">
        <v>1546</v>
      </c>
      <c r="E22" s="19" t="str">
        <f>IF(Clientes!$D22="F","Feminino","Masculino")</f>
        <v>Masculino</v>
      </c>
      <c r="F22" s="19" t="s">
        <v>1507</v>
      </c>
      <c r="G22" s="19">
        <f>COUNTIF(Clientes!$F$2:$F$475,F22)</f>
        <v>149</v>
      </c>
      <c r="H22" s="23" t="s">
        <v>1519</v>
      </c>
      <c r="I22" s="19" t="s">
        <v>1520</v>
      </c>
      <c r="J22" s="19" t="s">
        <v>1988</v>
      </c>
      <c r="K22" s="19" t="str">
        <f t="shared" si="1"/>
        <v>Curitiba - PR</v>
      </c>
      <c r="L22" s="20" t="s">
        <v>1521</v>
      </c>
      <c r="M22" s="21" t="s">
        <v>1522</v>
      </c>
      <c r="N22" s="19" t="s">
        <v>1529</v>
      </c>
      <c r="O22" s="19" t="str">
        <f>IF(Clientes!$N22 = "sim", "Assinante","Não Assinante")</f>
        <v>Não Assinante</v>
      </c>
      <c r="Q22" s="18"/>
      <c r="R22" s="20"/>
      <c r="S22" s="20"/>
      <c r="T22" s="20"/>
      <c r="U22" s="42"/>
    </row>
    <row r="23" spans="1:21" ht="15.75" customHeight="1" x14ac:dyDescent="0.25">
      <c r="A23" s="23" t="s">
        <v>1579</v>
      </c>
      <c r="B23" s="23" t="str">
        <f t="shared" si="0"/>
        <v>Suzian</v>
      </c>
      <c r="C23" s="24">
        <v>65</v>
      </c>
      <c r="D23" s="22" t="s">
        <v>1499</v>
      </c>
      <c r="E23" s="19" t="str">
        <f>IF(Clientes!$D23="F","Feminino","Masculino")</f>
        <v>Feminino</v>
      </c>
      <c r="F23" s="23" t="s">
        <v>1507</v>
      </c>
      <c r="G23" s="19">
        <f>COUNTIF(Clientes!$F$2:$F$475,F23)</f>
        <v>149</v>
      </c>
      <c r="H23" s="19" t="s">
        <v>1501</v>
      </c>
      <c r="I23" s="23" t="s">
        <v>1502</v>
      </c>
      <c r="J23" s="23" t="s">
        <v>1988</v>
      </c>
      <c r="K23" s="23" t="str">
        <f t="shared" si="1"/>
        <v>Belo Horizonte - MG</v>
      </c>
      <c r="L23" s="24" t="s">
        <v>1503</v>
      </c>
      <c r="M23" s="21" t="s">
        <v>1504</v>
      </c>
      <c r="N23" s="23" t="s">
        <v>1505</v>
      </c>
      <c r="O23" s="23" t="str">
        <f>IF(Clientes!$N23 = "sim", "Assinante","Não Assinante")</f>
        <v>Assinante</v>
      </c>
      <c r="Q23" s="18"/>
      <c r="R23" s="24"/>
      <c r="S23" s="24"/>
      <c r="T23" s="20"/>
      <c r="U23" s="42"/>
    </row>
    <row r="24" spans="1:21" ht="15.75" customHeight="1" x14ac:dyDescent="0.25">
      <c r="A24" s="19" t="s">
        <v>1580</v>
      </c>
      <c r="B24" s="19" t="str">
        <f t="shared" si="0"/>
        <v>Abdias</v>
      </c>
      <c r="C24" s="20">
        <v>26</v>
      </c>
      <c r="D24" s="18" t="s">
        <v>1546</v>
      </c>
      <c r="E24" s="19" t="str">
        <f>IF(Clientes!$D24="F","Feminino","Masculino")</f>
        <v>Masculino</v>
      </c>
      <c r="F24" s="19" t="s">
        <v>1507</v>
      </c>
      <c r="G24" s="19">
        <f>COUNTIF(Clientes!$F$2:$F$475,F24)</f>
        <v>149</v>
      </c>
      <c r="H24" s="38" t="s">
        <v>1581</v>
      </c>
      <c r="I24" s="19" t="s">
        <v>1526</v>
      </c>
      <c r="J24" s="19" t="s">
        <v>1988</v>
      </c>
      <c r="K24" s="19" t="str">
        <f t="shared" si="1"/>
        <v>Porto Alegre - RS</v>
      </c>
      <c r="L24" s="20" t="s">
        <v>1582</v>
      </c>
      <c r="M24" s="21" t="s">
        <v>1583</v>
      </c>
      <c r="N24" s="19" t="s">
        <v>1529</v>
      </c>
      <c r="O24" s="19" t="str">
        <f>IF(Clientes!$N24 = "sim", "Assinante","Não Assinante")</f>
        <v>Não Assinante</v>
      </c>
      <c r="Q24" s="18"/>
      <c r="R24" s="20"/>
      <c r="S24" s="20"/>
      <c r="T24" s="20"/>
      <c r="U24" s="42"/>
    </row>
    <row r="25" spans="1:21" ht="15.75" customHeight="1" x14ac:dyDescent="0.25">
      <c r="A25" s="23" t="s">
        <v>1584</v>
      </c>
      <c r="B25" s="23" t="str">
        <f t="shared" si="0"/>
        <v>Wesliene</v>
      </c>
      <c r="C25" s="24">
        <v>48</v>
      </c>
      <c r="D25" s="22" t="s">
        <v>1499</v>
      </c>
      <c r="E25" s="19" t="str">
        <f>IF(Clientes!$D25="F","Feminino","Masculino")</f>
        <v>Feminino</v>
      </c>
      <c r="F25" s="23" t="s">
        <v>1539</v>
      </c>
      <c r="G25" s="19">
        <f>COUNTIF(Clientes!$F$2:$F$475,F25)</f>
        <v>67</v>
      </c>
      <c r="H25" s="23" t="s">
        <v>1519</v>
      </c>
      <c r="I25" s="23" t="s">
        <v>1520</v>
      </c>
      <c r="J25" s="23" t="s">
        <v>1988</v>
      </c>
      <c r="K25" s="23" t="str">
        <f t="shared" si="1"/>
        <v>Curitiba - PR</v>
      </c>
      <c r="L25" s="24" t="s">
        <v>1585</v>
      </c>
      <c r="M25" s="21" t="s">
        <v>1586</v>
      </c>
      <c r="N25" s="23" t="s">
        <v>1529</v>
      </c>
      <c r="O25" s="23" t="str">
        <f>IF(Clientes!$N25 = "sim", "Assinante","Não Assinante")</f>
        <v>Não Assinante</v>
      </c>
      <c r="Q25" s="18"/>
      <c r="R25" s="24"/>
      <c r="S25" s="24"/>
      <c r="T25" s="20"/>
      <c r="U25" s="42"/>
    </row>
    <row r="26" spans="1:21" ht="15.75" customHeight="1" x14ac:dyDescent="0.25">
      <c r="A26" s="19" t="s">
        <v>1587</v>
      </c>
      <c r="B26" s="19" t="str">
        <f t="shared" si="0"/>
        <v>Marideise</v>
      </c>
      <c r="C26" s="20">
        <v>71</v>
      </c>
      <c r="D26" s="18" t="s">
        <v>1499</v>
      </c>
      <c r="E26" s="19" t="str">
        <f>IF(Clientes!$D26="F","Feminino","Masculino")</f>
        <v>Feminino</v>
      </c>
      <c r="F26" s="19" t="s">
        <v>1507</v>
      </c>
      <c r="G26" s="19">
        <f>COUNTIF(Clientes!$F$2:$F$475,F26)</f>
        <v>149</v>
      </c>
      <c r="H26" s="38" t="s">
        <v>1581</v>
      </c>
      <c r="I26" s="19" t="s">
        <v>1526</v>
      </c>
      <c r="J26" s="19" t="s">
        <v>1988</v>
      </c>
      <c r="K26" s="19" t="str">
        <f t="shared" si="1"/>
        <v>Porto Alegre - RS</v>
      </c>
      <c r="L26" s="20" t="s">
        <v>1582</v>
      </c>
      <c r="M26" s="21" t="s">
        <v>1583</v>
      </c>
      <c r="N26" s="19" t="s">
        <v>1505</v>
      </c>
      <c r="O26" s="19" t="str">
        <f>IF(Clientes!$N26 = "sim", "Assinante","Não Assinante")</f>
        <v>Assinante</v>
      </c>
      <c r="Q26" s="18"/>
      <c r="R26" s="20"/>
      <c r="S26" s="20"/>
      <c r="T26" s="20"/>
      <c r="U26" s="42"/>
    </row>
    <row r="27" spans="1:21" ht="15.75" customHeight="1" x14ac:dyDescent="0.25">
      <c r="A27" s="23" t="s">
        <v>1588</v>
      </c>
      <c r="B27" s="23" t="str">
        <f t="shared" si="0"/>
        <v>Erito</v>
      </c>
      <c r="C27" s="24">
        <v>21</v>
      </c>
      <c r="D27" s="22" t="s">
        <v>1546</v>
      </c>
      <c r="E27" s="19" t="str">
        <f>IF(Clientes!$D27="F","Feminino","Masculino")</f>
        <v>Masculino</v>
      </c>
      <c r="F27" s="23" t="s">
        <v>1560</v>
      </c>
      <c r="G27" s="19">
        <f>COUNTIF(Clientes!$F$2:$F$475,F27)</f>
        <v>15</v>
      </c>
      <c r="H27" s="23" t="s">
        <v>1519</v>
      </c>
      <c r="I27" s="23" t="s">
        <v>1520</v>
      </c>
      <c r="J27" s="23" t="s">
        <v>1988</v>
      </c>
      <c r="K27" s="23" t="str">
        <f t="shared" si="1"/>
        <v>Curitiba - PR</v>
      </c>
      <c r="L27" s="24" t="s">
        <v>1521</v>
      </c>
      <c r="M27" s="21" t="s">
        <v>1522</v>
      </c>
      <c r="N27" s="23" t="s">
        <v>1505</v>
      </c>
      <c r="O27" s="23" t="str">
        <f>IF(Clientes!$N27 = "sim", "Assinante","Não Assinante")</f>
        <v>Assinante</v>
      </c>
      <c r="Q27" s="18"/>
      <c r="R27" s="24"/>
      <c r="S27" s="24"/>
      <c r="T27" s="20"/>
      <c r="U27" s="42"/>
    </row>
    <row r="28" spans="1:21" ht="15.75" customHeight="1" x14ac:dyDescent="0.25">
      <c r="A28" s="19" t="s">
        <v>1589</v>
      </c>
      <c r="B28" s="19" t="str">
        <f t="shared" si="0"/>
        <v>Erisson</v>
      </c>
      <c r="C28" s="20">
        <v>37</v>
      </c>
      <c r="D28" s="18" t="s">
        <v>1546</v>
      </c>
      <c r="E28" s="19" t="str">
        <f>IF(Clientes!$D28="F","Feminino","Masculino")</f>
        <v>Masculino</v>
      </c>
      <c r="F28" s="19" t="s">
        <v>1539</v>
      </c>
      <c r="G28" s="19">
        <f>COUNTIF(Clientes!$F$2:$F$475,F28)</f>
        <v>67</v>
      </c>
      <c r="H28" s="19" t="s">
        <v>1541</v>
      </c>
      <c r="I28" s="19" t="s">
        <v>1542</v>
      </c>
      <c r="J28" s="19" t="s">
        <v>1988</v>
      </c>
      <c r="K28" s="19" t="str">
        <f t="shared" si="1"/>
        <v>Cuiabá - MT</v>
      </c>
      <c r="L28" s="20" t="s">
        <v>1543</v>
      </c>
      <c r="M28" s="21" t="s">
        <v>1544</v>
      </c>
      <c r="N28" s="19" t="s">
        <v>1505</v>
      </c>
      <c r="O28" s="19" t="str">
        <f>IF(Clientes!$N28 = "sim", "Assinante","Não Assinante")</f>
        <v>Assinante</v>
      </c>
      <c r="Q28" s="18"/>
      <c r="R28" s="20"/>
      <c r="S28" s="20"/>
      <c r="T28" s="20"/>
      <c r="U28" s="42"/>
    </row>
    <row r="29" spans="1:21" ht="15.75" customHeight="1" x14ac:dyDescent="0.25">
      <c r="A29" s="23" t="s">
        <v>1590</v>
      </c>
      <c r="B29" s="23" t="str">
        <f t="shared" si="0"/>
        <v>Abdalla</v>
      </c>
      <c r="C29" s="24">
        <v>22</v>
      </c>
      <c r="D29" s="22" t="s">
        <v>1546</v>
      </c>
      <c r="E29" s="19" t="str">
        <f>IF(Clientes!$D29="F","Feminino","Masculino")</f>
        <v>Masculino</v>
      </c>
      <c r="F29" s="23" t="s">
        <v>1507</v>
      </c>
      <c r="G29" s="19">
        <f>COUNTIF(Clientes!$F$2:$F$475,F29)</f>
        <v>149</v>
      </c>
      <c r="H29" s="19" t="s">
        <v>1501</v>
      </c>
      <c r="I29" s="23" t="s">
        <v>1502</v>
      </c>
      <c r="J29" s="23" t="s">
        <v>1988</v>
      </c>
      <c r="K29" s="23" t="str">
        <f t="shared" si="1"/>
        <v>Belo Horizonte - MG</v>
      </c>
      <c r="L29" s="24" t="s">
        <v>1557</v>
      </c>
      <c r="M29" s="21" t="s">
        <v>1558</v>
      </c>
      <c r="N29" s="23" t="s">
        <v>1505</v>
      </c>
      <c r="O29" s="23" t="str">
        <f>IF(Clientes!$N29 = "sim", "Assinante","Não Assinante")</f>
        <v>Assinante</v>
      </c>
      <c r="Q29" s="18"/>
      <c r="R29" s="24"/>
      <c r="S29" s="24"/>
      <c r="T29" s="20"/>
      <c r="U29" s="42"/>
    </row>
    <row r="30" spans="1:21" ht="15.75" customHeight="1" x14ac:dyDescent="0.25">
      <c r="A30" s="19" t="s">
        <v>1591</v>
      </c>
      <c r="B30" s="19" t="str">
        <f t="shared" si="0"/>
        <v>Gilmar</v>
      </c>
      <c r="C30" s="20">
        <v>24</v>
      </c>
      <c r="D30" s="18" t="s">
        <v>1499</v>
      </c>
      <c r="E30" s="19" t="str">
        <f>IF(Clientes!$D30="F","Feminino","Masculino")</f>
        <v>Feminino</v>
      </c>
      <c r="F30" s="19" t="s">
        <v>1518</v>
      </c>
      <c r="G30" s="19">
        <f>COUNTIF(Clientes!$F$2:$F$475,F30)</f>
        <v>28</v>
      </c>
      <c r="H30" s="19" t="s">
        <v>1541</v>
      </c>
      <c r="I30" s="19" t="s">
        <v>1542</v>
      </c>
      <c r="J30" s="19" t="s">
        <v>1988</v>
      </c>
      <c r="K30" s="19" t="str">
        <f t="shared" si="1"/>
        <v>Cuiabá - MT</v>
      </c>
      <c r="L30" s="20" t="s">
        <v>1543</v>
      </c>
      <c r="M30" s="21" t="s">
        <v>1544</v>
      </c>
      <c r="N30" s="19" t="s">
        <v>1529</v>
      </c>
      <c r="O30" s="19" t="str">
        <f>IF(Clientes!$N30 = "sim", "Assinante","Não Assinante")</f>
        <v>Não Assinante</v>
      </c>
      <c r="Q30" s="18"/>
      <c r="R30" s="20"/>
      <c r="S30" s="20"/>
      <c r="T30" s="20"/>
      <c r="U30" s="42"/>
    </row>
    <row r="31" spans="1:21" ht="15.75" customHeight="1" x14ac:dyDescent="0.25">
      <c r="A31" s="23" t="s">
        <v>1592</v>
      </c>
      <c r="B31" s="23" t="str">
        <f t="shared" si="0"/>
        <v>Osmindo</v>
      </c>
      <c r="C31" s="24">
        <v>66</v>
      </c>
      <c r="D31" s="22" t="s">
        <v>1546</v>
      </c>
      <c r="E31" s="19" t="str">
        <f>IF(Clientes!$D31="F","Feminino","Masculino")</f>
        <v>Masculino</v>
      </c>
      <c r="F31" s="23" t="s">
        <v>1573</v>
      </c>
      <c r="G31" s="19">
        <f>COUNTIF(Clientes!$F$2:$F$475,F31)</f>
        <v>43</v>
      </c>
      <c r="H31" s="23" t="s">
        <v>1513</v>
      </c>
      <c r="I31" s="23" t="s">
        <v>1514</v>
      </c>
      <c r="J31" s="23" t="s">
        <v>1988</v>
      </c>
      <c r="K31" s="23" t="str">
        <f t="shared" si="1"/>
        <v>Manaus - AM</v>
      </c>
      <c r="L31" s="24" t="s">
        <v>1515</v>
      </c>
      <c r="M31" s="21" t="s">
        <v>1516</v>
      </c>
      <c r="N31" s="23" t="s">
        <v>1505</v>
      </c>
      <c r="O31" s="23" t="str">
        <f>IF(Clientes!$N31 = "sim", "Assinante","Não Assinante")</f>
        <v>Assinante</v>
      </c>
      <c r="Q31" s="18"/>
      <c r="R31" s="24"/>
      <c r="S31" s="24"/>
      <c r="T31" s="20"/>
      <c r="U31" s="42"/>
    </row>
    <row r="32" spans="1:21" ht="15.75" customHeight="1" x14ac:dyDescent="0.25">
      <c r="A32" s="19" t="s">
        <v>1593</v>
      </c>
      <c r="B32" s="19" t="str">
        <f t="shared" si="0"/>
        <v>Suzileide</v>
      </c>
      <c r="C32" s="20">
        <v>64</v>
      </c>
      <c r="D32" s="18" t="s">
        <v>1499</v>
      </c>
      <c r="E32" s="19" t="str">
        <f>IF(Clientes!$D32="F","Feminino","Masculino")</f>
        <v>Feminino</v>
      </c>
      <c r="F32" s="19" t="s">
        <v>1594</v>
      </c>
      <c r="G32" s="19">
        <f>COUNTIF(Clientes!$F$2:$F$475,F32)</f>
        <v>50</v>
      </c>
      <c r="H32" s="19" t="s">
        <v>1513</v>
      </c>
      <c r="I32" s="19" t="s">
        <v>1514</v>
      </c>
      <c r="J32" s="19" t="s">
        <v>1988</v>
      </c>
      <c r="K32" s="19" t="str">
        <f t="shared" si="1"/>
        <v>Manaus - AM</v>
      </c>
      <c r="L32" s="20" t="s">
        <v>1515</v>
      </c>
      <c r="M32" s="21" t="s">
        <v>1516</v>
      </c>
      <c r="N32" s="19" t="s">
        <v>1505</v>
      </c>
      <c r="O32" s="19" t="str">
        <f>IF(Clientes!$N32 = "sim", "Assinante","Não Assinante")</f>
        <v>Assinante</v>
      </c>
      <c r="Q32" s="18"/>
      <c r="R32" s="20"/>
      <c r="S32" s="20"/>
      <c r="T32" s="20"/>
      <c r="U32" s="42"/>
    </row>
    <row r="33" spans="1:21" ht="15.75" customHeight="1" x14ac:dyDescent="0.25">
      <c r="A33" s="23" t="s">
        <v>1595</v>
      </c>
      <c r="B33" s="23" t="str">
        <f t="shared" si="0"/>
        <v>Maridalva</v>
      </c>
      <c r="C33" s="24">
        <v>65</v>
      </c>
      <c r="D33" s="22" t="s">
        <v>1499</v>
      </c>
      <c r="E33" s="19" t="str">
        <f>IF(Clientes!$D33="F","Feminino","Masculino")</f>
        <v>Feminino</v>
      </c>
      <c r="F33" s="23" t="s">
        <v>1573</v>
      </c>
      <c r="G33" s="19">
        <f>COUNTIF(Clientes!$F$2:$F$475,F33)</f>
        <v>43</v>
      </c>
      <c r="H33" s="23" t="s">
        <v>1519</v>
      </c>
      <c r="I33" s="23" t="s">
        <v>1520</v>
      </c>
      <c r="J33" s="23" t="s">
        <v>1988</v>
      </c>
      <c r="K33" s="23" t="str">
        <f t="shared" si="1"/>
        <v>Curitiba - PR</v>
      </c>
      <c r="L33" s="24" t="s">
        <v>1585</v>
      </c>
      <c r="M33" s="21" t="s">
        <v>1586</v>
      </c>
      <c r="N33" s="23" t="s">
        <v>1529</v>
      </c>
      <c r="O33" s="23" t="str">
        <f>IF(Clientes!$N33 = "sim", "Assinante","Não Assinante")</f>
        <v>Não Assinante</v>
      </c>
      <c r="Q33" s="18"/>
      <c r="R33" s="24"/>
      <c r="S33" s="24"/>
      <c r="T33" s="20"/>
      <c r="U33" s="42"/>
    </row>
    <row r="34" spans="1:21" ht="15.75" customHeight="1" x14ac:dyDescent="0.25">
      <c r="A34" s="19" t="s">
        <v>1596</v>
      </c>
      <c r="B34" s="19" t="str">
        <f t="shared" si="0"/>
        <v>Erivelton</v>
      </c>
      <c r="C34" s="20">
        <v>36</v>
      </c>
      <c r="D34" s="18" t="s">
        <v>1546</v>
      </c>
      <c r="E34" s="19" t="str">
        <f>IF(Clientes!$D34="F","Feminino","Masculino")</f>
        <v>Masculino</v>
      </c>
      <c r="F34" s="19" t="s">
        <v>1507</v>
      </c>
      <c r="G34" s="19">
        <f>COUNTIF(Clientes!$F$2:$F$475,F34)</f>
        <v>149</v>
      </c>
      <c r="H34" s="19" t="s">
        <v>1569</v>
      </c>
      <c r="I34" s="19" t="s">
        <v>1553</v>
      </c>
      <c r="J34" s="19" t="s">
        <v>1988</v>
      </c>
      <c r="K34" s="19" t="str">
        <f t="shared" si="1"/>
        <v>São Paulo - SP</v>
      </c>
      <c r="L34" s="20" t="s">
        <v>1554</v>
      </c>
      <c r="M34" s="21" t="s">
        <v>1555</v>
      </c>
      <c r="N34" s="19" t="s">
        <v>1505</v>
      </c>
      <c r="O34" s="19" t="str">
        <f>IF(Clientes!$N34 = "sim", "Assinante","Não Assinante")</f>
        <v>Assinante</v>
      </c>
      <c r="Q34" s="18"/>
      <c r="R34" s="20"/>
      <c r="S34" s="20"/>
      <c r="T34" s="20"/>
      <c r="U34" s="42"/>
    </row>
    <row r="35" spans="1:21" ht="15.75" customHeight="1" x14ac:dyDescent="0.25">
      <c r="A35" s="23" t="s">
        <v>1597</v>
      </c>
      <c r="B35" s="23" t="str">
        <f t="shared" si="0"/>
        <v>Susie</v>
      </c>
      <c r="C35" s="24">
        <v>51</v>
      </c>
      <c r="D35" s="22" t="s">
        <v>1499</v>
      </c>
      <c r="E35" s="19" t="str">
        <f>IF(Clientes!$D35="F","Feminino","Masculino")</f>
        <v>Feminino</v>
      </c>
      <c r="F35" s="23" t="s">
        <v>1524</v>
      </c>
      <c r="G35" s="19">
        <f>COUNTIF(Clientes!$F$2:$F$475,F35)</f>
        <v>38</v>
      </c>
      <c r="H35" s="23" t="s">
        <v>1561</v>
      </c>
      <c r="I35" s="23" t="s">
        <v>1562</v>
      </c>
      <c r="J35" s="23" t="s">
        <v>1988</v>
      </c>
      <c r="K35" s="23" t="str">
        <f t="shared" si="1"/>
        <v>Florianópolis - SC</v>
      </c>
      <c r="L35" s="24" t="s">
        <v>1563</v>
      </c>
      <c r="M35" s="21" t="s">
        <v>1564</v>
      </c>
      <c r="N35" s="23" t="s">
        <v>1505</v>
      </c>
      <c r="O35" s="23" t="str">
        <f>IF(Clientes!$N35 = "sim", "Assinante","Não Assinante")</f>
        <v>Assinante</v>
      </c>
      <c r="Q35" s="18"/>
      <c r="R35" s="24"/>
      <c r="S35" s="24"/>
      <c r="T35" s="20"/>
      <c r="U35" s="42"/>
    </row>
    <row r="36" spans="1:21" ht="15.75" customHeight="1" x14ac:dyDescent="0.25">
      <c r="A36" s="19" t="s">
        <v>1598</v>
      </c>
      <c r="B36" s="19" t="str">
        <f t="shared" si="0"/>
        <v>Wesley</v>
      </c>
      <c r="C36" s="20">
        <v>58</v>
      </c>
      <c r="D36" s="18" t="s">
        <v>1546</v>
      </c>
      <c r="E36" s="19" t="str">
        <f>IF(Clientes!$D36="F","Feminino","Masculino")</f>
        <v>Masculino</v>
      </c>
      <c r="F36" s="19" t="s">
        <v>1539</v>
      </c>
      <c r="G36" s="19">
        <f>COUNTIF(Clientes!$F$2:$F$475,F36)</f>
        <v>67</v>
      </c>
      <c r="H36" s="19" t="s">
        <v>1599</v>
      </c>
      <c r="I36" s="19" t="s">
        <v>1600</v>
      </c>
      <c r="J36" s="19" t="s">
        <v>1988</v>
      </c>
      <c r="K36" s="19" t="str">
        <f t="shared" si="1"/>
        <v>Goiânia - GO</v>
      </c>
      <c r="L36" s="20" t="s">
        <v>1601</v>
      </c>
      <c r="M36" s="21" t="s">
        <v>1602</v>
      </c>
      <c r="N36" s="19" t="s">
        <v>1505</v>
      </c>
      <c r="O36" s="19" t="str">
        <f>IF(Clientes!$N36 = "sim", "Assinante","Não Assinante")</f>
        <v>Assinante</v>
      </c>
      <c r="Q36" s="18"/>
      <c r="R36" s="20"/>
      <c r="S36" s="20"/>
      <c r="T36" s="20"/>
      <c r="U36" s="42"/>
    </row>
    <row r="37" spans="1:21" ht="15.75" customHeight="1" x14ac:dyDescent="0.25">
      <c r="A37" s="23" t="s">
        <v>1603</v>
      </c>
      <c r="B37" s="23" t="str">
        <f t="shared" si="0"/>
        <v>Suzelaine</v>
      </c>
      <c r="C37" s="24">
        <v>56</v>
      </c>
      <c r="D37" s="22" t="s">
        <v>1499</v>
      </c>
      <c r="E37" s="19" t="str">
        <f>IF(Clientes!$D37="F","Feminino","Masculino")</f>
        <v>Feminino</v>
      </c>
      <c r="F37" s="23" t="s">
        <v>1573</v>
      </c>
      <c r="G37" s="19">
        <f>COUNTIF(Clientes!$F$2:$F$475,F37)</f>
        <v>43</v>
      </c>
      <c r="H37" s="23" t="s">
        <v>1561</v>
      </c>
      <c r="I37" s="23" t="s">
        <v>1562</v>
      </c>
      <c r="J37" s="23" t="s">
        <v>1988</v>
      </c>
      <c r="K37" s="23" t="str">
        <f t="shared" si="1"/>
        <v>Florianópolis - SC</v>
      </c>
      <c r="L37" s="24" t="s">
        <v>1563</v>
      </c>
      <c r="M37" s="21" t="s">
        <v>1564</v>
      </c>
      <c r="N37" s="23" t="s">
        <v>1529</v>
      </c>
      <c r="O37" s="23" t="str">
        <f>IF(Clientes!$N37 = "sim", "Assinante","Não Assinante")</f>
        <v>Não Assinante</v>
      </c>
      <c r="Q37" s="18"/>
      <c r="R37" s="24"/>
      <c r="S37" s="24"/>
      <c r="T37" s="20"/>
      <c r="U37" s="42"/>
    </row>
    <row r="38" spans="1:21" ht="12.5" x14ac:dyDescent="0.25">
      <c r="A38" s="19" t="s">
        <v>1604</v>
      </c>
      <c r="B38" s="19" t="str">
        <f t="shared" si="0"/>
        <v>Carlana</v>
      </c>
      <c r="C38" s="20">
        <v>69</v>
      </c>
      <c r="D38" s="18" t="s">
        <v>1499</v>
      </c>
      <c r="E38" s="19" t="str">
        <f>IF(Clientes!$D38="F","Feminino","Masculino")</f>
        <v>Feminino</v>
      </c>
      <c r="F38" s="19" t="s">
        <v>1524</v>
      </c>
      <c r="G38" s="19">
        <f>COUNTIF(Clientes!$F$2:$F$475,F38)</f>
        <v>38</v>
      </c>
      <c r="H38" s="19" t="s">
        <v>1541</v>
      </c>
      <c r="I38" s="19" t="s">
        <v>1542</v>
      </c>
      <c r="J38" s="19" t="s">
        <v>1988</v>
      </c>
      <c r="K38" s="19" t="str">
        <f t="shared" si="1"/>
        <v>Cuiabá - MT</v>
      </c>
      <c r="L38" s="20" t="s">
        <v>1543</v>
      </c>
      <c r="M38" s="21" t="s">
        <v>1544</v>
      </c>
      <c r="N38" s="19" t="s">
        <v>1505</v>
      </c>
      <c r="O38" s="19" t="str">
        <f>IF(Clientes!$N38 = "sim", "Assinante","Não Assinante")</f>
        <v>Assinante</v>
      </c>
      <c r="Q38" s="18"/>
      <c r="R38" s="20"/>
      <c r="S38" s="20"/>
      <c r="T38" s="20"/>
      <c r="U38" s="42"/>
    </row>
    <row r="39" spans="1:21" ht="12.5" x14ac:dyDescent="0.25">
      <c r="A39" s="23" t="s">
        <v>1605</v>
      </c>
      <c r="B39" s="23" t="str">
        <f t="shared" si="0"/>
        <v>Geisian</v>
      </c>
      <c r="C39" s="24">
        <v>23</v>
      </c>
      <c r="D39" s="22" t="s">
        <v>1546</v>
      </c>
      <c r="E39" s="19" t="str">
        <f>IF(Clientes!$D39="F","Feminino","Masculino")</f>
        <v>Masculino</v>
      </c>
      <c r="F39" s="23" t="s">
        <v>1524</v>
      </c>
      <c r="G39" s="19">
        <f>COUNTIF(Clientes!$F$2:$F$475,F39)</f>
        <v>38</v>
      </c>
      <c r="H39" s="19" t="s">
        <v>1569</v>
      </c>
      <c r="I39" s="23" t="s">
        <v>1553</v>
      </c>
      <c r="J39" s="23" t="s">
        <v>1988</v>
      </c>
      <c r="K39" s="23" t="str">
        <f t="shared" si="1"/>
        <v>São Paulo - SP</v>
      </c>
      <c r="L39" s="24" t="s">
        <v>1606</v>
      </c>
      <c r="M39" s="21" t="s">
        <v>1607</v>
      </c>
      <c r="N39" s="23" t="s">
        <v>1505</v>
      </c>
      <c r="O39" s="23" t="str">
        <f>IF(Clientes!$N39 = "sim", "Assinante","Não Assinante")</f>
        <v>Assinante</v>
      </c>
      <c r="Q39" s="18"/>
      <c r="R39" s="24"/>
      <c r="S39" s="24"/>
      <c r="T39" s="20"/>
      <c r="U39" s="42"/>
    </row>
    <row r="40" spans="1:21" ht="12.5" x14ac:dyDescent="0.25">
      <c r="A40" s="19" t="s">
        <v>1608</v>
      </c>
      <c r="B40" s="19" t="str">
        <f t="shared" si="0"/>
        <v>Karolliny</v>
      </c>
      <c r="C40" s="20">
        <v>38</v>
      </c>
      <c r="D40" s="18" t="s">
        <v>1499</v>
      </c>
      <c r="E40" s="19" t="str">
        <f>IF(Clientes!$D40="F","Feminino","Masculino")</f>
        <v>Feminino</v>
      </c>
      <c r="F40" s="19" t="s">
        <v>1594</v>
      </c>
      <c r="G40" s="19">
        <f>COUNTIF(Clientes!$F$2:$F$475,F40)</f>
        <v>50</v>
      </c>
      <c r="H40" s="19" t="s">
        <v>1599</v>
      </c>
      <c r="I40" s="19" t="s">
        <v>1600</v>
      </c>
      <c r="J40" s="19" t="s">
        <v>1988</v>
      </c>
      <c r="K40" s="19" t="str">
        <f t="shared" si="1"/>
        <v>Goiânia - GO</v>
      </c>
      <c r="L40" s="20" t="s">
        <v>1601</v>
      </c>
      <c r="M40" s="21" t="s">
        <v>1602</v>
      </c>
      <c r="N40" s="19" t="s">
        <v>1505</v>
      </c>
      <c r="O40" s="19" t="str">
        <f>IF(Clientes!$N40 = "sim", "Assinante","Não Assinante")</f>
        <v>Assinante</v>
      </c>
      <c r="Q40" s="18"/>
      <c r="R40" s="20"/>
      <c r="S40" s="20"/>
      <c r="T40" s="20"/>
      <c r="U40" s="42"/>
    </row>
    <row r="41" spans="1:21" ht="12.5" x14ac:dyDescent="0.25">
      <c r="A41" s="23" t="s">
        <v>1609</v>
      </c>
      <c r="B41" s="23" t="str">
        <f t="shared" si="0"/>
        <v>Suedi</v>
      </c>
      <c r="C41" s="24">
        <v>21</v>
      </c>
      <c r="D41" s="22" t="s">
        <v>1499</v>
      </c>
      <c r="E41" s="19" t="str">
        <f>IF(Clientes!$D41="F","Feminino","Masculino")</f>
        <v>Feminino</v>
      </c>
      <c r="F41" s="23" t="s">
        <v>1567</v>
      </c>
      <c r="G41" s="19">
        <f>COUNTIF(Clientes!$F$2:$F$475,F41)</f>
        <v>30</v>
      </c>
      <c r="H41" s="23" t="s">
        <v>1610</v>
      </c>
      <c r="I41" s="23" t="s">
        <v>1611</v>
      </c>
      <c r="J41" s="23" t="s">
        <v>1988</v>
      </c>
      <c r="K41" s="23" t="str">
        <f t="shared" si="1"/>
        <v>Rio Branco - AC</v>
      </c>
      <c r="L41" s="24" t="s">
        <v>1612</v>
      </c>
      <c r="M41" s="21" t="s">
        <v>1613</v>
      </c>
      <c r="N41" s="23" t="s">
        <v>1505</v>
      </c>
      <c r="O41" s="23" t="str">
        <f>IF(Clientes!$N41 = "sim", "Assinante","Não Assinante")</f>
        <v>Assinante</v>
      </c>
      <c r="Q41" s="18"/>
      <c r="R41" s="24"/>
      <c r="S41" s="24"/>
      <c r="T41" s="20"/>
      <c r="U41" s="42"/>
    </row>
    <row r="42" spans="1:21" ht="12.5" x14ac:dyDescent="0.25">
      <c r="A42" s="19" t="s">
        <v>1614</v>
      </c>
      <c r="B42" s="19" t="str">
        <f t="shared" si="0"/>
        <v>Elier</v>
      </c>
      <c r="C42" s="20">
        <v>57</v>
      </c>
      <c r="D42" s="18" t="s">
        <v>1499</v>
      </c>
      <c r="E42" s="19" t="str">
        <f>IF(Clientes!$D42="F","Feminino","Masculino")</f>
        <v>Feminino</v>
      </c>
      <c r="F42" s="19" t="s">
        <v>1507</v>
      </c>
      <c r="G42" s="19">
        <f>COUNTIF(Clientes!$F$2:$F$475,F42)</f>
        <v>149</v>
      </c>
      <c r="H42" s="19" t="s">
        <v>1569</v>
      </c>
      <c r="I42" s="19" t="s">
        <v>1553</v>
      </c>
      <c r="J42" s="19" t="s">
        <v>1988</v>
      </c>
      <c r="K42" s="19" t="str">
        <f t="shared" si="1"/>
        <v>São Paulo - SP</v>
      </c>
      <c r="L42" s="20" t="s">
        <v>1606</v>
      </c>
      <c r="M42" s="21" t="s">
        <v>1607</v>
      </c>
      <c r="N42" s="19" t="s">
        <v>1505</v>
      </c>
      <c r="O42" s="19" t="str">
        <f>IF(Clientes!$N42 = "sim", "Assinante","Não Assinante")</f>
        <v>Assinante</v>
      </c>
      <c r="Q42" s="18"/>
      <c r="R42" s="20"/>
      <c r="S42" s="20"/>
      <c r="T42" s="20"/>
      <c r="U42" s="42"/>
    </row>
    <row r="43" spans="1:21" ht="12.5" x14ac:dyDescent="0.25">
      <c r="A43" s="23" t="s">
        <v>1615</v>
      </c>
      <c r="B43" s="23" t="str">
        <f t="shared" si="0"/>
        <v>Geisiane</v>
      </c>
      <c r="C43" s="24">
        <v>61</v>
      </c>
      <c r="D43" s="22" t="s">
        <v>1499</v>
      </c>
      <c r="E43" s="19" t="str">
        <f>IF(Clientes!$D43="F","Feminino","Masculino")</f>
        <v>Feminino</v>
      </c>
      <c r="F43" s="23" t="s">
        <v>1594</v>
      </c>
      <c r="G43" s="19">
        <f>COUNTIF(Clientes!$F$2:$F$475,F43)</f>
        <v>50</v>
      </c>
      <c r="H43" s="19" t="s">
        <v>1569</v>
      </c>
      <c r="I43" s="23" t="s">
        <v>1553</v>
      </c>
      <c r="J43" s="23" t="s">
        <v>1988</v>
      </c>
      <c r="K43" s="23" t="str">
        <f t="shared" si="1"/>
        <v>São Paulo - SP</v>
      </c>
      <c r="L43" s="24" t="s">
        <v>1570</v>
      </c>
      <c r="M43" s="21" t="s">
        <v>1571</v>
      </c>
      <c r="N43" s="23" t="s">
        <v>1529</v>
      </c>
      <c r="O43" s="23" t="str">
        <f>IF(Clientes!$N43 = "sim", "Assinante","Não Assinante")</f>
        <v>Não Assinante</v>
      </c>
      <c r="Q43" s="18"/>
      <c r="R43" s="24"/>
      <c r="S43" s="24"/>
      <c r="T43" s="20"/>
      <c r="U43" s="42"/>
    </row>
    <row r="44" spans="1:21" ht="12.5" x14ac:dyDescent="0.25">
      <c r="A44" s="19" t="s">
        <v>1616</v>
      </c>
      <c r="B44" s="19" t="str">
        <f t="shared" si="0"/>
        <v>Abd</v>
      </c>
      <c r="C44" s="20">
        <v>63</v>
      </c>
      <c r="D44" s="18" t="s">
        <v>1546</v>
      </c>
      <c r="E44" s="19" t="str">
        <f>IF(Clientes!$D44="F","Feminino","Masculino")</f>
        <v>Masculino</v>
      </c>
      <c r="F44" s="19" t="s">
        <v>1573</v>
      </c>
      <c r="G44" s="19">
        <f>COUNTIF(Clientes!$F$2:$F$475,F44)</f>
        <v>43</v>
      </c>
      <c r="H44" s="19" t="s">
        <v>1532</v>
      </c>
      <c r="I44" s="19" t="s">
        <v>1533</v>
      </c>
      <c r="J44" s="19" t="s">
        <v>1988</v>
      </c>
      <c r="K44" s="19" t="str">
        <f t="shared" si="1"/>
        <v>São Luís - MA</v>
      </c>
      <c r="L44" s="20" t="s">
        <v>1534</v>
      </c>
      <c r="M44" s="21" t="s">
        <v>1535</v>
      </c>
      <c r="N44" s="19" t="s">
        <v>1505</v>
      </c>
      <c r="O44" s="19" t="str">
        <f>IF(Clientes!$N44 = "sim", "Assinante","Não Assinante")</f>
        <v>Assinante</v>
      </c>
      <c r="Q44" s="18"/>
      <c r="R44" s="20"/>
      <c r="S44" s="20"/>
      <c r="T44" s="20"/>
      <c r="U44" s="42"/>
    </row>
    <row r="45" spans="1:21" ht="12.5" x14ac:dyDescent="0.25">
      <c r="A45" s="23" t="s">
        <v>1617</v>
      </c>
      <c r="B45" s="23" t="str">
        <f t="shared" si="0"/>
        <v>Maribel</v>
      </c>
      <c r="C45" s="24">
        <v>47</v>
      </c>
      <c r="D45" s="22" t="s">
        <v>1499</v>
      </c>
      <c r="E45" s="19" t="str">
        <f>IF(Clientes!$D45="F","Feminino","Masculino")</f>
        <v>Feminino</v>
      </c>
      <c r="F45" s="23" t="s">
        <v>1507</v>
      </c>
      <c r="G45" s="19">
        <f>COUNTIF(Clientes!$F$2:$F$475,F45)</f>
        <v>149</v>
      </c>
      <c r="H45" s="23" t="s">
        <v>1618</v>
      </c>
      <c r="I45" s="23" t="s">
        <v>1619</v>
      </c>
      <c r="J45" s="23" t="s">
        <v>1988</v>
      </c>
      <c r="K45" s="23" t="str">
        <f t="shared" si="1"/>
        <v>Olinda - PE</v>
      </c>
      <c r="L45" s="24" t="s">
        <v>1620</v>
      </c>
      <c r="M45" s="21" t="s">
        <v>1621</v>
      </c>
      <c r="N45" s="23" t="s">
        <v>1505</v>
      </c>
      <c r="O45" s="23" t="str">
        <f>IF(Clientes!$N45 = "sim", "Assinante","Não Assinante")</f>
        <v>Assinante</v>
      </c>
      <c r="Q45" s="18"/>
      <c r="R45" s="18"/>
      <c r="S45" s="19"/>
      <c r="T45" s="20"/>
      <c r="U45" s="42"/>
    </row>
    <row r="46" spans="1:21" ht="12.5" x14ac:dyDescent="0.25">
      <c r="A46" s="19" t="s">
        <v>1622</v>
      </c>
      <c r="B46" s="19" t="str">
        <f t="shared" si="0"/>
        <v>Olavia</v>
      </c>
      <c r="C46" s="20">
        <v>16</v>
      </c>
      <c r="D46" s="18" t="s">
        <v>1499</v>
      </c>
      <c r="E46" s="19" t="str">
        <f>IF(Clientes!$D46="F","Feminino","Masculino")</f>
        <v>Feminino</v>
      </c>
      <c r="F46" s="19" t="s">
        <v>1500</v>
      </c>
      <c r="G46" s="19">
        <f>COUNTIF(Clientes!$F$2:$F$475,F46)</f>
        <v>15</v>
      </c>
      <c r="H46" s="19" t="s">
        <v>1569</v>
      </c>
      <c r="I46" s="19" t="s">
        <v>1553</v>
      </c>
      <c r="J46" s="19" t="s">
        <v>1988</v>
      </c>
      <c r="K46" s="19" t="str">
        <f t="shared" si="1"/>
        <v>São Paulo - SP</v>
      </c>
      <c r="L46" s="20" t="s">
        <v>1606</v>
      </c>
      <c r="M46" s="21" t="s">
        <v>1607</v>
      </c>
      <c r="N46" s="19" t="s">
        <v>1505</v>
      </c>
      <c r="O46" s="19" t="str">
        <f>IF(Clientes!$N46 = "sim", "Assinante","Não Assinante")</f>
        <v>Assinante</v>
      </c>
      <c r="Q46" s="43"/>
      <c r="R46" s="20"/>
      <c r="S46" s="20"/>
      <c r="T46" s="20"/>
      <c r="U46" s="44"/>
    </row>
    <row r="47" spans="1:21" ht="12.5" x14ac:dyDescent="0.25">
      <c r="A47" s="23" t="s">
        <v>1623</v>
      </c>
      <c r="B47" s="23" t="str">
        <f t="shared" si="0"/>
        <v>Aguir</v>
      </c>
      <c r="C47" s="24">
        <v>34</v>
      </c>
      <c r="D47" s="22" t="s">
        <v>1546</v>
      </c>
      <c r="E47" s="19" t="str">
        <f>IF(Clientes!$D47="F","Feminino","Masculino")</f>
        <v>Masculino</v>
      </c>
      <c r="F47" s="23" t="s">
        <v>1539</v>
      </c>
      <c r="G47" s="19">
        <f>COUNTIF(Clientes!$F$2:$F$475,F47)</f>
        <v>67</v>
      </c>
      <c r="H47" s="23" t="s">
        <v>1519</v>
      </c>
      <c r="I47" s="23" t="s">
        <v>1520</v>
      </c>
      <c r="J47" s="23" t="s">
        <v>1988</v>
      </c>
      <c r="K47" s="23" t="str">
        <f t="shared" si="1"/>
        <v>Curitiba - PR</v>
      </c>
      <c r="L47" s="24" t="s">
        <v>1521</v>
      </c>
      <c r="M47" s="21" t="s">
        <v>1522</v>
      </c>
      <c r="N47" s="23" t="s">
        <v>1505</v>
      </c>
      <c r="O47" s="23" t="str">
        <f>IF(Clientes!$N47 = "sim", "Assinante","Não Assinante")</f>
        <v>Assinante</v>
      </c>
      <c r="Q47" s="45"/>
      <c r="R47" s="24"/>
      <c r="S47" s="24"/>
      <c r="T47" s="24"/>
      <c r="U47" s="46"/>
    </row>
    <row r="48" spans="1:21" ht="12.5" x14ac:dyDescent="0.25">
      <c r="A48" s="19" t="s">
        <v>1624</v>
      </c>
      <c r="B48" s="19" t="str">
        <f t="shared" si="0"/>
        <v>Carolini</v>
      </c>
      <c r="C48" s="20">
        <v>63</v>
      </c>
      <c r="D48" s="18" t="s">
        <v>1499</v>
      </c>
      <c r="E48" s="19" t="str">
        <f>IF(Clientes!$D48="F","Feminino","Masculino")</f>
        <v>Feminino</v>
      </c>
      <c r="F48" s="19" t="s">
        <v>1507</v>
      </c>
      <c r="G48" s="19">
        <f>COUNTIF(Clientes!$F$2:$F$475,F48)</f>
        <v>149</v>
      </c>
      <c r="H48" s="19" t="s">
        <v>1541</v>
      </c>
      <c r="I48" s="19" t="s">
        <v>1542</v>
      </c>
      <c r="J48" s="19" t="s">
        <v>1988</v>
      </c>
      <c r="K48" s="19" t="str">
        <f t="shared" si="1"/>
        <v>Cuiabá - MT</v>
      </c>
      <c r="L48" s="20" t="s">
        <v>1543</v>
      </c>
      <c r="M48" s="21" t="s">
        <v>1544</v>
      </c>
      <c r="N48" s="19" t="s">
        <v>1505</v>
      </c>
      <c r="O48" s="19" t="str">
        <f>IF(Clientes!$N48 = "sim", "Assinante","Não Assinante")</f>
        <v>Assinante</v>
      </c>
      <c r="Q48" s="43"/>
      <c r="R48" s="20"/>
      <c r="S48" s="20"/>
      <c r="T48" s="20"/>
      <c r="U48" s="44"/>
    </row>
    <row r="49" spans="1:21" ht="12.5" x14ac:dyDescent="0.25">
      <c r="A49" s="23" t="s">
        <v>1625</v>
      </c>
      <c r="B49" s="23" t="str">
        <f t="shared" si="0"/>
        <v>Ada</v>
      </c>
      <c r="C49" s="24">
        <v>33</v>
      </c>
      <c r="D49" s="22" t="s">
        <v>1499</v>
      </c>
      <c r="E49" s="19" t="str">
        <f>IF(Clientes!$D49="F","Feminino","Masculino")</f>
        <v>Feminino</v>
      </c>
      <c r="F49" s="23" t="s">
        <v>1573</v>
      </c>
      <c r="G49" s="19">
        <f>COUNTIF(Clientes!$F$2:$F$475,F49)</f>
        <v>43</v>
      </c>
      <c r="H49" s="19" t="s">
        <v>1569</v>
      </c>
      <c r="I49" s="23" t="s">
        <v>1553</v>
      </c>
      <c r="J49" s="23" t="s">
        <v>1988</v>
      </c>
      <c r="K49" s="23" t="str">
        <f t="shared" si="1"/>
        <v>São Paulo - SP</v>
      </c>
      <c r="L49" s="24" t="s">
        <v>1570</v>
      </c>
      <c r="M49" s="21" t="s">
        <v>1571</v>
      </c>
      <c r="N49" s="23" t="s">
        <v>1529</v>
      </c>
      <c r="O49" s="23" t="str">
        <f>IF(Clientes!$N49 = "sim", "Assinante","Não Assinante")</f>
        <v>Não Assinante</v>
      </c>
      <c r="Q49" s="45"/>
      <c r="R49" s="24"/>
      <c r="S49" s="24"/>
      <c r="T49" s="24"/>
      <c r="U49" s="46"/>
    </row>
    <row r="50" spans="1:21" ht="12.5" x14ac:dyDescent="0.25">
      <c r="A50" s="19" t="s">
        <v>1626</v>
      </c>
      <c r="B50" s="19" t="str">
        <f t="shared" si="0"/>
        <v>Abdiel</v>
      </c>
      <c r="C50" s="20">
        <v>47</v>
      </c>
      <c r="D50" s="18" t="s">
        <v>1546</v>
      </c>
      <c r="E50" s="19" t="str">
        <f>IF(Clientes!$D50="F","Feminino","Masculino")</f>
        <v>Masculino</v>
      </c>
      <c r="F50" s="19" t="s">
        <v>1518</v>
      </c>
      <c r="G50" s="19">
        <f>COUNTIF(Clientes!$F$2:$F$475,F50)</f>
        <v>28</v>
      </c>
      <c r="H50" s="38" t="s">
        <v>1581</v>
      </c>
      <c r="I50" s="19" t="s">
        <v>1526</v>
      </c>
      <c r="J50" s="19" t="s">
        <v>1988</v>
      </c>
      <c r="K50" s="19" t="str">
        <f t="shared" si="1"/>
        <v>Porto Alegre - RS</v>
      </c>
      <c r="L50" s="20" t="s">
        <v>1527</v>
      </c>
      <c r="M50" s="21" t="s">
        <v>1528</v>
      </c>
      <c r="N50" s="19" t="s">
        <v>1529</v>
      </c>
      <c r="O50" s="19" t="str">
        <f>IF(Clientes!$N50 = "sim", "Assinante","Não Assinante")</f>
        <v>Não Assinante</v>
      </c>
      <c r="Q50" s="43"/>
      <c r="R50" s="20"/>
      <c r="S50" s="20"/>
      <c r="T50" s="20"/>
      <c r="U50" s="44"/>
    </row>
    <row r="51" spans="1:21" ht="12.5" x14ac:dyDescent="0.25">
      <c r="A51" s="23" t="s">
        <v>1627</v>
      </c>
      <c r="B51" s="23" t="str">
        <f t="shared" si="0"/>
        <v>Osnilton</v>
      </c>
      <c r="C51" s="24">
        <v>50</v>
      </c>
      <c r="D51" s="22" t="s">
        <v>1546</v>
      </c>
      <c r="E51" s="19" t="str">
        <f>IF(Clientes!$D51="F","Feminino","Masculino")</f>
        <v>Masculino</v>
      </c>
      <c r="F51" s="23" t="s">
        <v>1507</v>
      </c>
      <c r="G51" s="19">
        <f>COUNTIF(Clientes!$F$2:$F$475,F51)</f>
        <v>149</v>
      </c>
      <c r="H51" s="19" t="s">
        <v>1501</v>
      </c>
      <c r="I51" s="23" t="s">
        <v>1502</v>
      </c>
      <c r="J51" s="23" t="s">
        <v>1988</v>
      </c>
      <c r="K51" s="23" t="str">
        <f t="shared" si="1"/>
        <v>Belo Horizonte - MG</v>
      </c>
      <c r="L51" s="24" t="s">
        <v>1557</v>
      </c>
      <c r="M51" s="21" t="s">
        <v>1558</v>
      </c>
      <c r="N51" s="23" t="s">
        <v>1529</v>
      </c>
      <c r="O51" s="23" t="str">
        <f>IF(Clientes!$N51 = "sim", "Assinante","Não Assinante")</f>
        <v>Não Assinante</v>
      </c>
      <c r="Q51" s="45"/>
      <c r="R51" s="24"/>
      <c r="S51" s="24"/>
      <c r="T51" s="24"/>
      <c r="U51" s="46"/>
    </row>
    <row r="52" spans="1:21" ht="12.5" x14ac:dyDescent="0.25">
      <c r="A52" s="19" t="s">
        <v>1628</v>
      </c>
      <c r="B52" s="19" t="str">
        <f t="shared" si="0"/>
        <v>Carolina</v>
      </c>
      <c r="C52" s="20">
        <v>50</v>
      </c>
      <c r="D52" s="18" t="s">
        <v>1499</v>
      </c>
      <c r="E52" s="19" t="str">
        <f>IF(Clientes!$D52="F","Feminino","Masculino")</f>
        <v>Feminino</v>
      </c>
      <c r="F52" s="19" t="s">
        <v>1594</v>
      </c>
      <c r="G52" s="19">
        <f>COUNTIF(Clientes!$F$2:$F$475,F52)</f>
        <v>50</v>
      </c>
      <c r="H52" s="19" t="s">
        <v>1574</v>
      </c>
      <c r="I52" s="19" t="s">
        <v>1575</v>
      </c>
      <c r="J52" s="19" t="s">
        <v>1988</v>
      </c>
      <c r="K52" s="19" t="str">
        <f t="shared" si="1"/>
        <v>Vila Velha - ES</v>
      </c>
      <c r="L52" s="20" t="s">
        <v>1576</v>
      </c>
      <c r="M52" s="21" t="s">
        <v>1577</v>
      </c>
      <c r="N52" s="19" t="s">
        <v>1529</v>
      </c>
      <c r="O52" s="19" t="str">
        <f>IF(Clientes!$N52 = "sim", "Assinante","Não Assinante")</f>
        <v>Não Assinante</v>
      </c>
      <c r="Q52" s="43"/>
      <c r="R52" s="20"/>
      <c r="S52" s="20"/>
      <c r="T52" s="20"/>
      <c r="U52" s="44"/>
    </row>
    <row r="53" spans="1:21" ht="12.5" x14ac:dyDescent="0.25">
      <c r="A53" s="23" t="s">
        <v>1629</v>
      </c>
      <c r="B53" s="23" t="str">
        <f t="shared" si="0"/>
        <v>Osnildo</v>
      </c>
      <c r="C53" s="24">
        <v>37</v>
      </c>
      <c r="D53" s="22" t="s">
        <v>1546</v>
      </c>
      <c r="E53" s="19" t="str">
        <f>IF(Clientes!$D53="F","Feminino","Masculino")</f>
        <v>Masculino</v>
      </c>
      <c r="F53" s="23" t="s">
        <v>1573</v>
      </c>
      <c r="G53" s="19">
        <f>COUNTIF(Clientes!$F$2:$F$475,F53)</f>
        <v>43</v>
      </c>
      <c r="H53" s="23" t="s">
        <v>1599</v>
      </c>
      <c r="I53" s="23" t="s">
        <v>1600</v>
      </c>
      <c r="J53" s="23" t="s">
        <v>1988</v>
      </c>
      <c r="K53" s="23" t="str">
        <f t="shared" si="1"/>
        <v>Goiânia - GO</v>
      </c>
      <c r="L53" s="24" t="s">
        <v>1601</v>
      </c>
      <c r="M53" s="21" t="s">
        <v>1602</v>
      </c>
      <c r="N53" s="23" t="s">
        <v>1529</v>
      </c>
      <c r="O53" s="23" t="str">
        <f>IF(Clientes!$N53 = "sim", "Assinante","Não Assinante")</f>
        <v>Não Assinante</v>
      </c>
      <c r="Q53" s="45"/>
      <c r="R53" s="24"/>
      <c r="S53" s="24"/>
      <c r="T53" s="24"/>
      <c r="U53" s="46"/>
    </row>
    <row r="54" spans="1:21" ht="12.5" x14ac:dyDescent="0.25">
      <c r="A54" s="19" t="s">
        <v>1630</v>
      </c>
      <c r="B54" s="19" t="str">
        <f t="shared" si="0"/>
        <v>Deonildo</v>
      </c>
      <c r="C54" s="20">
        <v>50</v>
      </c>
      <c r="D54" s="18" t="s">
        <v>1546</v>
      </c>
      <c r="E54" s="19" t="str">
        <f>IF(Clientes!$D54="F","Feminino","Masculino")</f>
        <v>Masculino</v>
      </c>
      <c r="F54" s="19" t="s">
        <v>1507</v>
      </c>
      <c r="G54" s="19">
        <f>COUNTIF(Clientes!$F$2:$F$475,F54)</f>
        <v>149</v>
      </c>
      <c r="H54" s="19" t="s">
        <v>1599</v>
      </c>
      <c r="I54" s="19" t="s">
        <v>1600</v>
      </c>
      <c r="J54" s="19" t="s">
        <v>1988</v>
      </c>
      <c r="K54" s="19" t="str">
        <f t="shared" si="1"/>
        <v>Goiânia - GO</v>
      </c>
      <c r="L54" s="20" t="s">
        <v>1601</v>
      </c>
      <c r="M54" s="21" t="s">
        <v>1602</v>
      </c>
      <c r="N54" s="19" t="s">
        <v>1505</v>
      </c>
      <c r="O54" s="19" t="str">
        <f>IF(Clientes!$N54 = "sim", "Assinante","Não Assinante")</f>
        <v>Assinante</v>
      </c>
      <c r="Q54" s="43"/>
      <c r="R54" s="20"/>
      <c r="S54" s="20"/>
      <c r="T54" s="20"/>
      <c r="U54" s="44"/>
    </row>
    <row r="55" spans="1:21" ht="12.5" x14ac:dyDescent="0.25">
      <c r="A55" s="23" t="s">
        <v>1631</v>
      </c>
      <c r="B55" s="23" t="str">
        <f t="shared" si="0"/>
        <v>Suzicleide</v>
      </c>
      <c r="C55" s="24">
        <v>52</v>
      </c>
      <c r="D55" s="22" t="s">
        <v>1499</v>
      </c>
      <c r="E55" s="19" t="str">
        <f>IF(Clientes!$D55="F","Feminino","Masculino")</f>
        <v>Feminino</v>
      </c>
      <c r="F55" s="23" t="s">
        <v>1507</v>
      </c>
      <c r="G55" s="19">
        <f>COUNTIF(Clientes!$F$2:$F$475,F55)</f>
        <v>149</v>
      </c>
      <c r="H55" s="23" t="s">
        <v>1632</v>
      </c>
      <c r="I55" s="23" t="s">
        <v>1633</v>
      </c>
      <c r="J55" s="23" t="s">
        <v>1988</v>
      </c>
      <c r="K55" s="23" t="str">
        <f t="shared" si="1"/>
        <v>Salvador - BA</v>
      </c>
      <c r="L55" s="24" t="s">
        <v>1634</v>
      </c>
      <c r="M55" s="21" t="s">
        <v>1635</v>
      </c>
      <c r="N55" s="23" t="s">
        <v>1505</v>
      </c>
      <c r="O55" s="23" t="str">
        <f>IF(Clientes!$N55 = "sim", "Assinante","Não Assinante")</f>
        <v>Assinante</v>
      </c>
      <c r="Q55" s="45"/>
      <c r="R55" s="24"/>
      <c r="S55" s="24"/>
      <c r="T55" s="24"/>
      <c r="U55" s="46"/>
    </row>
    <row r="56" spans="1:21" ht="12.5" x14ac:dyDescent="0.25">
      <c r="A56" s="19" t="s">
        <v>1636</v>
      </c>
      <c r="B56" s="19" t="str">
        <f t="shared" si="0"/>
        <v>Osminda</v>
      </c>
      <c r="C56" s="20">
        <v>29</v>
      </c>
      <c r="D56" s="18" t="s">
        <v>1499</v>
      </c>
      <c r="E56" s="19" t="str">
        <f>IF(Clientes!$D56="F","Feminino","Masculino")</f>
        <v>Feminino</v>
      </c>
      <c r="F56" s="19" t="s">
        <v>1567</v>
      </c>
      <c r="G56" s="19">
        <f>COUNTIF(Clientes!$F$2:$F$475,F56)</f>
        <v>30</v>
      </c>
      <c r="H56" s="19" t="s">
        <v>1541</v>
      </c>
      <c r="I56" s="19" t="s">
        <v>1542</v>
      </c>
      <c r="J56" s="19" t="s">
        <v>1988</v>
      </c>
      <c r="K56" s="19" t="str">
        <f t="shared" si="1"/>
        <v>Cuiabá - MT</v>
      </c>
      <c r="L56" s="20" t="s">
        <v>1543</v>
      </c>
      <c r="M56" s="21" t="s">
        <v>1544</v>
      </c>
      <c r="N56" s="19" t="s">
        <v>1529</v>
      </c>
      <c r="O56" s="19" t="str">
        <f>IF(Clientes!$N56 = "sim", "Assinante","Não Assinante")</f>
        <v>Não Assinante</v>
      </c>
      <c r="Q56" s="43"/>
      <c r="R56" s="20"/>
      <c r="S56" s="20"/>
      <c r="T56" s="20"/>
      <c r="U56" s="44"/>
    </row>
    <row r="57" spans="1:21" ht="12.5" x14ac:dyDescent="0.25">
      <c r="A57" s="23" t="s">
        <v>1637</v>
      </c>
      <c r="B57" s="23" t="str">
        <f t="shared" si="0"/>
        <v>Wesleiana</v>
      </c>
      <c r="C57" s="24">
        <v>44</v>
      </c>
      <c r="D57" s="22" t="s">
        <v>1499</v>
      </c>
      <c r="E57" s="19" t="str">
        <f>IF(Clientes!$D57="F","Feminino","Masculino")</f>
        <v>Feminino</v>
      </c>
      <c r="F57" s="23" t="s">
        <v>1518</v>
      </c>
      <c r="G57" s="19">
        <f>COUNTIF(Clientes!$F$2:$F$475,F57)</f>
        <v>28</v>
      </c>
      <c r="H57" s="23" t="s">
        <v>1508</v>
      </c>
      <c r="I57" s="23" t="s">
        <v>1509</v>
      </c>
      <c r="J57" s="23" t="s">
        <v>1988</v>
      </c>
      <c r="K57" s="23" t="str">
        <f t="shared" si="1"/>
        <v>Fortaleza - CE</v>
      </c>
      <c r="L57" s="24" t="s">
        <v>1510</v>
      </c>
      <c r="M57" s="21" t="s">
        <v>1511</v>
      </c>
      <c r="N57" s="23" t="s">
        <v>1505</v>
      </c>
      <c r="O57" s="23" t="str">
        <f>IF(Clientes!$N57 = "sim", "Assinante","Não Assinante")</f>
        <v>Assinante</v>
      </c>
      <c r="Q57" s="45"/>
      <c r="R57" s="24"/>
      <c r="S57" s="24"/>
      <c r="T57" s="24"/>
      <c r="U57" s="46"/>
    </row>
    <row r="58" spans="1:21" ht="12.5" x14ac:dyDescent="0.25">
      <c r="A58" s="19" t="s">
        <v>1638</v>
      </c>
      <c r="B58" s="19" t="str">
        <f t="shared" si="0"/>
        <v>Geisicleia</v>
      </c>
      <c r="C58" s="20">
        <v>44</v>
      </c>
      <c r="D58" s="18" t="s">
        <v>1499</v>
      </c>
      <c r="E58" s="19" t="str">
        <f>IF(Clientes!$D58="F","Feminino","Masculino")</f>
        <v>Feminino</v>
      </c>
      <c r="F58" s="19" t="s">
        <v>1507</v>
      </c>
      <c r="G58" s="19">
        <f>COUNTIF(Clientes!$F$2:$F$475,F58)</f>
        <v>149</v>
      </c>
      <c r="H58" s="19" t="s">
        <v>1632</v>
      </c>
      <c r="I58" s="19" t="s">
        <v>1633</v>
      </c>
      <c r="J58" s="19" t="s">
        <v>1988</v>
      </c>
      <c r="K58" s="19" t="str">
        <f t="shared" si="1"/>
        <v>Salvador - BA</v>
      </c>
      <c r="L58" s="20" t="s">
        <v>1634</v>
      </c>
      <c r="M58" s="21" t="s">
        <v>1635</v>
      </c>
      <c r="N58" s="19" t="s">
        <v>1529</v>
      </c>
      <c r="O58" s="19" t="str">
        <f>IF(Clientes!$N58 = "sim", "Assinante","Não Assinante")</f>
        <v>Não Assinante</v>
      </c>
      <c r="Q58" s="43"/>
      <c r="R58" s="20"/>
      <c r="S58" s="20"/>
      <c r="T58" s="20"/>
      <c r="U58" s="44"/>
    </row>
    <row r="59" spans="1:21" ht="12.5" x14ac:dyDescent="0.25">
      <c r="A59" s="23" t="s">
        <v>1639</v>
      </c>
      <c r="B59" s="23" t="str">
        <f t="shared" si="0"/>
        <v>Carlene</v>
      </c>
      <c r="C59" s="24">
        <v>70</v>
      </c>
      <c r="D59" s="22" t="s">
        <v>1499</v>
      </c>
      <c r="E59" s="19" t="str">
        <f>IF(Clientes!$D59="F","Feminino","Masculino")</f>
        <v>Feminino</v>
      </c>
      <c r="F59" s="23" t="s">
        <v>1594</v>
      </c>
      <c r="G59" s="19">
        <f>COUNTIF(Clientes!$F$2:$F$475,F59)</f>
        <v>50</v>
      </c>
      <c r="H59" s="23" t="s">
        <v>1632</v>
      </c>
      <c r="I59" s="23" t="s">
        <v>1633</v>
      </c>
      <c r="J59" s="23" t="s">
        <v>1988</v>
      </c>
      <c r="K59" s="23" t="str">
        <f t="shared" si="1"/>
        <v>Salvador - BA</v>
      </c>
      <c r="L59" s="24" t="s">
        <v>1634</v>
      </c>
      <c r="M59" s="21" t="s">
        <v>1635</v>
      </c>
      <c r="N59" s="23" t="s">
        <v>1505</v>
      </c>
      <c r="O59" s="23" t="str">
        <f>IF(Clientes!$N59 = "sim", "Assinante","Não Assinante")</f>
        <v>Assinante</v>
      </c>
      <c r="Q59" s="45"/>
      <c r="R59" s="24"/>
      <c r="S59" s="24"/>
      <c r="T59" s="24"/>
      <c r="U59" s="46"/>
    </row>
    <row r="60" spans="1:21" ht="12.5" x14ac:dyDescent="0.25">
      <c r="A60" s="19" t="s">
        <v>1640</v>
      </c>
      <c r="B60" s="19" t="str">
        <f t="shared" si="0"/>
        <v>Sidi</v>
      </c>
      <c r="C60" s="20">
        <v>61</v>
      </c>
      <c r="D60" s="18" t="s">
        <v>1499</v>
      </c>
      <c r="E60" s="19" t="str">
        <f>IF(Clientes!$D60="F","Feminino","Masculino")</f>
        <v>Feminino</v>
      </c>
      <c r="F60" s="19" t="s">
        <v>1524</v>
      </c>
      <c r="G60" s="19">
        <f>COUNTIF(Clientes!$F$2:$F$475,F60)</f>
        <v>38</v>
      </c>
      <c r="H60" s="19" t="s">
        <v>1574</v>
      </c>
      <c r="I60" s="19" t="s">
        <v>1575</v>
      </c>
      <c r="J60" s="19" t="s">
        <v>1988</v>
      </c>
      <c r="K60" s="19" t="str">
        <f t="shared" si="1"/>
        <v>Vila Velha - ES</v>
      </c>
      <c r="L60" s="20" t="s">
        <v>1576</v>
      </c>
      <c r="M60" s="21" t="s">
        <v>1577</v>
      </c>
      <c r="N60" s="19" t="s">
        <v>1529</v>
      </c>
      <c r="O60" s="19" t="str">
        <f>IF(Clientes!$N60 = "sim", "Assinante","Não Assinante")</f>
        <v>Não Assinante</v>
      </c>
      <c r="Q60" s="43"/>
      <c r="R60" s="20"/>
      <c r="S60" s="20"/>
      <c r="T60" s="20"/>
      <c r="U60" s="44"/>
    </row>
    <row r="61" spans="1:21" ht="12.5" x14ac:dyDescent="0.25">
      <c r="A61" s="23" t="s">
        <v>1641</v>
      </c>
      <c r="B61" s="23" t="str">
        <f t="shared" si="0"/>
        <v>Suziene</v>
      </c>
      <c r="C61" s="24">
        <v>45</v>
      </c>
      <c r="D61" s="22" t="s">
        <v>1499</v>
      </c>
      <c r="E61" s="19" t="str">
        <f>IF(Clientes!$D61="F","Feminino","Masculino")</f>
        <v>Feminino</v>
      </c>
      <c r="F61" s="23" t="s">
        <v>1518</v>
      </c>
      <c r="G61" s="19">
        <f>COUNTIF(Clientes!$F$2:$F$475,F61)</f>
        <v>28</v>
      </c>
      <c r="H61" s="23" t="s">
        <v>1519</v>
      </c>
      <c r="I61" s="23" t="s">
        <v>1520</v>
      </c>
      <c r="J61" s="23" t="s">
        <v>1988</v>
      </c>
      <c r="K61" s="23" t="str">
        <f t="shared" si="1"/>
        <v>Curitiba - PR</v>
      </c>
      <c r="L61" s="24" t="s">
        <v>1642</v>
      </c>
      <c r="M61" s="21" t="s">
        <v>1643</v>
      </c>
      <c r="N61" s="23" t="s">
        <v>1505</v>
      </c>
      <c r="O61" s="23" t="str">
        <f>IF(Clientes!$N61 = "sim", "Assinante","Não Assinante")</f>
        <v>Assinante</v>
      </c>
      <c r="Q61" s="45"/>
      <c r="R61" s="24"/>
      <c r="S61" s="24"/>
      <c r="T61" s="24"/>
      <c r="U61" s="46"/>
    </row>
    <row r="62" spans="1:21" ht="12.5" x14ac:dyDescent="0.25">
      <c r="A62" s="19" t="s">
        <v>1644</v>
      </c>
      <c r="B62" s="19" t="str">
        <f t="shared" si="0"/>
        <v>Arao</v>
      </c>
      <c r="C62" s="20">
        <v>31</v>
      </c>
      <c r="D62" s="18" t="s">
        <v>1546</v>
      </c>
      <c r="E62" s="19" t="str">
        <f>IF(Clientes!$D62="F","Feminino","Masculino")</f>
        <v>Masculino</v>
      </c>
      <c r="F62" s="19" t="s">
        <v>1539</v>
      </c>
      <c r="G62" s="19">
        <f>COUNTIF(Clientes!$F$2:$F$475,F62)</f>
        <v>67</v>
      </c>
      <c r="H62" s="19" t="s">
        <v>1561</v>
      </c>
      <c r="I62" s="19" t="s">
        <v>1562</v>
      </c>
      <c r="J62" s="19" t="s">
        <v>1988</v>
      </c>
      <c r="K62" s="19" t="str">
        <f t="shared" si="1"/>
        <v>Florianópolis - SC</v>
      </c>
      <c r="L62" s="20" t="s">
        <v>1563</v>
      </c>
      <c r="M62" s="21" t="s">
        <v>1564</v>
      </c>
      <c r="N62" s="19" t="s">
        <v>1529</v>
      </c>
      <c r="O62" s="19" t="str">
        <f>IF(Clientes!$N62 = "sim", "Assinante","Não Assinante")</f>
        <v>Não Assinante</v>
      </c>
      <c r="Q62" s="43"/>
      <c r="R62" s="20"/>
      <c r="S62" s="20"/>
      <c r="T62" s="20"/>
      <c r="U62" s="44"/>
    </row>
    <row r="63" spans="1:21" ht="12.5" x14ac:dyDescent="0.25">
      <c r="A63" s="23" t="s">
        <v>1645</v>
      </c>
      <c r="B63" s="23" t="str">
        <f t="shared" si="0"/>
        <v>Geisi</v>
      </c>
      <c r="C63" s="24">
        <v>38</v>
      </c>
      <c r="D63" s="22" t="s">
        <v>1499</v>
      </c>
      <c r="E63" s="19" t="str">
        <f>IF(Clientes!$D63="F","Feminino","Masculino")</f>
        <v>Feminino</v>
      </c>
      <c r="F63" s="23" t="s">
        <v>1507</v>
      </c>
      <c r="G63" s="19">
        <f>COUNTIF(Clientes!$F$2:$F$475,F63)</f>
        <v>149</v>
      </c>
      <c r="H63" s="23" t="s">
        <v>1574</v>
      </c>
      <c r="I63" s="23" t="s">
        <v>1575</v>
      </c>
      <c r="J63" s="23" t="s">
        <v>1988</v>
      </c>
      <c r="K63" s="23" t="str">
        <f t="shared" si="1"/>
        <v>Vila Velha - ES</v>
      </c>
      <c r="L63" s="24" t="s">
        <v>1576</v>
      </c>
      <c r="M63" s="21" t="s">
        <v>1577</v>
      </c>
      <c r="N63" s="23" t="s">
        <v>1505</v>
      </c>
      <c r="O63" s="23" t="str">
        <f>IF(Clientes!$N63 = "sim", "Assinante","Não Assinante")</f>
        <v>Assinante</v>
      </c>
      <c r="Q63" s="45"/>
      <c r="R63" s="24"/>
      <c r="S63" s="24"/>
      <c r="T63" s="24"/>
      <c r="U63" s="46"/>
    </row>
    <row r="64" spans="1:21" ht="12.5" x14ac:dyDescent="0.25">
      <c r="A64" s="19" t="s">
        <v>1646</v>
      </c>
      <c r="B64" s="19" t="str">
        <f t="shared" si="0"/>
        <v>Geisa</v>
      </c>
      <c r="C64" s="20">
        <v>56</v>
      </c>
      <c r="D64" s="18" t="s">
        <v>1499</v>
      </c>
      <c r="E64" s="19" t="str">
        <f>IF(Clientes!$D64="F","Feminino","Masculino")</f>
        <v>Feminino</v>
      </c>
      <c r="F64" s="19" t="s">
        <v>1524</v>
      </c>
      <c r="G64" s="19">
        <f>COUNTIF(Clientes!$F$2:$F$475,F64)</f>
        <v>38</v>
      </c>
      <c r="H64" s="19" t="s">
        <v>1610</v>
      </c>
      <c r="I64" s="19" t="s">
        <v>1611</v>
      </c>
      <c r="J64" s="19" t="s">
        <v>1988</v>
      </c>
      <c r="K64" s="19" t="str">
        <f t="shared" si="1"/>
        <v>Rio Branco - AC</v>
      </c>
      <c r="L64" s="20" t="s">
        <v>1612</v>
      </c>
      <c r="M64" s="21" t="s">
        <v>1613</v>
      </c>
      <c r="N64" s="19" t="s">
        <v>1529</v>
      </c>
      <c r="O64" s="19" t="str">
        <f>IF(Clientes!$N64 = "sim", "Assinante","Não Assinante")</f>
        <v>Não Assinante</v>
      </c>
      <c r="Q64" s="43"/>
      <c r="R64" s="20"/>
      <c r="S64" s="20"/>
      <c r="T64" s="20"/>
      <c r="U64" s="44"/>
    </row>
    <row r="65" spans="1:21" ht="12.5" x14ac:dyDescent="0.25">
      <c r="A65" s="23" t="s">
        <v>1647</v>
      </c>
      <c r="B65" s="23" t="str">
        <f t="shared" si="0"/>
        <v>Weligton</v>
      </c>
      <c r="C65" s="24">
        <v>38</v>
      </c>
      <c r="D65" s="22" t="s">
        <v>1546</v>
      </c>
      <c r="E65" s="19" t="str">
        <f>IF(Clientes!$D65="F","Feminino","Masculino")</f>
        <v>Masculino</v>
      </c>
      <c r="F65" s="23" t="s">
        <v>1507</v>
      </c>
      <c r="G65" s="19">
        <f>COUNTIF(Clientes!$F$2:$F$475,F65)</f>
        <v>149</v>
      </c>
      <c r="H65" s="23" t="s">
        <v>1513</v>
      </c>
      <c r="I65" s="23" t="s">
        <v>1514</v>
      </c>
      <c r="J65" s="23" t="s">
        <v>1988</v>
      </c>
      <c r="K65" s="23" t="str">
        <f t="shared" si="1"/>
        <v>Manaus - AM</v>
      </c>
      <c r="L65" s="24" t="s">
        <v>1515</v>
      </c>
      <c r="M65" s="21" t="s">
        <v>1516</v>
      </c>
      <c r="N65" s="23" t="s">
        <v>1505</v>
      </c>
      <c r="O65" s="23" t="str">
        <f>IF(Clientes!$N65 = "sim", "Assinante","Não Assinante")</f>
        <v>Assinante</v>
      </c>
      <c r="Q65" s="45"/>
      <c r="R65" s="24"/>
      <c r="S65" s="24"/>
      <c r="T65" s="24"/>
      <c r="U65" s="46"/>
    </row>
    <row r="66" spans="1:21" ht="12.5" x14ac:dyDescent="0.25">
      <c r="A66" s="19" t="s">
        <v>1648</v>
      </c>
      <c r="B66" s="19" t="str">
        <f t="shared" si="0"/>
        <v>Osnan</v>
      </c>
      <c r="C66" s="20">
        <v>30</v>
      </c>
      <c r="D66" s="18" t="s">
        <v>1546</v>
      </c>
      <c r="E66" s="19" t="str">
        <f>IF(Clientes!$D66="F","Feminino","Masculino")</f>
        <v>Masculino</v>
      </c>
      <c r="F66" s="19" t="s">
        <v>1560</v>
      </c>
      <c r="G66" s="19">
        <f>COUNTIF(Clientes!$F$2:$F$475,F66)</f>
        <v>15</v>
      </c>
      <c r="H66" s="19" t="s">
        <v>1618</v>
      </c>
      <c r="I66" s="19" t="s">
        <v>1619</v>
      </c>
      <c r="J66" s="19" t="s">
        <v>1988</v>
      </c>
      <c r="K66" s="19" t="str">
        <f t="shared" si="1"/>
        <v>Olinda - PE</v>
      </c>
      <c r="L66" s="20" t="s">
        <v>1620</v>
      </c>
      <c r="M66" s="21" t="s">
        <v>1621</v>
      </c>
      <c r="N66" s="19" t="s">
        <v>1505</v>
      </c>
      <c r="O66" s="19" t="str">
        <f>IF(Clientes!$N66 = "sim", "Assinante","Não Assinante")</f>
        <v>Assinante</v>
      </c>
      <c r="Q66" s="47"/>
      <c r="R66" s="41"/>
      <c r="S66" s="41"/>
      <c r="T66" s="41"/>
      <c r="U66" s="48">
        <v>474</v>
      </c>
    </row>
    <row r="67" spans="1:21" ht="12.5" hidden="1" x14ac:dyDescent="0.25">
      <c r="A67" s="23" t="s">
        <v>1649</v>
      </c>
      <c r="B67" s="23" t="str">
        <f t="shared" ref="B67:B130" si="2">PROPER(A67)</f>
        <v>Danielle</v>
      </c>
      <c r="C67" s="24">
        <v>20</v>
      </c>
      <c r="D67" s="22" t="s">
        <v>1499</v>
      </c>
      <c r="E67" s="19" t="str">
        <f>IF(Clientes!$D67="F","Feminino","Masculino")</f>
        <v>Feminino</v>
      </c>
      <c r="F67" s="23" t="s">
        <v>1518</v>
      </c>
      <c r="G67" s="19">
        <f>COUNTIF(Clientes!$F$2:$F$475,F67)</f>
        <v>28</v>
      </c>
      <c r="H67" s="19" t="s">
        <v>1569</v>
      </c>
      <c r="I67" s="23" t="s">
        <v>1553</v>
      </c>
      <c r="J67" s="23" t="s">
        <v>1988</v>
      </c>
      <c r="K67" s="23" t="str">
        <f t="shared" ref="K67:K130" si="3">_xlfn.CONCAT(H67," - ",I67)</f>
        <v>São Paulo - SP</v>
      </c>
      <c r="L67" s="24" t="s">
        <v>1570</v>
      </c>
      <c r="M67" s="21" t="s">
        <v>1571</v>
      </c>
      <c r="N67" s="23" t="s">
        <v>1505</v>
      </c>
      <c r="O67" s="23" t="str">
        <f>IF(Clientes!$N67 = "sim", "Assinante","Não Assinante")</f>
        <v>Assinante</v>
      </c>
    </row>
    <row r="68" spans="1:21" ht="12.5" hidden="1" x14ac:dyDescent="0.25">
      <c r="A68" s="19" t="s">
        <v>1650</v>
      </c>
      <c r="B68" s="19" t="str">
        <f t="shared" si="2"/>
        <v>Suzani</v>
      </c>
      <c r="C68" s="20">
        <v>17</v>
      </c>
      <c r="D68" s="18" t="s">
        <v>1499</v>
      </c>
      <c r="E68" s="19" t="str">
        <f>IF(Clientes!$D68="F","Feminino","Masculino")</f>
        <v>Feminino</v>
      </c>
      <c r="F68" s="19" t="s">
        <v>1594</v>
      </c>
      <c r="G68" s="19">
        <f>COUNTIF(Clientes!$F$2:$F$475,F68)</f>
        <v>50</v>
      </c>
      <c r="H68" s="19" t="s">
        <v>1501</v>
      </c>
      <c r="I68" s="19" t="s">
        <v>1502</v>
      </c>
      <c r="J68" s="19" t="s">
        <v>1988</v>
      </c>
      <c r="K68" s="19" t="str">
        <f t="shared" si="3"/>
        <v>Belo Horizonte - MG</v>
      </c>
      <c r="L68" s="20" t="s">
        <v>1557</v>
      </c>
      <c r="M68" s="21" t="s">
        <v>1558</v>
      </c>
      <c r="N68" s="19" t="s">
        <v>1505</v>
      </c>
      <c r="O68" s="19" t="str">
        <f>IF(Clientes!$N68 = "sim", "Assinante","Não Assinante")</f>
        <v>Assinante</v>
      </c>
    </row>
    <row r="69" spans="1:21" ht="12.5" hidden="1" x14ac:dyDescent="0.25">
      <c r="A69" s="23" t="s">
        <v>1651</v>
      </c>
      <c r="B69" s="23" t="str">
        <f t="shared" si="2"/>
        <v>Maridea</v>
      </c>
      <c r="C69" s="24">
        <v>62</v>
      </c>
      <c r="D69" s="22" t="s">
        <v>1499</v>
      </c>
      <c r="E69" s="19" t="str">
        <f>IF(Clientes!$D69="F","Feminino","Masculino")</f>
        <v>Feminino</v>
      </c>
      <c r="F69" s="23" t="s">
        <v>1539</v>
      </c>
      <c r="G69" s="19">
        <f>COUNTIF(Clientes!$F$2:$F$475,F69)</f>
        <v>67</v>
      </c>
      <c r="H69" s="23" t="s">
        <v>1599</v>
      </c>
      <c r="I69" s="23" t="s">
        <v>1600</v>
      </c>
      <c r="J69" s="23" t="s">
        <v>1988</v>
      </c>
      <c r="K69" s="23" t="str">
        <f t="shared" si="3"/>
        <v>Goiânia - GO</v>
      </c>
      <c r="L69" s="24" t="s">
        <v>1601</v>
      </c>
      <c r="M69" s="21" t="s">
        <v>1602</v>
      </c>
      <c r="N69" s="23" t="s">
        <v>1529</v>
      </c>
      <c r="O69" s="23" t="str">
        <f>IF(Clientes!$N69 = "sim", "Assinante","Não Assinante")</f>
        <v>Não Assinante</v>
      </c>
    </row>
    <row r="70" spans="1:21" ht="12.5" hidden="1" x14ac:dyDescent="0.25">
      <c r="A70" s="19" t="s">
        <v>1652</v>
      </c>
      <c r="B70" s="19" t="str">
        <f t="shared" si="2"/>
        <v>Adete</v>
      </c>
      <c r="C70" s="20">
        <v>66</v>
      </c>
      <c r="D70" s="18" t="s">
        <v>1546</v>
      </c>
      <c r="E70" s="19" t="str">
        <f>IF(Clientes!$D70="F","Feminino","Masculino")</f>
        <v>Masculino</v>
      </c>
      <c r="F70" s="19" t="s">
        <v>1539</v>
      </c>
      <c r="G70" s="19">
        <f>COUNTIF(Clientes!$F$2:$F$475,F70)</f>
        <v>67</v>
      </c>
      <c r="H70" s="23" t="s">
        <v>1519</v>
      </c>
      <c r="I70" s="19" t="s">
        <v>1520</v>
      </c>
      <c r="J70" s="19" t="s">
        <v>1988</v>
      </c>
      <c r="K70" s="19" t="str">
        <f t="shared" si="3"/>
        <v>Curitiba - PR</v>
      </c>
      <c r="L70" s="20" t="s">
        <v>1642</v>
      </c>
      <c r="M70" s="21" t="s">
        <v>1643</v>
      </c>
      <c r="N70" s="19" t="s">
        <v>1505</v>
      </c>
      <c r="O70" s="19" t="str">
        <f>IF(Clientes!$N70 = "sim", "Assinante","Não Assinante")</f>
        <v>Assinante</v>
      </c>
    </row>
    <row r="71" spans="1:21" ht="12.5" hidden="1" x14ac:dyDescent="0.25">
      <c r="A71" s="23" t="s">
        <v>1552</v>
      </c>
      <c r="B71" s="23" t="str">
        <f t="shared" si="2"/>
        <v>Carlen</v>
      </c>
      <c r="C71" s="24">
        <v>35</v>
      </c>
      <c r="D71" s="22" t="s">
        <v>1499</v>
      </c>
      <c r="E71" s="19" t="str">
        <f>IF(Clientes!$D71="F","Feminino","Masculino")</f>
        <v>Feminino</v>
      </c>
      <c r="F71" s="23" t="s">
        <v>1653</v>
      </c>
      <c r="G71" s="19">
        <f>COUNTIF(Clientes!$F$2:$F$475,F71)</f>
        <v>18</v>
      </c>
      <c r="H71" s="19" t="s">
        <v>1501</v>
      </c>
      <c r="I71" s="23" t="s">
        <v>1502</v>
      </c>
      <c r="J71" s="23" t="s">
        <v>1988</v>
      </c>
      <c r="K71" s="23" t="str">
        <f t="shared" si="3"/>
        <v>Belo Horizonte - MG</v>
      </c>
      <c r="L71" s="24" t="s">
        <v>1503</v>
      </c>
      <c r="M71" s="21" t="s">
        <v>1504</v>
      </c>
      <c r="N71" s="23" t="s">
        <v>1505</v>
      </c>
      <c r="O71" s="23" t="str">
        <f>IF(Clientes!$N71 = "sim", "Assinante","Não Assinante")</f>
        <v>Assinante</v>
      </c>
    </row>
    <row r="72" spans="1:21" ht="12.5" hidden="1" x14ac:dyDescent="0.25">
      <c r="A72" s="19" t="s">
        <v>1654</v>
      </c>
      <c r="B72" s="19" t="str">
        <f t="shared" si="2"/>
        <v>Osni</v>
      </c>
      <c r="C72" s="20">
        <v>49</v>
      </c>
      <c r="D72" s="18" t="s">
        <v>1546</v>
      </c>
      <c r="E72" s="19" t="str">
        <f>IF(Clientes!$D72="F","Feminino","Masculino")</f>
        <v>Masculino</v>
      </c>
      <c r="F72" s="19" t="s">
        <v>1567</v>
      </c>
      <c r="G72" s="19">
        <f>COUNTIF(Clientes!$F$2:$F$475,F72)</f>
        <v>30</v>
      </c>
      <c r="H72" s="19" t="s">
        <v>1561</v>
      </c>
      <c r="I72" s="19" t="s">
        <v>1562</v>
      </c>
      <c r="J72" s="19" t="s">
        <v>1988</v>
      </c>
      <c r="K72" s="19" t="str">
        <f t="shared" si="3"/>
        <v>Florianópolis - SC</v>
      </c>
      <c r="L72" s="20" t="s">
        <v>1563</v>
      </c>
      <c r="M72" s="21" t="s">
        <v>1564</v>
      </c>
      <c r="N72" s="19" t="s">
        <v>1505</v>
      </c>
      <c r="O72" s="19" t="str">
        <f>IF(Clientes!$N72 = "sim", "Assinante","Não Assinante")</f>
        <v>Assinante</v>
      </c>
    </row>
    <row r="73" spans="1:21" ht="12.5" hidden="1" x14ac:dyDescent="0.25">
      <c r="A73" s="23" t="s">
        <v>1655</v>
      </c>
      <c r="B73" s="23" t="str">
        <f t="shared" si="2"/>
        <v>Osvanil</v>
      </c>
      <c r="C73" s="24">
        <v>43</v>
      </c>
      <c r="D73" s="22" t="s">
        <v>1546</v>
      </c>
      <c r="E73" s="19" t="str">
        <f>IF(Clientes!$D73="F","Feminino","Masculino")</f>
        <v>Masculino</v>
      </c>
      <c r="F73" s="23" t="s">
        <v>1560</v>
      </c>
      <c r="G73" s="19">
        <f>COUNTIF(Clientes!$F$2:$F$475,F73)</f>
        <v>15</v>
      </c>
      <c r="H73" s="19" t="s">
        <v>1569</v>
      </c>
      <c r="I73" s="23" t="s">
        <v>1553</v>
      </c>
      <c r="J73" s="23" t="s">
        <v>1988</v>
      </c>
      <c r="K73" s="23" t="str">
        <f t="shared" si="3"/>
        <v>São Paulo - SP</v>
      </c>
      <c r="L73" s="24" t="s">
        <v>1554</v>
      </c>
      <c r="M73" s="21" t="s">
        <v>1555</v>
      </c>
      <c r="N73" s="23" t="s">
        <v>1505</v>
      </c>
      <c r="O73" s="23" t="str">
        <f>IF(Clientes!$N73 = "sim", "Assinante","Não Assinante")</f>
        <v>Assinante</v>
      </c>
    </row>
    <row r="74" spans="1:21" ht="12.5" hidden="1" x14ac:dyDescent="0.25">
      <c r="A74" s="19" t="s">
        <v>1656</v>
      </c>
      <c r="B74" s="19" t="str">
        <f t="shared" si="2"/>
        <v>Welvis</v>
      </c>
      <c r="C74" s="20">
        <v>25</v>
      </c>
      <c r="D74" s="18" t="s">
        <v>1546</v>
      </c>
      <c r="E74" s="19" t="str">
        <f>IF(Clientes!$D74="F","Feminino","Masculino")</f>
        <v>Masculino</v>
      </c>
      <c r="F74" s="19" t="s">
        <v>1539</v>
      </c>
      <c r="G74" s="19">
        <f>COUNTIF(Clientes!$F$2:$F$475,F74)</f>
        <v>67</v>
      </c>
      <c r="H74" s="19" t="s">
        <v>1513</v>
      </c>
      <c r="I74" s="19" t="s">
        <v>1514</v>
      </c>
      <c r="J74" s="19" t="s">
        <v>1988</v>
      </c>
      <c r="K74" s="19" t="str">
        <f t="shared" si="3"/>
        <v>Manaus - AM</v>
      </c>
      <c r="L74" s="20" t="s">
        <v>1515</v>
      </c>
      <c r="M74" s="21" t="s">
        <v>1516</v>
      </c>
      <c r="N74" s="19" t="s">
        <v>1505</v>
      </c>
      <c r="O74" s="19" t="str">
        <f>IF(Clientes!$N74 = "sim", "Assinante","Não Assinante")</f>
        <v>Assinante</v>
      </c>
    </row>
    <row r="75" spans="1:21" ht="12.5" hidden="1" x14ac:dyDescent="0.25">
      <c r="A75" s="23" t="s">
        <v>1657</v>
      </c>
      <c r="B75" s="23" t="str">
        <f t="shared" si="2"/>
        <v>Erlande</v>
      </c>
      <c r="C75" s="24">
        <v>62</v>
      </c>
      <c r="D75" s="22" t="s">
        <v>1546</v>
      </c>
      <c r="E75" s="19" t="str">
        <f>IF(Clientes!$D75="F","Feminino","Masculino")</f>
        <v>Masculino</v>
      </c>
      <c r="F75" s="23" t="s">
        <v>1518</v>
      </c>
      <c r="G75" s="19">
        <f>COUNTIF(Clientes!$F$2:$F$475,F75)</f>
        <v>28</v>
      </c>
      <c r="H75" s="19" t="s">
        <v>1501</v>
      </c>
      <c r="I75" s="23" t="s">
        <v>1502</v>
      </c>
      <c r="J75" s="23" t="s">
        <v>1988</v>
      </c>
      <c r="K75" s="23" t="str">
        <f t="shared" si="3"/>
        <v>Belo Horizonte - MG</v>
      </c>
      <c r="L75" s="24" t="s">
        <v>1557</v>
      </c>
      <c r="M75" s="21" t="s">
        <v>1558</v>
      </c>
      <c r="N75" s="23" t="s">
        <v>1505</v>
      </c>
      <c r="O75" s="23" t="str">
        <f>IF(Clientes!$N75 = "sim", "Assinante","Não Assinante")</f>
        <v>Assinante</v>
      </c>
    </row>
    <row r="76" spans="1:21" ht="12.5" hidden="1" x14ac:dyDescent="0.25">
      <c r="A76" s="19" t="s">
        <v>1658</v>
      </c>
      <c r="B76" s="19" t="str">
        <f t="shared" si="2"/>
        <v>Geisiani</v>
      </c>
      <c r="C76" s="20">
        <v>68</v>
      </c>
      <c r="D76" s="18" t="s">
        <v>1499</v>
      </c>
      <c r="E76" s="19" t="str">
        <f>IF(Clientes!$D76="F","Feminino","Masculino")</f>
        <v>Feminino</v>
      </c>
      <c r="F76" s="19" t="s">
        <v>1524</v>
      </c>
      <c r="G76" s="19">
        <f>COUNTIF(Clientes!$F$2:$F$475,F76)</f>
        <v>38</v>
      </c>
      <c r="H76" s="38" t="s">
        <v>1581</v>
      </c>
      <c r="I76" s="19" t="s">
        <v>1526</v>
      </c>
      <c r="J76" s="19" t="s">
        <v>1988</v>
      </c>
      <c r="K76" s="19" t="str">
        <f t="shared" si="3"/>
        <v>Porto Alegre - RS</v>
      </c>
      <c r="L76" s="20" t="s">
        <v>1527</v>
      </c>
      <c r="M76" s="21" t="s">
        <v>1528</v>
      </c>
      <c r="N76" s="19" t="s">
        <v>1505</v>
      </c>
      <c r="O76" s="19" t="str">
        <f>IF(Clientes!$N76 = "sim", "Assinante","Não Assinante")</f>
        <v>Assinante</v>
      </c>
    </row>
    <row r="77" spans="1:21" ht="12.5" hidden="1" x14ac:dyDescent="0.25">
      <c r="A77" s="23" t="s">
        <v>1659</v>
      </c>
      <c r="B77" s="23" t="str">
        <f t="shared" si="2"/>
        <v>Wesleiane</v>
      </c>
      <c r="C77" s="24">
        <v>55</v>
      </c>
      <c r="D77" s="22" t="s">
        <v>1499</v>
      </c>
      <c r="E77" s="19" t="str">
        <f>IF(Clientes!$D77="F","Feminino","Masculino")</f>
        <v>Feminino</v>
      </c>
      <c r="F77" s="23" t="s">
        <v>1539</v>
      </c>
      <c r="G77" s="19">
        <f>COUNTIF(Clientes!$F$2:$F$475,F77)</f>
        <v>67</v>
      </c>
      <c r="H77" s="23" t="s">
        <v>1541</v>
      </c>
      <c r="I77" s="23" t="s">
        <v>1542</v>
      </c>
      <c r="J77" s="23" t="s">
        <v>1988</v>
      </c>
      <c r="K77" s="23" t="str">
        <f t="shared" si="3"/>
        <v>Cuiabá - MT</v>
      </c>
      <c r="L77" s="24" t="s">
        <v>1543</v>
      </c>
      <c r="M77" s="21" t="s">
        <v>1544</v>
      </c>
      <c r="N77" s="23" t="s">
        <v>1529</v>
      </c>
      <c r="O77" s="23" t="str">
        <f>IF(Clientes!$N77 = "sim", "Assinante","Não Assinante")</f>
        <v>Não Assinante</v>
      </c>
    </row>
    <row r="78" spans="1:21" ht="12.5" hidden="1" x14ac:dyDescent="0.25">
      <c r="A78" s="19" t="s">
        <v>1660</v>
      </c>
      <c r="B78" s="19" t="str">
        <f t="shared" si="2"/>
        <v>Mariclea</v>
      </c>
      <c r="C78" s="20">
        <v>57</v>
      </c>
      <c r="D78" s="18" t="s">
        <v>1499</v>
      </c>
      <c r="E78" s="19" t="str">
        <f>IF(Clientes!$D78="F","Feminino","Masculino")</f>
        <v>Feminino</v>
      </c>
      <c r="F78" s="19" t="s">
        <v>1594</v>
      </c>
      <c r="G78" s="19">
        <f>COUNTIF(Clientes!$F$2:$F$475,F78)</f>
        <v>50</v>
      </c>
      <c r="H78" s="38" t="s">
        <v>1581</v>
      </c>
      <c r="I78" s="19" t="s">
        <v>1526</v>
      </c>
      <c r="J78" s="19" t="s">
        <v>1988</v>
      </c>
      <c r="K78" s="19" t="str">
        <f t="shared" si="3"/>
        <v>Porto Alegre - RS</v>
      </c>
      <c r="L78" s="20" t="s">
        <v>1582</v>
      </c>
      <c r="M78" s="21" t="s">
        <v>1583</v>
      </c>
      <c r="N78" s="19" t="s">
        <v>1505</v>
      </c>
      <c r="O78" s="19" t="str">
        <f>IF(Clientes!$N78 = "sim", "Assinante","Não Assinante")</f>
        <v>Assinante</v>
      </c>
    </row>
    <row r="79" spans="1:21" ht="12.5" x14ac:dyDescent="0.25">
      <c r="A79" s="23" t="s">
        <v>1661</v>
      </c>
      <c r="B79" s="23" t="str">
        <f t="shared" si="2"/>
        <v>Abdala</v>
      </c>
      <c r="C79" s="24">
        <v>45</v>
      </c>
      <c r="D79" s="22" t="s">
        <v>1546</v>
      </c>
      <c r="E79" s="19" t="str">
        <f>IF(Clientes!$D79="F","Feminino","Masculino")</f>
        <v>Masculino</v>
      </c>
      <c r="F79" s="23" t="s">
        <v>1567</v>
      </c>
      <c r="G79" s="19">
        <f>COUNTIF(Clientes!$F$2:$F$475,F79)</f>
        <v>30</v>
      </c>
      <c r="H79" s="23" t="s">
        <v>1618</v>
      </c>
      <c r="I79" s="23" t="s">
        <v>1619</v>
      </c>
      <c r="J79" s="23" t="s">
        <v>1988</v>
      </c>
      <c r="K79" s="23" t="str">
        <f t="shared" si="3"/>
        <v>Olinda - PE</v>
      </c>
      <c r="L79" s="24" t="s">
        <v>1620</v>
      </c>
      <c r="M79" s="21" t="s">
        <v>1621</v>
      </c>
      <c r="N79" s="23" t="s">
        <v>1505</v>
      </c>
      <c r="O79" s="23" t="str">
        <f>IF(Clientes!$N79 = "sim", "Assinante","Não Assinante")</f>
        <v>Assinante</v>
      </c>
    </row>
    <row r="80" spans="1:21" ht="12.5" hidden="1" x14ac:dyDescent="0.25">
      <c r="A80" s="19" t="s">
        <v>1662</v>
      </c>
      <c r="B80" s="19" t="str">
        <f t="shared" si="2"/>
        <v>Suzano</v>
      </c>
      <c r="C80" s="20">
        <v>40</v>
      </c>
      <c r="D80" s="18" t="s">
        <v>1546</v>
      </c>
      <c r="E80" s="19" t="str">
        <f>IF(Clientes!$D80="F","Feminino","Masculino")</f>
        <v>Masculino</v>
      </c>
      <c r="F80" s="19" t="s">
        <v>1500</v>
      </c>
      <c r="G80" s="19">
        <f>COUNTIF(Clientes!$F$2:$F$475,F80)</f>
        <v>15</v>
      </c>
      <c r="H80" s="19" t="s">
        <v>1501</v>
      </c>
      <c r="I80" s="19" t="s">
        <v>1502</v>
      </c>
      <c r="J80" s="19" t="s">
        <v>1988</v>
      </c>
      <c r="K80" s="19" t="str">
        <f t="shared" si="3"/>
        <v>Belo Horizonte - MG</v>
      </c>
      <c r="L80" s="20" t="s">
        <v>1503</v>
      </c>
      <c r="M80" s="21" t="s">
        <v>1504</v>
      </c>
      <c r="N80" s="19" t="s">
        <v>1505</v>
      </c>
      <c r="O80" s="19" t="str">
        <f>IF(Clientes!$N80 = "sim", "Assinante","Não Assinante")</f>
        <v>Assinante</v>
      </c>
    </row>
    <row r="81" spans="1:15" ht="12.5" hidden="1" x14ac:dyDescent="0.25">
      <c r="A81" s="23" t="s">
        <v>1663</v>
      </c>
      <c r="B81" s="23" t="str">
        <f t="shared" si="2"/>
        <v>Osnara</v>
      </c>
      <c r="C81" s="24">
        <v>26</v>
      </c>
      <c r="D81" s="22" t="s">
        <v>1499</v>
      </c>
      <c r="E81" s="19" t="str">
        <f>IF(Clientes!$D81="F","Feminino","Masculino")</f>
        <v>Feminino</v>
      </c>
      <c r="F81" s="23" t="s">
        <v>1567</v>
      </c>
      <c r="G81" s="19">
        <f>COUNTIF(Clientes!$F$2:$F$475,F81)</f>
        <v>30</v>
      </c>
      <c r="H81" s="38" t="s">
        <v>1581</v>
      </c>
      <c r="I81" s="23" t="s">
        <v>1526</v>
      </c>
      <c r="J81" s="23" t="s">
        <v>1988</v>
      </c>
      <c r="K81" s="23" t="str">
        <f t="shared" si="3"/>
        <v>Porto Alegre - RS</v>
      </c>
      <c r="L81" s="24" t="s">
        <v>1527</v>
      </c>
      <c r="M81" s="21" t="s">
        <v>1528</v>
      </c>
      <c r="N81" s="23" t="s">
        <v>1505</v>
      </c>
      <c r="O81" s="23" t="str">
        <f>IF(Clientes!$N81 = "sim", "Assinante","Não Assinante")</f>
        <v>Assinante</v>
      </c>
    </row>
    <row r="82" spans="1:15" ht="12.5" hidden="1" x14ac:dyDescent="0.25">
      <c r="A82" s="19" t="s">
        <v>1664</v>
      </c>
      <c r="B82" s="19" t="str">
        <f t="shared" si="2"/>
        <v>Joelmir</v>
      </c>
      <c r="C82" s="20">
        <v>59</v>
      </c>
      <c r="D82" s="18" t="s">
        <v>1546</v>
      </c>
      <c r="E82" s="19" t="str">
        <f>IF(Clientes!$D82="F","Feminino","Masculino")</f>
        <v>Masculino</v>
      </c>
      <c r="F82" s="19" t="s">
        <v>1507</v>
      </c>
      <c r="G82" s="19">
        <f>COUNTIF(Clientes!$F$2:$F$475,F82)</f>
        <v>149</v>
      </c>
      <c r="H82" s="19" t="s">
        <v>1541</v>
      </c>
      <c r="I82" s="19" t="s">
        <v>1542</v>
      </c>
      <c r="J82" s="19" t="s">
        <v>1988</v>
      </c>
      <c r="K82" s="19" t="str">
        <f t="shared" si="3"/>
        <v>Cuiabá - MT</v>
      </c>
      <c r="L82" s="20" t="s">
        <v>1543</v>
      </c>
      <c r="M82" s="21" t="s">
        <v>1544</v>
      </c>
      <c r="N82" s="19" t="s">
        <v>1505</v>
      </c>
      <c r="O82" s="19" t="str">
        <f>IF(Clientes!$N82 = "sim", "Assinante","Não Assinante")</f>
        <v>Assinante</v>
      </c>
    </row>
    <row r="83" spans="1:15" ht="12.5" hidden="1" x14ac:dyDescent="0.25">
      <c r="A83" s="23" t="s">
        <v>1665</v>
      </c>
      <c r="B83" s="23" t="str">
        <f t="shared" si="2"/>
        <v>Jurassi</v>
      </c>
      <c r="C83" s="24">
        <v>64</v>
      </c>
      <c r="D83" s="22" t="s">
        <v>1546</v>
      </c>
      <c r="E83" s="19" t="str">
        <f>IF(Clientes!$D83="F","Feminino","Masculino")</f>
        <v>Masculino</v>
      </c>
      <c r="F83" s="23" t="s">
        <v>1507</v>
      </c>
      <c r="G83" s="19">
        <f>COUNTIF(Clientes!$F$2:$F$475,F83)</f>
        <v>149</v>
      </c>
      <c r="H83" s="23" t="s">
        <v>1519</v>
      </c>
      <c r="I83" s="23" t="s">
        <v>1520</v>
      </c>
      <c r="J83" s="23" t="s">
        <v>1988</v>
      </c>
      <c r="K83" s="23" t="str">
        <f t="shared" si="3"/>
        <v>Curitiba - PR</v>
      </c>
      <c r="L83" s="24" t="s">
        <v>1642</v>
      </c>
      <c r="M83" s="21" t="s">
        <v>1643</v>
      </c>
      <c r="N83" s="23" t="s">
        <v>1505</v>
      </c>
      <c r="O83" s="23" t="str">
        <f>IF(Clientes!$N83 = "sim", "Assinante","Não Assinante")</f>
        <v>Assinante</v>
      </c>
    </row>
    <row r="84" spans="1:15" ht="12.5" hidden="1" x14ac:dyDescent="0.25">
      <c r="A84" s="19" t="s">
        <v>1590</v>
      </c>
      <c r="B84" s="19" t="str">
        <f t="shared" si="2"/>
        <v>Abdalla</v>
      </c>
      <c r="C84" s="20">
        <v>36</v>
      </c>
      <c r="D84" s="18" t="s">
        <v>1546</v>
      </c>
      <c r="E84" s="19" t="str">
        <f>IF(Clientes!$D84="F","Feminino","Masculino")</f>
        <v>Masculino</v>
      </c>
      <c r="F84" s="19" t="s">
        <v>1573</v>
      </c>
      <c r="G84" s="19">
        <f>COUNTIF(Clientes!$F$2:$F$475,F84)</f>
        <v>43</v>
      </c>
      <c r="H84" s="19" t="s">
        <v>1547</v>
      </c>
      <c r="I84" s="19" t="s">
        <v>1548</v>
      </c>
      <c r="J84" s="19" t="s">
        <v>1988</v>
      </c>
      <c r="K84" s="19" t="str">
        <f t="shared" si="3"/>
        <v>Maceió - AL</v>
      </c>
      <c r="L84" s="20" t="s">
        <v>1549</v>
      </c>
      <c r="M84" s="21" t="s">
        <v>1550</v>
      </c>
      <c r="N84" s="19" t="s">
        <v>1529</v>
      </c>
      <c r="O84" s="19" t="str">
        <f>IF(Clientes!$N84 = "sim", "Assinante","Não Assinante")</f>
        <v>Não Assinante</v>
      </c>
    </row>
    <row r="85" spans="1:15" ht="12.5" hidden="1" x14ac:dyDescent="0.25">
      <c r="A85" s="23" t="s">
        <v>1666</v>
      </c>
      <c r="B85" s="23" t="str">
        <f t="shared" si="2"/>
        <v>Suedio</v>
      </c>
      <c r="C85" s="24">
        <v>47</v>
      </c>
      <c r="D85" s="22" t="s">
        <v>1546</v>
      </c>
      <c r="E85" s="19" t="str">
        <f>IF(Clientes!$D85="F","Feminino","Masculino")</f>
        <v>Masculino</v>
      </c>
      <c r="F85" s="23" t="s">
        <v>1567</v>
      </c>
      <c r="G85" s="19">
        <f>COUNTIF(Clientes!$F$2:$F$475,F85)</f>
        <v>30</v>
      </c>
      <c r="H85" s="23" t="s">
        <v>1532</v>
      </c>
      <c r="I85" s="23" t="s">
        <v>1533</v>
      </c>
      <c r="J85" s="23" t="s">
        <v>1988</v>
      </c>
      <c r="K85" s="23" t="str">
        <f t="shared" si="3"/>
        <v>São Luís - MA</v>
      </c>
      <c r="L85" s="24" t="s">
        <v>1534</v>
      </c>
      <c r="M85" s="21" t="s">
        <v>1535</v>
      </c>
      <c r="N85" s="23" t="s">
        <v>1529</v>
      </c>
      <c r="O85" s="23" t="str">
        <f>IF(Clientes!$N85 = "sim", "Assinante","Não Assinante")</f>
        <v>Não Assinante</v>
      </c>
    </row>
    <row r="86" spans="1:15" ht="12.5" hidden="1" x14ac:dyDescent="0.25">
      <c r="A86" s="19" t="s">
        <v>1667</v>
      </c>
      <c r="B86" s="19" t="str">
        <f t="shared" si="2"/>
        <v>Wembley</v>
      </c>
      <c r="C86" s="20">
        <v>48</v>
      </c>
      <c r="D86" s="18" t="s">
        <v>1546</v>
      </c>
      <c r="E86" s="19" t="str">
        <f>IF(Clientes!$D86="F","Feminino","Masculino")</f>
        <v>Masculino</v>
      </c>
      <c r="F86" s="19" t="s">
        <v>1507</v>
      </c>
      <c r="G86" s="19">
        <f>COUNTIF(Clientes!$F$2:$F$475,F86)</f>
        <v>149</v>
      </c>
      <c r="H86" s="23" t="s">
        <v>1519</v>
      </c>
      <c r="I86" s="19" t="s">
        <v>1520</v>
      </c>
      <c r="J86" s="19" t="s">
        <v>1988</v>
      </c>
      <c r="K86" s="19" t="str">
        <f t="shared" si="3"/>
        <v>Curitiba - PR</v>
      </c>
      <c r="L86" s="20" t="s">
        <v>1642</v>
      </c>
      <c r="M86" s="21" t="s">
        <v>1643</v>
      </c>
      <c r="N86" s="19" t="s">
        <v>1505</v>
      </c>
      <c r="O86" s="19" t="str">
        <f>IF(Clientes!$N86 = "sim", "Assinante","Não Assinante")</f>
        <v>Assinante</v>
      </c>
    </row>
    <row r="87" spans="1:15" ht="12.5" hidden="1" x14ac:dyDescent="0.25">
      <c r="A87" s="23" t="s">
        <v>1668</v>
      </c>
      <c r="B87" s="23" t="str">
        <f t="shared" si="2"/>
        <v>Geisiara</v>
      </c>
      <c r="C87" s="24">
        <v>32</v>
      </c>
      <c r="D87" s="22" t="s">
        <v>1499</v>
      </c>
      <c r="E87" s="19" t="str">
        <f>IF(Clientes!$D87="F","Feminino","Masculino")</f>
        <v>Feminino</v>
      </c>
      <c r="F87" s="23" t="s">
        <v>1524</v>
      </c>
      <c r="G87" s="19">
        <f>COUNTIF(Clientes!$F$2:$F$475,F87)</f>
        <v>38</v>
      </c>
      <c r="H87" s="23" t="s">
        <v>1610</v>
      </c>
      <c r="I87" s="23" t="s">
        <v>1611</v>
      </c>
      <c r="J87" s="23" t="s">
        <v>1988</v>
      </c>
      <c r="K87" s="23" t="str">
        <f t="shared" si="3"/>
        <v>Rio Branco - AC</v>
      </c>
      <c r="L87" s="24" t="s">
        <v>1612</v>
      </c>
      <c r="M87" s="21" t="s">
        <v>1613</v>
      </c>
      <c r="N87" s="23" t="s">
        <v>1529</v>
      </c>
      <c r="O87" s="23" t="str">
        <f>IF(Clientes!$N87 = "sim", "Assinante","Não Assinante")</f>
        <v>Não Assinante</v>
      </c>
    </row>
    <row r="88" spans="1:15" ht="12.5" hidden="1" x14ac:dyDescent="0.25">
      <c r="A88" s="19" t="s">
        <v>1669</v>
      </c>
      <c r="B88" s="19" t="str">
        <f t="shared" si="2"/>
        <v>Caroline</v>
      </c>
      <c r="C88" s="20">
        <v>55</v>
      </c>
      <c r="D88" s="18" t="s">
        <v>1499</v>
      </c>
      <c r="E88" s="19" t="str">
        <f>IF(Clientes!$D88="F","Feminino","Masculino")</f>
        <v>Feminino</v>
      </c>
      <c r="F88" s="19" t="s">
        <v>1560</v>
      </c>
      <c r="G88" s="19">
        <f>COUNTIF(Clientes!$F$2:$F$475,F88)</f>
        <v>15</v>
      </c>
      <c r="H88" s="38" t="s">
        <v>1581</v>
      </c>
      <c r="I88" s="19" t="s">
        <v>1526</v>
      </c>
      <c r="J88" s="19" t="s">
        <v>1988</v>
      </c>
      <c r="K88" s="19" t="str">
        <f t="shared" si="3"/>
        <v>Porto Alegre - RS</v>
      </c>
      <c r="L88" s="20" t="s">
        <v>1582</v>
      </c>
      <c r="M88" s="21" t="s">
        <v>1583</v>
      </c>
      <c r="N88" s="19" t="s">
        <v>1529</v>
      </c>
      <c r="O88" s="19" t="str">
        <f>IF(Clientes!$N88 = "sim", "Assinante","Não Assinante")</f>
        <v>Não Assinante</v>
      </c>
    </row>
    <row r="89" spans="1:15" ht="12.5" hidden="1" x14ac:dyDescent="0.25">
      <c r="A89" s="23" t="s">
        <v>1670</v>
      </c>
      <c r="B89" s="23" t="str">
        <f t="shared" si="2"/>
        <v>Osvaldira</v>
      </c>
      <c r="C89" s="24">
        <v>48</v>
      </c>
      <c r="D89" s="22" t="s">
        <v>1499</v>
      </c>
      <c r="E89" s="19" t="str">
        <f>IF(Clientes!$D89="F","Feminino","Masculino")</f>
        <v>Feminino</v>
      </c>
      <c r="F89" s="23" t="s">
        <v>1524</v>
      </c>
      <c r="G89" s="19">
        <f>COUNTIF(Clientes!$F$2:$F$475,F89)</f>
        <v>38</v>
      </c>
      <c r="H89" s="38" t="s">
        <v>1581</v>
      </c>
      <c r="I89" s="23" t="s">
        <v>1526</v>
      </c>
      <c r="J89" s="23" t="s">
        <v>1988</v>
      </c>
      <c r="K89" s="23" t="str">
        <f t="shared" si="3"/>
        <v>Porto Alegre - RS</v>
      </c>
      <c r="L89" s="24" t="s">
        <v>1582</v>
      </c>
      <c r="M89" s="21" t="s">
        <v>1583</v>
      </c>
      <c r="N89" s="23" t="s">
        <v>1505</v>
      </c>
      <c r="O89" s="23" t="str">
        <f>IF(Clientes!$N89 = "sim", "Assinante","Não Assinante")</f>
        <v>Assinante</v>
      </c>
    </row>
    <row r="90" spans="1:15" ht="12.5" hidden="1" x14ac:dyDescent="0.25">
      <c r="A90" s="19" t="s">
        <v>1671</v>
      </c>
      <c r="B90" s="19" t="str">
        <f t="shared" si="2"/>
        <v>Osnilson</v>
      </c>
      <c r="C90" s="20">
        <v>70</v>
      </c>
      <c r="D90" s="18" t="s">
        <v>1546</v>
      </c>
      <c r="E90" s="19" t="str">
        <f>IF(Clientes!$D90="F","Feminino","Masculino")</f>
        <v>Masculino</v>
      </c>
      <c r="F90" s="19" t="s">
        <v>1653</v>
      </c>
      <c r="G90" s="19">
        <f>COUNTIF(Clientes!$F$2:$F$475,F90)</f>
        <v>18</v>
      </c>
      <c r="H90" s="19" t="s">
        <v>1501</v>
      </c>
      <c r="I90" s="19" t="s">
        <v>1502</v>
      </c>
      <c r="J90" s="19" t="s">
        <v>1988</v>
      </c>
      <c r="K90" s="19" t="str">
        <f t="shared" si="3"/>
        <v>Belo Horizonte - MG</v>
      </c>
      <c r="L90" s="20" t="s">
        <v>1557</v>
      </c>
      <c r="M90" s="21" t="s">
        <v>1558</v>
      </c>
      <c r="N90" s="19" t="s">
        <v>1505</v>
      </c>
      <c r="O90" s="19" t="str">
        <f>IF(Clientes!$N90 = "sim", "Assinante","Não Assinante")</f>
        <v>Assinante</v>
      </c>
    </row>
    <row r="91" spans="1:15" ht="12.5" hidden="1" x14ac:dyDescent="0.25">
      <c r="A91" s="23" t="s">
        <v>1672</v>
      </c>
      <c r="B91" s="23" t="str">
        <f t="shared" si="2"/>
        <v>Karitta</v>
      </c>
      <c r="C91" s="24">
        <v>54</v>
      </c>
      <c r="D91" s="22" t="s">
        <v>1499</v>
      </c>
      <c r="E91" s="19" t="str">
        <f>IF(Clientes!$D91="F","Feminino","Masculino")</f>
        <v>Feminino</v>
      </c>
      <c r="F91" s="23" t="s">
        <v>1539</v>
      </c>
      <c r="G91" s="19">
        <f>COUNTIF(Clientes!$F$2:$F$475,F91)</f>
        <v>67</v>
      </c>
      <c r="H91" s="19" t="s">
        <v>1569</v>
      </c>
      <c r="I91" s="23" t="s">
        <v>1553</v>
      </c>
      <c r="J91" s="23" t="s">
        <v>1988</v>
      </c>
      <c r="K91" s="23" t="str">
        <f t="shared" si="3"/>
        <v>São Paulo - SP</v>
      </c>
      <c r="L91" s="24" t="s">
        <v>1606</v>
      </c>
      <c r="M91" s="21" t="s">
        <v>1607</v>
      </c>
      <c r="N91" s="23" t="s">
        <v>1505</v>
      </c>
      <c r="O91" s="23" t="str">
        <f>IF(Clientes!$N91 = "sim", "Assinante","Não Assinante")</f>
        <v>Assinante</v>
      </c>
    </row>
    <row r="92" spans="1:15" ht="12.5" hidden="1" x14ac:dyDescent="0.25">
      <c r="A92" s="19" t="s">
        <v>1673</v>
      </c>
      <c r="B92" s="19" t="str">
        <f t="shared" si="2"/>
        <v>Walisson</v>
      </c>
      <c r="C92" s="20">
        <v>67</v>
      </c>
      <c r="D92" s="18" t="s">
        <v>1546</v>
      </c>
      <c r="E92" s="19" t="str">
        <f>IF(Clientes!$D92="F","Feminino","Masculino")</f>
        <v>Masculino</v>
      </c>
      <c r="F92" s="19" t="s">
        <v>1653</v>
      </c>
      <c r="G92" s="19">
        <f>COUNTIF(Clientes!$F$2:$F$475,F92)</f>
        <v>18</v>
      </c>
      <c r="H92" s="19" t="s">
        <v>1501</v>
      </c>
      <c r="I92" s="19" t="s">
        <v>1502</v>
      </c>
      <c r="J92" s="19" t="s">
        <v>1988</v>
      </c>
      <c r="K92" s="19" t="str">
        <f t="shared" si="3"/>
        <v>Belo Horizonte - MG</v>
      </c>
      <c r="L92" s="20" t="s">
        <v>1557</v>
      </c>
      <c r="M92" s="21" t="s">
        <v>1558</v>
      </c>
      <c r="N92" s="19" t="s">
        <v>1529</v>
      </c>
      <c r="O92" s="19" t="str">
        <f>IF(Clientes!$N92 = "sim", "Assinante","Não Assinante")</f>
        <v>Não Assinante</v>
      </c>
    </row>
    <row r="93" spans="1:15" ht="12.5" hidden="1" x14ac:dyDescent="0.25">
      <c r="A93" s="23" t="s">
        <v>1674</v>
      </c>
      <c r="B93" s="23" t="str">
        <f t="shared" si="2"/>
        <v>Osvaldino</v>
      </c>
      <c r="C93" s="24">
        <v>22</v>
      </c>
      <c r="D93" s="22" t="s">
        <v>1546</v>
      </c>
      <c r="E93" s="19" t="str">
        <f>IF(Clientes!$D93="F","Feminino","Masculino")</f>
        <v>Masculino</v>
      </c>
      <c r="F93" s="23" t="s">
        <v>1507</v>
      </c>
      <c r="G93" s="19">
        <f>COUNTIF(Clientes!$F$2:$F$475,F93)</f>
        <v>149</v>
      </c>
      <c r="H93" s="23" t="s">
        <v>1632</v>
      </c>
      <c r="I93" s="23" t="s">
        <v>1633</v>
      </c>
      <c r="J93" s="23" t="s">
        <v>1988</v>
      </c>
      <c r="K93" s="23" t="str">
        <f t="shared" si="3"/>
        <v>Salvador - BA</v>
      </c>
      <c r="L93" s="24" t="s">
        <v>1634</v>
      </c>
      <c r="M93" s="21" t="s">
        <v>1635</v>
      </c>
      <c r="N93" s="23" t="s">
        <v>1505</v>
      </c>
      <c r="O93" s="23" t="str">
        <f>IF(Clientes!$N93 = "sim", "Assinante","Não Assinante")</f>
        <v>Assinante</v>
      </c>
    </row>
    <row r="94" spans="1:15" ht="12.5" hidden="1" x14ac:dyDescent="0.25">
      <c r="A94" s="19" t="s">
        <v>1675</v>
      </c>
      <c r="B94" s="19" t="str">
        <f t="shared" si="2"/>
        <v>Brigida</v>
      </c>
      <c r="C94" s="20">
        <v>71</v>
      </c>
      <c r="D94" s="18" t="s">
        <v>1499</v>
      </c>
      <c r="E94" s="19" t="str">
        <f>IF(Clientes!$D94="F","Feminino","Masculino")</f>
        <v>Feminino</v>
      </c>
      <c r="F94" s="19" t="s">
        <v>1573</v>
      </c>
      <c r="G94" s="19">
        <f>COUNTIF(Clientes!$F$2:$F$475,F94)</f>
        <v>43</v>
      </c>
      <c r="H94" s="19" t="s">
        <v>1610</v>
      </c>
      <c r="I94" s="19" t="s">
        <v>1611</v>
      </c>
      <c r="J94" s="19" t="s">
        <v>1988</v>
      </c>
      <c r="K94" s="19" t="str">
        <f t="shared" si="3"/>
        <v>Rio Branco - AC</v>
      </c>
      <c r="L94" s="20" t="s">
        <v>1612</v>
      </c>
      <c r="M94" s="21" t="s">
        <v>1613</v>
      </c>
      <c r="N94" s="19" t="s">
        <v>1529</v>
      </c>
      <c r="O94" s="19" t="str">
        <f>IF(Clientes!$N94 = "sim", "Assinante","Não Assinante")</f>
        <v>Não Assinante</v>
      </c>
    </row>
    <row r="95" spans="1:15" ht="12.5" hidden="1" x14ac:dyDescent="0.25">
      <c r="A95" s="23" t="s">
        <v>1676</v>
      </c>
      <c r="B95" s="23" t="str">
        <f t="shared" si="2"/>
        <v>Osnar</v>
      </c>
      <c r="C95" s="24">
        <v>62</v>
      </c>
      <c r="D95" s="22" t="s">
        <v>1546</v>
      </c>
      <c r="E95" s="19" t="str">
        <f>IF(Clientes!$D95="F","Feminino","Masculino")</f>
        <v>Masculino</v>
      </c>
      <c r="F95" s="23" t="s">
        <v>1524</v>
      </c>
      <c r="G95" s="19">
        <f>COUNTIF(Clientes!$F$2:$F$475,F95)</f>
        <v>38</v>
      </c>
      <c r="H95" s="23" t="s">
        <v>1599</v>
      </c>
      <c r="I95" s="23" t="s">
        <v>1600</v>
      </c>
      <c r="J95" s="23" t="s">
        <v>1988</v>
      </c>
      <c r="K95" s="23" t="str">
        <f t="shared" si="3"/>
        <v>Goiânia - GO</v>
      </c>
      <c r="L95" s="24" t="s">
        <v>1601</v>
      </c>
      <c r="M95" s="21" t="s">
        <v>1602</v>
      </c>
      <c r="N95" s="23" t="s">
        <v>1529</v>
      </c>
      <c r="O95" s="23" t="str">
        <f>IF(Clientes!$N95 = "sim", "Assinante","Não Assinante")</f>
        <v>Não Assinante</v>
      </c>
    </row>
    <row r="96" spans="1:15" ht="12.5" hidden="1" x14ac:dyDescent="0.25">
      <c r="A96" s="19" t="s">
        <v>1677</v>
      </c>
      <c r="B96" s="19" t="str">
        <f t="shared" si="2"/>
        <v>Aline</v>
      </c>
      <c r="C96" s="20">
        <v>60</v>
      </c>
      <c r="D96" s="18" t="s">
        <v>1499</v>
      </c>
      <c r="E96" s="19" t="str">
        <f>IF(Clientes!$D96="F","Feminino","Masculino")</f>
        <v>Feminino</v>
      </c>
      <c r="F96" s="19" t="s">
        <v>1594</v>
      </c>
      <c r="G96" s="19">
        <f>COUNTIF(Clientes!$F$2:$F$475,F96)</f>
        <v>50</v>
      </c>
      <c r="H96" s="23" t="s">
        <v>1519</v>
      </c>
      <c r="I96" s="19" t="s">
        <v>1520</v>
      </c>
      <c r="J96" s="19" t="s">
        <v>1988</v>
      </c>
      <c r="K96" s="19" t="str">
        <f t="shared" si="3"/>
        <v>Curitiba - PR</v>
      </c>
      <c r="L96" s="20" t="s">
        <v>1585</v>
      </c>
      <c r="M96" s="21" t="s">
        <v>1586</v>
      </c>
      <c r="N96" s="19" t="s">
        <v>1505</v>
      </c>
      <c r="O96" s="19" t="str">
        <f>IF(Clientes!$N96 = "sim", "Assinante","Não Assinante")</f>
        <v>Assinante</v>
      </c>
    </row>
    <row r="97" spans="1:15" ht="12.5" hidden="1" x14ac:dyDescent="0.25">
      <c r="A97" s="23" t="s">
        <v>1678</v>
      </c>
      <c r="B97" s="23" t="str">
        <f t="shared" si="2"/>
        <v>Wemilly</v>
      </c>
      <c r="C97" s="24">
        <v>49</v>
      </c>
      <c r="D97" s="22" t="s">
        <v>1499</v>
      </c>
      <c r="E97" s="19" t="str">
        <f>IF(Clientes!$D97="F","Feminino","Masculino")</f>
        <v>Feminino</v>
      </c>
      <c r="F97" s="23" t="s">
        <v>1539</v>
      </c>
      <c r="G97" s="19">
        <f>COUNTIF(Clientes!$F$2:$F$475,F97)</f>
        <v>67</v>
      </c>
      <c r="H97" s="23" t="s">
        <v>1599</v>
      </c>
      <c r="I97" s="23" t="s">
        <v>1600</v>
      </c>
      <c r="J97" s="23" t="s">
        <v>1988</v>
      </c>
      <c r="K97" s="23" t="str">
        <f t="shared" si="3"/>
        <v>Goiânia - GO</v>
      </c>
      <c r="L97" s="24" t="s">
        <v>1601</v>
      </c>
      <c r="M97" s="21" t="s">
        <v>1602</v>
      </c>
      <c r="N97" s="23" t="s">
        <v>1505</v>
      </c>
      <c r="O97" s="23" t="str">
        <f>IF(Clientes!$N97 = "sim", "Assinante","Não Assinante")</f>
        <v>Assinante</v>
      </c>
    </row>
    <row r="98" spans="1:15" ht="12.5" hidden="1" x14ac:dyDescent="0.25">
      <c r="A98" s="19" t="s">
        <v>1679</v>
      </c>
      <c r="B98" s="19" t="str">
        <f t="shared" si="2"/>
        <v>Jully</v>
      </c>
      <c r="C98" s="20">
        <v>44</v>
      </c>
      <c r="D98" s="18" t="s">
        <v>1499</v>
      </c>
      <c r="E98" s="19" t="str">
        <f>IF(Clientes!$D98="F","Feminino","Masculino")</f>
        <v>Feminino</v>
      </c>
      <c r="F98" s="19" t="s">
        <v>1518</v>
      </c>
      <c r="G98" s="19">
        <f>COUNTIF(Clientes!$F$2:$F$475,F98)</f>
        <v>28</v>
      </c>
      <c r="H98" s="23" t="s">
        <v>1519</v>
      </c>
      <c r="I98" s="19" t="s">
        <v>1520</v>
      </c>
      <c r="J98" s="19" t="s">
        <v>1988</v>
      </c>
      <c r="K98" s="19" t="str">
        <f t="shared" si="3"/>
        <v>Curitiba - PR</v>
      </c>
      <c r="L98" s="20" t="s">
        <v>1642</v>
      </c>
      <c r="M98" s="21" t="s">
        <v>1643</v>
      </c>
      <c r="N98" s="19" t="s">
        <v>1529</v>
      </c>
      <c r="O98" s="19" t="str">
        <f>IF(Clientes!$N98 = "sim", "Assinante","Não Assinante")</f>
        <v>Não Assinante</v>
      </c>
    </row>
    <row r="99" spans="1:15" ht="12.5" hidden="1" x14ac:dyDescent="0.25">
      <c r="A99" s="23" t="s">
        <v>1680</v>
      </c>
      <c r="B99" s="23" t="str">
        <f t="shared" si="2"/>
        <v>Wemila</v>
      </c>
      <c r="C99" s="24">
        <v>45</v>
      </c>
      <c r="D99" s="22" t="s">
        <v>1499</v>
      </c>
      <c r="E99" s="19" t="str">
        <f>IF(Clientes!$D99="F","Feminino","Masculino")</f>
        <v>Feminino</v>
      </c>
      <c r="F99" s="23" t="s">
        <v>1524</v>
      </c>
      <c r="G99" s="19">
        <f>COUNTIF(Clientes!$F$2:$F$475,F99)</f>
        <v>38</v>
      </c>
      <c r="H99" s="23" t="s">
        <v>1519</v>
      </c>
      <c r="I99" s="23" t="s">
        <v>1520</v>
      </c>
      <c r="J99" s="23" t="s">
        <v>1988</v>
      </c>
      <c r="K99" s="23" t="str">
        <f t="shared" si="3"/>
        <v>Curitiba - PR</v>
      </c>
      <c r="L99" s="24" t="s">
        <v>1521</v>
      </c>
      <c r="M99" s="21" t="s">
        <v>1522</v>
      </c>
      <c r="N99" s="23" t="s">
        <v>1505</v>
      </c>
      <c r="O99" s="23" t="str">
        <f>IF(Clientes!$N99 = "sim", "Assinante","Não Assinante")</f>
        <v>Assinante</v>
      </c>
    </row>
    <row r="100" spans="1:15" ht="12.5" hidden="1" x14ac:dyDescent="0.25">
      <c r="A100" s="19" t="s">
        <v>1681</v>
      </c>
      <c r="B100" s="19" t="str">
        <f t="shared" si="2"/>
        <v>Gelmires</v>
      </c>
      <c r="C100" s="20">
        <v>63</v>
      </c>
      <c r="D100" s="18" t="s">
        <v>1546</v>
      </c>
      <c r="E100" s="19" t="str">
        <f>IF(Clientes!$D100="F","Feminino","Masculino")</f>
        <v>Masculino</v>
      </c>
      <c r="F100" s="19" t="s">
        <v>1507</v>
      </c>
      <c r="G100" s="19">
        <f>COUNTIF(Clientes!$F$2:$F$475,F100)</f>
        <v>149</v>
      </c>
      <c r="H100" s="19" t="s">
        <v>1569</v>
      </c>
      <c r="I100" s="19" t="s">
        <v>1553</v>
      </c>
      <c r="J100" s="19" t="s">
        <v>1988</v>
      </c>
      <c r="K100" s="19" t="str">
        <f t="shared" si="3"/>
        <v>São Paulo - SP</v>
      </c>
      <c r="L100" s="20" t="s">
        <v>1570</v>
      </c>
      <c r="M100" s="21" t="s">
        <v>1571</v>
      </c>
      <c r="N100" s="19" t="s">
        <v>1505</v>
      </c>
      <c r="O100" s="19" t="str">
        <f>IF(Clientes!$N100 = "sim", "Assinante","Não Assinante")</f>
        <v>Assinante</v>
      </c>
    </row>
    <row r="101" spans="1:15" ht="12.5" hidden="1" x14ac:dyDescent="0.25">
      <c r="A101" s="23" t="s">
        <v>1682</v>
      </c>
      <c r="B101" s="23" t="str">
        <f t="shared" si="2"/>
        <v>Julio</v>
      </c>
      <c r="C101" s="24">
        <v>46</v>
      </c>
      <c r="D101" s="22" t="s">
        <v>1546</v>
      </c>
      <c r="E101" s="19" t="str">
        <f>IF(Clientes!$D101="F","Feminino","Masculino")</f>
        <v>Masculino</v>
      </c>
      <c r="F101" s="23" t="s">
        <v>1560</v>
      </c>
      <c r="G101" s="19">
        <f>COUNTIF(Clientes!$F$2:$F$475,F101)</f>
        <v>15</v>
      </c>
      <c r="H101" s="19" t="s">
        <v>1569</v>
      </c>
      <c r="I101" s="23" t="s">
        <v>1553</v>
      </c>
      <c r="J101" s="23" t="s">
        <v>1988</v>
      </c>
      <c r="K101" s="23" t="str">
        <f t="shared" si="3"/>
        <v>São Paulo - SP</v>
      </c>
      <c r="L101" s="24" t="s">
        <v>1606</v>
      </c>
      <c r="M101" s="21" t="s">
        <v>1607</v>
      </c>
      <c r="N101" s="23" t="s">
        <v>1505</v>
      </c>
      <c r="O101" s="23" t="str">
        <f>IF(Clientes!$N101 = "sim", "Assinante","Não Assinante")</f>
        <v>Assinante</v>
      </c>
    </row>
    <row r="102" spans="1:15" ht="12.5" hidden="1" x14ac:dyDescent="0.25">
      <c r="A102" s="19" t="s">
        <v>1640</v>
      </c>
      <c r="B102" s="19" t="str">
        <f t="shared" si="2"/>
        <v>Sidi</v>
      </c>
      <c r="C102" s="20">
        <v>24</v>
      </c>
      <c r="D102" s="18" t="s">
        <v>1499</v>
      </c>
      <c r="E102" s="19" t="str">
        <f>IF(Clientes!$D102="F","Feminino","Masculino")</f>
        <v>Feminino</v>
      </c>
      <c r="F102" s="19" t="s">
        <v>1524</v>
      </c>
      <c r="G102" s="19">
        <f>COUNTIF(Clientes!$F$2:$F$475,F102)</f>
        <v>38</v>
      </c>
      <c r="H102" s="19" t="s">
        <v>1561</v>
      </c>
      <c r="I102" s="19" t="s">
        <v>1562</v>
      </c>
      <c r="J102" s="19" t="s">
        <v>1988</v>
      </c>
      <c r="K102" s="19" t="str">
        <f t="shared" si="3"/>
        <v>Florianópolis - SC</v>
      </c>
      <c r="L102" s="20" t="s">
        <v>1563</v>
      </c>
      <c r="M102" s="21" t="s">
        <v>1564</v>
      </c>
      <c r="N102" s="19" t="s">
        <v>1505</v>
      </c>
      <c r="O102" s="19" t="str">
        <f>IF(Clientes!$N102 = "sim", "Assinante","Não Assinante")</f>
        <v>Assinante</v>
      </c>
    </row>
    <row r="103" spans="1:15" ht="12.5" hidden="1" x14ac:dyDescent="0.25">
      <c r="A103" s="23" t="s">
        <v>1683</v>
      </c>
      <c r="B103" s="23" t="str">
        <f t="shared" si="2"/>
        <v>Maridite</v>
      </c>
      <c r="C103" s="24">
        <v>18</v>
      </c>
      <c r="D103" s="22" t="s">
        <v>1499</v>
      </c>
      <c r="E103" s="19" t="str">
        <f>IF(Clientes!$D103="F","Feminino","Masculino")</f>
        <v>Feminino</v>
      </c>
      <c r="F103" s="23" t="s">
        <v>1507</v>
      </c>
      <c r="G103" s="19">
        <f>COUNTIF(Clientes!$F$2:$F$475,F103)</f>
        <v>149</v>
      </c>
      <c r="H103" s="23" t="s">
        <v>1519</v>
      </c>
      <c r="I103" s="23" t="s">
        <v>1520</v>
      </c>
      <c r="J103" s="23" t="s">
        <v>1988</v>
      </c>
      <c r="K103" s="23" t="str">
        <f t="shared" si="3"/>
        <v>Curitiba - PR</v>
      </c>
      <c r="L103" s="24" t="s">
        <v>1585</v>
      </c>
      <c r="M103" s="21" t="s">
        <v>1586</v>
      </c>
      <c r="N103" s="23" t="s">
        <v>1505</v>
      </c>
      <c r="O103" s="23" t="str">
        <f>IF(Clientes!$N103 = "sim", "Assinante","Não Assinante")</f>
        <v>Assinante</v>
      </c>
    </row>
    <row r="104" spans="1:15" ht="12.5" hidden="1" x14ac:dyDescent="0.25">
      <c r="A104" s="19" t="s">
        <v>1595</v>
      </c>
      <c r="B104" s="19" t="str">
        <f t="shared" si="2"/>
        <v>Maridalva</v>
      </c>
      <c r="C104" s="20">
        <v>40</v>
      </c>
      <c r="D104" s="18" t="s">
        <v>1499</v>
      </c>
      <c r="E104" s="19" t="str">
        <f>IF(Clientes!$D104="F","Feminino","Masculino")</f>
        <v>Feminino</v>
      </c>
      <c r="F104" s="19" t="s">
        <v>1594</v>
      </c>
      <c r="G104" s="19">
        <f>COUNTIF(Clientes!$F$2:$F$475,F104)</f>
        <v>50</v>
      </c>
      <c r="H104" s="23" t="s">
        <v>1519</v>
      </c>
      <c r="I104" s="19" t="s">
        <v>1520</v>
      </c>
      <c r="J104" s="19" t="s">
        <v>1988</v>
      </c>
      <c r="K104" s="19" t="str">
        <f t="shared" si="3"/>
        <v>Curitiba - PR</v>
      </c>
      <c r="L104" s="20" t="s">
        <v>1521</v>
      </c>
      <c r="M104" s="21" t="s">
        <v>1522</v>
      </c>
      <c r="N104" s="19" t="s">
        <v>1529</v>
      </c>
      <c r="O104" s="19" t="str">
        <f>IF(Clientes!$N104 = "sim", "Assinante","Não Assinante")</f>
        <v>Não Assinante</v>
      </c>
    </row>
    <row r="105" spans="1:15" ht="12.5" x14ac:dyDescent="0.25">
      <c r="A105" s="23" t="s">
        <v>1684</v>
      </c>
      <c r="B105" s="23" t="str">
        <f t="shared" si="2"/>
        <v>Wemily</v>
      </c>
      <c r="C105" s="24">
        <v>34</v>
      </c>
      <c r="D105" s="22" t="s">
        <v>1499</v>
      </c>
      <c r="E105" s="19" t="str">
        <f>IF(Clientes!$D105="F","Feminino","Masculino")</f>
        <v>Feminino</v>
      </c>
      <c r="F105" s="23" t="s">
        <v>1567</v>
      </c>
      <c r="G105" s="19">
        <f>COUNTIF(Clientes!$F$2:$F$475,F105)</f>
        <v>30</v>
      </c>
      <c r="H105" s="23" t="s">
        <v>1618</v>
      </c>
      <c r="I105" s="23" t="s">
        <v>1619</v>
      </c>
      <c r="J105" s="23" t="s">
        <v>1988</v>
      </c>
      <c r="K105" s="23" t="str">
        <f t="shared" si="3"/>
        <v>Olinda - PE</v>
      </c>
      <c r="L105" s="24" t="s">
        <v>1620</v>
      </c>
      <c r="M105" s="21" t="s">
        <v>1621</v>
      </c>
      <c r="N105" s="23" t="s">
        <v>1529</v>
      </c>
      <c r="O105" s="23" t="str">
        <f>IF(Clientes!$N105 = "sim", "Assinante","Não Assinante")</f>
        <v>Não Assinante</v>
      </c>
    </row>
    <row r="106" spans="1:15" ht="12.5" hidden="1" x14ac:dyDescent="0.25">
      <c r="A106" s="19" t="s">
        <v>1685</v>
      </c>
      <c r="B106" s="19" t="str">
        <f t="shared" si="2"/>
        <v>Suzi</v>
      </c>
      <c r="C106" s="20">
        <v>18</v>
      </c>
      <c r="D106" s="18" t="s">
        <v>1499</v>
      </c>
      <c r="E106" s="19" t="str">
        <f>IF(Clientes!$D106="F","Feminino","Masculino")</f>
        <v>Feminino</v>
      </c>
      <c r="F106" s="19" t="s">
        <v>1507</v>
      </c>
      <c r="G106" s="19">
        <f>COUNTIF(Clientes!$F$2:$F$475,F106)</f>
        <v>149</v>
      </c>
      <c r="H106" s="19" t="s">
        <v>1599</v>
      </c>
      <c r="I106" s="19" t="s">
        <v>1600</v>
      </c>
      <c r="J106" s="19" t="s">
        <v>1988</v>
      </c>
      <c r="K106" s="19" t="str">
        <f t="shared" si="3"/>
        <v>Goiânia - GO</v>
      </c>
      <c r="L106" s="20" t="s">
        <v>1601</v>
      </c>
      <c r="M106" s="21" t="s">
        <v>1602</v>
      </c>
      <c r="N106" s="19" t="s">
        <v>1505</v>
      </c>
      <c r="O106" s="19" t="str">
        <f>IF(Clientes!$N106 = "sim", "Assinante","Não Assinante")</f>
        <v>Assinante</v>
      </c>
    </row>
    <row r="107" spans="1:15" ht="12.5" hidden="1" x14ac:dyDescent="0.25">
      <c r="A107" s="23" t="s">
        <v>1686</v>
      </c>
      <c r="B107" s="23" t="str">
        <f t="shared" si="2"/>
        <v>Gabriela</v>
      </c>
      <c r="C107" s="24">
        <v>62</v>
      </c>
      <c r="D107" s="22" t="s">
        <v>1499</v>
      </c>
      <c r="E107" s="19" t="str">
        <f>IF(Clientes!$D107="F","Feminino","Masculino")</f>
        <v>Feminino</v>
      </c>
      <c r="F107" s="23" t="s">
        <v>1560</v>
      </c>
      <c r="G107" s="19">
        <f>COUNTIF(Clientes!$F$2:$F$475,F107)</f>
        <v>15</v>
      </c>
      <c r="H107" s="23" t="s">
        <v>1574</v>
      </c>
      <c r="I107" s="23" t="s">
        <v>1575</v>
      </c>
      <c r="J107" s="23" t="s">
        <v>1988</v>
      </c>
      <c r="K107" s="23" t="str">
        <f t="shared" si="3"/>
        <v>Vila Velha - ES</v>
      </c>
      <c r="L107" s="24" t="s">
        <v>1576</v>
      </c>
      <c r="M107" s="21" t="s">
        <v>1577</v>
      </c>
      <c r="N107" s="23" t="s">
        <v>1529</v>
      </c>
      <c r="O107" s="23" t="str">
        <f>IF(Clientes!$N107 = "sim", "Assinante","Não Assinante")</f>
        <v>Não Assinante</v>
      </c>
    </row>
    <row r="108" spans="1:15" ht="12.5" x14ac:dyDescent="0.25">
      <c r="A108" s="19" t="s">
        <v>1687</v>
      </c>
      <c r="B108" s="19" t="str">
        <f t="shared" si="2"/>
        <v>Suedja</v>
      </c>
      <c r="C108" s="20">
        <v>27</v>
      </c>
      <c r="D108" s="18" t="s">
        <v>1499</v>
      </c>
      <c r="E108" s="19" t="str">
        <f>IF(Clientes!$D108="F","Feminino","Masculino")</f>
        <v>Feminino</v>
      </c>
      <c r="F108" s="19" t="s">
        <v>1507</v>
      </c>
      <c r="G108" s="19">
        <f>COUNTIF(Clientes!$F$2:$F$475,F108)</f>
        <v>149</v>
      </c>
      <c r="H108" s="19" t="s">
        <v>1618</v>
      </c>
      <c r="I108" s="19" t="s">
        <v>1619</v>
      </c>
      <c r="J108" s="19" t="s">
        <v>1988</v>
      </c>
      <c r="K108" s="19" t="str">
        <f t="shared" si="3"/>
        <v>Olinda - PE</v>
      </c>
      <c r="L108" s="20" t="s">
        <v>1620</v>
      </c>
      <c r="M108" s="21" t="s">
        <v>1621</v>
      </c>
      <c r="N108" s="19" t="s">
        <v>1505</v>
      </c>
      <c r="O108" s="19" t="str">
        <f>IF(Clientes!$N108 = "sim", "Assinante","Não Assinante")</f>
        <v>Assinante</v>
      </c>
    </row>
    <row r="109" spans="1:15" ht="12.5" hidden="1" x14ac:dyDescent="0.25">
      <c r="A109" s="23" t="s">
        <v>1624</v>
      </c>
      <c r="B109" s="23" t="str">
        <f t="shared" si="2"/>
        <v>Carolini</v>
      </c>
      <c r="C109" s="24">
        <v>26</v>
      </c>
      <c r="D109" s="22" t="s">
        <v>1499</v>
      </c>
      <c r="E109" s="19" t="str">
        <f>IF(Clientes!$D109="F","Feminino","Masculino")</f>
        <v>Feminino</v>
      </c>
      <c r="F109" s="23" t="s">
        <v>1594</v>
      </c>
      <c r="G109" s="19">
        <f>COUNTIF(Clientes!$F$2:$F$475,F109)</f>
        <v>50</v>
      </c>
      <c r="H109" s="19" t="s">
        <v>1569</v>
      </c>
      <c r="I109" s="23" t="s">
        <v>1553</v>
      </c>
      <c r="J109" s="23" t="s">
        <v>1988</v>
      </c>
      <c r="K109" s="23" t="str">
        <f t="shared" si="3"/>
        <v>São Paulo - SP</v>
      </c>
      <c r="L109" s="24" t="s">
        <v>1570</v>
      </c>
      <c r="M109" s="21" t="s">
        <v>1571</v>
      </c>
      <c r="N109" s="23" t="s">
        <v>1505</v>
      </c>
      <c r="O109" s="23" t="str">
        <f>IF(Clientes!$N109 = "sim", "Assinante","Não Assinante")</f>
        <v>Assinante</v>
      </c>
    </row>
    <row r="110" spans="1:15" ht="12.5" hidden="1" x14ac:dyDescent="0.25">
      <c r="A110" s="19" t="s">
        <v>1688</v>
      </c>
      <c r="B110" s="19" t="str">
        <f t="shared" si="2"/>
        <v>Abdenago</v>
      </c>
      <c r="C110" s="20">
        <v>30</v>
      </c>
      <c r="D110" s="18" t="s">
        <v>1546</v>
      </c>
      <c r="E110" s="19" t="str">
        <f>IF(Clientes!$D110="F","Feminino","Masculino")</f>
        <v>Masculino</v>
      </c>
      <c r="F110" s="19" t="s">
        <v>1573</v>
      </c>
      <c r="G110" s="19">
        <f>COUNTIF(Clientes!$F$2:$F$475,F110)</f>
        <v>43</v>
      </c>
      <c r="H110" s="19" t="s">
        <v>1501</v>
      </c>
      <c r="I110" s="19" t="s">
        <v>1502</v>
      </c>
      <c r="J110" s="19" t="s">
        <v>1988</v>
      </c>
      <c r="K110" s="19" t="str">
        <f t="shared" si="3"/>
        <v>Belo Horizonte - MG</v>
      </c>
      <c r="L110" s="20" t="s">
        <v>1557</v>
      </c>
      <c r="M110" s="21" t="s">
        <v>1558</v>
      </c>
      <c r="N110" s="19" t="s">
        <v>1505</v>
      </c>
      <c r="O110" s="19" t="str">
        <f>IF(Clientes!$N110 = "sim", "Assinante","Não Assinante")</f>
        <v>Assinante</v>
      </c>
    </row>
    <row r="111" spans="1:15" ht="12.5" hidden="1" x14ac:dyDescent="0.25">
      <c r="A111" s="23" t="s">
        <v>1658</v>
      </c>
      <c r="B111" s="23" t="str">
        <f t="shared" si="2"/>
        <v>Geisiani</v>
      </c>
      <c r="C111" s="24">
        <v>33</v>
      </c>
      <c r="D111" s="22" t="s">
        <v>1499</v>
      </c>
      <c r="E111" s="19" t="str">
        <f>IF(Clientes!$D111="F","Feminino","Masculino")</f>
        <v>Feminino</v>
      </c>
      <c r="F111" s="23" t="s">
        <v>1507</v>
      </c>
      <c r="G111" s="19">
        <f>COUNTIF(Clientes!$F$2:$F$475,F111)</f>
        <v>149</v>
      </c>
      <c r="H111" s="23" t="s">
        <v>1547</v>
      </c>
      <c r="I111" s="23" t="s">
        <v>1548</v>
      </c>
      <c r="J111" s="23" t="s">
        <v>1988</v>
      </c>
      <c r="K111" s="23" t="str">
        <f t="shared" si="3"/>
        <v>Maceió - AL</v>
      </c>
      <c r="L111" s="24" t="s">
        <v>1549</v>
      </c>
      <c r="M111" s="21" t="s">
        <v>1550</v>
      </c>
      <c r="N111" s="23" t="s">
        <v>1505</v>
      </c>
      <c r="O111" s="23" t="str">
        <f>IF(Clientes!$N111 = "sim", "Assinante","Não Assinante")</f>
        <v>Assinante</v>
      </c>
    </row>
    <row r="112" spans="1:15" ht="12.5" hidden="1" x14ac:dyDescent="0.25">
      <c r="A112" s="19" t="s">
        <v>1689</v>
      </c>
      <c r="B112" s="19" t="str">
        <f t="shared" si="2"/>
        <v>Karise</v>
      </c>
      <c r="C112" s="20">
        <v>48</v>
      </c>
      <c r="D112" s="18" t="s">
        <v>1499</v>
      </c>
      <c r="E112" s="19" t="str">
        <f>IF(Clientes!$D112="F","Feminino","Masculino")</f>
        <v>Feminino</v>
      </c>
      <c r="F112" s="19" t="s">
        <v>1507</v>
      </c>
      <c r="G112" s="19">
        <f>COUNTIF(Clientes!$F$2:$F$475,F112)</f>
        <v>149</v>
      </c>
      <c r="H112" s="19" t="s">
        <v>1569</v>
      </c>
      <c r="I112" s="19" t="s">
        <v>1553</v>
      </c>
      <c r="J112" s="19" t="s">
        <v>1988</v>
      </c>
      <c r="K112" s="19" t="str">
        <f t="shared" si="3"/>
        <v>São Paulo - SP</v>
      </c>
      <c r="L112" s="20" t="s">
        <v>1606</v>
      </c>
      <c r="M112" s="21" t="s">
        <v>1607</v>
      </c>
      <c r="N112" s="19" t="s">
        <v>1529</v>
      </c>
      <c r="O112" s="19" t="str">
        <f>IF(Clientes!$N112 = "sim", "Assinante","Não Assinante")</f>
        <v>Não Assinante</v>
      </c>
    </row>
    <row r="113" spans="1:15" ht="12.5" hidden="1" x14ac:dyDescent="0.25">
      <c r="A113" s="23" t="s">
        <v>1608</v>
      </c>
      <c r="B113" s="23" t="str">
        <f t="shared" si="2"/>
        <v>Karolliny</v>
      </c>
      <c r="C113" s="24">
        <v>51</v>
      </c>
      <c r="D113" s="22" t="s">
        <v>1499</v>
      </c>
      <c r="E113" s="19" t="str">
        <f>IF(Clientes!$D113="F","Feminino","Masculino")</f>
        <v>Feminino</v>
      </c>
      <c r="F113" s="23" t="s">
        <v>1507</v>
      </c>
      <c r="G113" s="19">
        <f>COUNTIF(Clientes!$F$2:$F$475,F113)</f>
        <v>149</v>
      </c>
      <c r="H113" s="19" t="s">
        <v>1569</v>
      </c>
      <c r="I113" s="23" t="s">
        <v>1553</v>
      </c>
      <c r="J113" s="23" t="s">
        <v>1988</v>
      </c>
      <c r="K113" s="23" t="str">
        <f t="shared" si="3"/>
        <v>São Paulo - SP</v>
      </c>
      <c r="L113" s="24" t="s">
        <v>1554</v>
      </c>
      <c r="M113" s="21" t="s">
        <v>1555</v>
      </c>
      <c r="N113" s="23" t="s">
        <v>1505</v>
      </c>
      <c r="O113" s="23" t="str">
        <f>IF(Clientes!$N113 = "sim", "Assinante","Não Assinante")</f>
        <v>Assinante</v>
      </c>
    </row>
    <row r="114" spans="1:15" ht="12.5" hidden="1" x14ac:dyDescent="0.25">
      <c r="A114" s="19" t="s">
        <v>1690</v>
      </c>
      <c r="B114" s="19" t="str">
        <f t="shared" si="2"/>
        <v>Riceli</v>
      </c>
      <c r="C114" s="20">
        <v>58</v>
      </c>
      <c r="D114" s="18" t="s">
        <v>1499</v>
      </c>
      <c r="E114" s="19" t="str">
        <f>IF(Clientes!$D114="F","Feminino","Masculino")</f>
        <v>Feminino</v>
      </c>
      <c r="F114" s="19" t="s">
        <v>1539</v>
      </c>
      <c r="G114" s="19">
        <f>COUNTIF(Clientes!$F$2:$F$475,F114)</f>
        <v>67</v>
      </c>
      <c r="H114" s="19" t="s">
        <v>1547</v>
      </c>
      <c r="I114" s="19" t="s">
        <v>1548</v>
      </c>
      <c r="J114" s="19" t="s">
        <v>1988</v>
      </c>
      <c r="K114" s="19" t="str">
        <f t="shared" si="3"/>
        <v>Maceió - AL</v>
      </c>
      <c r="L114" s="20" t="s">
        <v>1549</v>
      </c>
      <c r="M114" s="21" t="s">
        <v>1550</v>
      </c>
      <c r="N114" s="19" t="s">
        <v>1505</v>
      </c>
      <c r="O114" s="19" t="str">
        <f>IF(Clientes!$N114 = "sim", "Assinante","Não Assinante")</f>
        <v>Assinante</v>
      </c>
    </row>
    <row r="115" spans="1:15" ht="12.5" hidden="1" x14ac:dyDescent="0.25">
      <c r="A115" s="23" t="s">
        <v>1691</v>
      </c>
      <c r="B115" s="23" t="str">
        <f t="shared" si="2"/>
        <v>Osvandir</v>
      </c>
      <c r="C115" s="24">
        <v>61</v>
      </c>
      <c r="D115" s="22" t="s">
        <v>1546</v>
      </c>
      <c r="E115" s="19" t="str">
        <f>IF(Clientes!$D115="F","Feminino","Masculino")</f>
        <v>Masculino</v>
      </c>
      <c r="F115" s="23" t="s">
        <v>1507</v>
      </c>
      <c r="G115" s="19">
        <f>COUNTIF(Clientes!$F$2:$F$475,F115)</f>
        <v>149</v>
      </c>
      <c r="H115" s="23" t="s">
        <v>1532</v>
      </c>
      <c r="I115" s="23" t="s">
        <v>1533</v>
      </c>
      <c r="J115" s="23" t="s">
        <v>1988</v>
      </c>
      <c r="K115" s="23" t="str">
        <f t="shared" si="3"/>
        <v>São Luís - MA</v>
      </c>
      <c r="L115" s="24" t="s">
        <v>1534</v>
      </c>
      <c r="M115" s="21" t="s">
        <v>1535</v>
      </c>
      <c r="N115" s="23" t="s">
        <v>1529</v>
      </c>
      <c r="O115" s="23" t="str">
        <f>IF(Clientes!$N115 = "sim", "Assinante","Não Assinante")</f>
        <v>Não Assinante</v>
      </c>
    </row>
    <row r="116" spans="1:15" ht="12.5" hidden="1" x14ac:dyDescent="0.25">
      <c r="A116" s="19" t="s">
        <v>1654</v>
      </c>
      <c r="B116" s="19" t="str">
        <f t="shared" si="2"/>
        <v>Osni</v>
      </c>
      <c r="C116" s="20">
        <v>28</v>
      </c>
      <c r="D116" s="18" t="s">
        <v>1546</v>
      </c>
      <c r="E116" s="19" t="str">
        <f>IF(Clientes!$D116="F","Feminino","Masculino")</f>
        <v>Masculino</v>
      </c>
      <c r="F116" s="19" t="s">
        <v>1594</v>
      </c>
      <c r="G116" s="19">
        <f>COUNTIF(Clientes!$F$2:$F$475,F116)</f>
        <v>50</v>
      </c>
      <c r="H116" s="19" t="s">
        <v>1547</v>
      </c>
      <c r="I116" s="19" t="s">
        <v>1548</v>
      </c>
      <c r="J116" s="19" t="s">
        <v>1988</v>
      </c>
      <c r="K116" s="19" t="str">
        <f t="shared" si="3"/>
        <v>Maceió - AL</v>
      </c>
      <c r="L116" s="20" t="s">
        <v>1549</v>
      </c>
      <c r="M116" s="21" t="s">
        <v>1550</v>
      </c>
      <c r="N116" s="19" t="s">
        <v>1505</v>
      </c>
      <c r="O116" s="19" t="str">
        <f>IF(Clientes!$N116 = "sim", "Assinante","Não Assinante")</f>
        <v>Assinante</v>
      </c>
    </row>
    <row r="117" spans="1:15" ht="12.5" hidden="1" x14ac:dyDescent="0.25">
      <c r="A117" s="23" t="s">
        <v>1692</v>
      </c>
      <c r="B117" s="23" t="str">
        <f t="shared" si="2"/>
        <v>Osvan</v>
      </c>
      <c r="C117" s="24">
        <v>50</v>
      </c>
      <c r="D117" s="22" t="s">
        <v>1546</v>
      </c>
      <c r="E117" s="19" t="str">
        <f>IF(Clientes!$D117="F","Feminino","Masculino")</f>
        <v>Masculino</v>
      </c>
      <c r="F117" s="23" t="s">
        <v>1539</v>
      </c>
      <c r="G117" s="19">
        <f>COUNTIF(Clientes!$F$2:$F$475,F117)</f>
        <v>67</v>
      </c>
      <c r="H117" s="23" t="s">
        <v>1574</v>
      </c>
      <c r="I117" s="23" t="s">
        <v>1575</v>
      </c>
      <c r="J117" s="23" t="s">
        <v>1988</v>
      </c>
      <c r="K117" s="23" t="str">
        <f t="shared" si="3"/>
        <v>Vila Velha - ES</v>
      </c>
      <c r="L117" s="24" t="s">
        <v>1576</v>
      </c>
      <c r="M117" s="21" t="s">
        <v>1577</v>
      </c>
      <c r="N117" s="23" t="s">
        <v>1505</v>
      </c>
      <c r="O117" s="23" t="str">
        <f>IF(Clientes!$N117 = "sim", "Assinante","Não Assinante")</f>
        <v>Assinante</v>
      </c>
    </row>
    <row r="118" spans="1:15" ht="12.5" hidden="1" x14ac:dyDescent="0.25">
      <c r="A118" s="19" t="s">
        <v>1629</v>
      </c>
      <c r="B118" s="19" t="str">
        <f t="shared" si="2"/>
        <v>Osnildo</v>
      </c>
      <c r="C118" s="20">
        <v>63</v>
      </c>
      <c r="D118" s="18" t="s">
        <v>1546</v>
      </c>
      <c r="E118" s="19" t="str">
        <f>IF(Clientes!$D118="F","Feminino","Masculino")</f>
        <v>Masculino</v>
      </c>
      <c r="F118" s="19" t="s">
        <v>1693</v>
      </c>
      <c r="G118" s="19">
        <f>COUNTIF(Clientes!$F$2:$F$475,F118)</f>
        <v>7</v>
      </c>
      <c r="H118" s="19" t="s">
        <v>1610</v>
      </c>
      <c r="I118" s="19" t="s">
        <v>1611</v>
      </c>
      <c r="J118" s="19" t="s">
        <v>1988</v>
      </c>
      <c r="K118" s="19" t="str">
        <f t="shared" si="3"/>
        <v>Rio Branco - AC</v>
      </c>
      <c r="L118" s="20" t="s">
        <v>1612</v>
      </c>
      <c r="M118" s="21" t="s">
        <v>1613</v>
      </c>
      <c r="N118" s="19" t="s">
        <v>1529</v>
      </c>
      <c r="O118" s="19" t="str">
        <f>IF(Clientes!$N118 = "sim", "Assinante","Não Assinante")</f>
        <v>Não Assinante</v>
      </c>
    </row>
    <row r="119" spans="1:15" ht="12.5" hidden="1" x14ac:dyDescent="0.25">
      <c r="A119" s="23" t="s">
        <v>1694</v>
      </c>
      <c r="B119" s="23" t="str">
        <f t="shared" si="2"/>
        <v>Osmino</v>
      </c>
      <c r="C119" s="24">
        <v>56</v>
      </c>
      <c r="D119" s="22" t="s">
        <v>1546</v>
      </c>
      <c r="E119" s="19" t="str">
        <f>IF(Clientes!$D119="F","Feminino","Masculino")</f>
        <v>Masculino</v>
      </c>
      <c r="F119" s="23" t="s">
        <v>1500</v>
      </c>
      <c r="G119" s="19">
        <f>COUNTIF(Clientes!$F$2:$F$475,F119)</f>
        <v>15</v>
      </c>
      <c r="H119" s="23" t="s">
        <v>1632</v>
      </c>
      <c r="I119" s="23" t="s">
        <v>1633</v>
      </c>
      <c r="J119" s="23" t="s">
        <v>1988</v>
      </c>
      <c r="K119" s="23" t="str">
        <f t="shared" si="3"/>
        <v>Salvador - BA</v>
      </c>
      <c r="L119" s="24" t="s">
        <v>1634</v>
      </c>
      <c r="M119" s="21" t="s">
        <v>1635</v>
      </c>
      <c r="N119" s="23" t="s">
        <v>1529</v>
      </c>
      <c r="O119" s="23" t="str">
        <f>IF(Clientes!$N119 = "sim", "Assinante","Não Assinante")</f>
        <v>Não Assinante</v>
      </c>
    </row>
    <row r="120" spans="1:15" ht="12.5" hidden="1" x14ac:dyDescent="0.25">
      <c r="A120" s="19" t="s">
        <v>1695</v>
      </c>
      <c r="B120" s="19" t="str">
        <f t="shared" si="2"/>
        <v>Carolline</v>
      </c>
      <c r="C120" s="20">
        <v>44</v>
      </c>
      <c r="D120" s="18" t="s">
        <v>1499</v>
      </c>
      <c r="E120" s="19" t="str">
        <f>IF(Clientes!$D120="F","Feminino","Masculino")</f>
        <v>Feminino</v>
      </c>
      <c r="F120" s="19" t="s">
        <v>1524</v>
      </c>
      <c r="G120" s="19">
        <f>COUNTIF(Clientes!$F$2:$F$475,F120)</f>
        <v>38</v>
      </c>
      <c r="H120" s="19" t="s">
        <v>1513</v>
      </c>
      <c r="I120" s="19" t="s">
        <v>1514</v>
      </c>
      <c r="J120" s="19" t="s">
        <v>1988</v>
      </c>
      <c r="K120" s="19" t="str">
        <f t="shared" si="3"/>
        <v>Manaus - AM</v>
      </c>
      <c r="L120" s="20" t="s">
        <v>1515</v>
      </c>
      <c r="M120" s="21" t="s">
        <v>1516</v>
      </c>
      <c r="N120" s="19" t="s">
        <v>1505</v>
      </c>
      <c r="O120" s="19" t="str">
        <f>IF(Clientes!$N120 = "sim", "Assinante","Não Assinante")</f>
        <v>Assinante</v>
      </c>
    </row>
    <row r="121" spans="1:15" ht="12.5" hidden="1" x14ac:dyDescent="0.25">
      <c r="A121" s="23" t="s">
        <v>1696</v>
      </c>
      <c r="B121" s="23" t="str">
        <f t="shared" si="2"/>
        <v>Carolani</v>
      </c>
      <c r="C121" s="24">
        <v>51</v>
      </c>
      <c r="D121" s="22" t="s">
        <v>1499</v>
      </c>
      <c r="E121" s="19" t="str">
        <f>IF(Clientes!$D121="F","Feminino","Masculino")</f>
        <v>Feminino</v>
      </c>
      <c r="F121" s="23" t="s">
        <v>1573</v>
      </c>
      <c r="G121" s="19">
        <f>COUNTIF(Clientes!$F$2:$F$475,F121)</f>
        <v>43</v>
      </c>
      <c r="H121" s="23" t="s">
        <v>1599</v>
      </c>
      <c r="I121" s="23" t="s">
        <v>1600</v>
      </c>
      <c r="J121" s="23" t="s">
        <v>1988</v>
      </c>
      <c r="K121" s="23" t="str">
        <f t="shared" si="3"/>
        <v>Goiânia - GO</v>
      </c>
      <c r="L121" s="24" t="s">
        <v>1601</v>
      </c>
      <c r="M121" s="21" t="s">
        <v>1602</v>
      </c>
      <c r="N121" s="23" t="s">
        <v>1505</v>
      </c>
      <c r="O121" s="23" t="str">
        <f>IF(Clientes!$N121 = "sim", "Assinante","Não Assinante")</f>
        <v>Assinante</v>
      </c>
    </row>
    <row r="122" spans="1:15" ht="12.5" hidden="1" x14ac:dyDescent="0.25">
      <c r="A122" s="19" t="s">
        <v>1697</v>
      </c>
      <c r="B122" s="19" t="str">
        <f t="shared" si="2"/>
        <v>Suedney</v>
      </c>
      <c r="C122" s="20">
        <v>43</v>
      </c>
      <c r="D122" s="18" t="s">
        <v>1546</v>
      </c>
      <c r="E122" s="19" t="str">
        <f>IF(Clientes!$D122="F","Feminino","Masculino")</f>
        <v>Masculino</v>
      </c>
      <c r="F122" s="19" t="s">
        <v>1573</v>
      </c>
      <c r="G122" s="19">
        <f>COUNTIF(Clientes!$F$2:$F$475,F122)</f>
        <v>43</v>
      </c>
      <c r="H122" s="19" t="s">
        <v>1610</v>
      </c>
      <c r="I122" s="19" t="s">
        <v>1611</v>
      </c>
      <c r="J122" s="19" t="s">
        <v>1988</v>
      </c>
      <c r="K122" s="19" t="str">
        <f t="shared" si="3"/>
        <v>Rio Branco - AC</v>
      </c>
      <c r="L122" s="20" t="s">
        <v>1612</v>
      </c>
      <c r="M122" s="21" t="s">
        <v>1613</v>
      </c>
      <c r="N122" s="19" t="s">
        <v>1505</v>
      </c>
      <c r="O122" s="19" t="str">
        <f>IF(Clientes!$N122 = "sim", "Assinante","Não Assinante")</f>
        <v>Assinante</v>
      </c>
    </row>
    <row r="123" spans="1:15" ht="12.5" hidden="1" x14ac:dyDescent="0.25">
      <c r="A123" s="23" t="s">
        <v>1698</v>
      </c>
      <c r="B123" s="23" t="str">
        <f t="shared" si="2"/>
        <v>Maridelson</v>
      </c>
      <c r="C123" s="24">
        <v>32</v>
      </c>
      <c r="D123" s="22" t="s">
        <v>1546</v>
      </c>
      <c r="E123" s="19" t="str">
        <f>IF(Clientes!$D123="F","Feminino","Masculino")</f>
        <v>Masculino</v>
      </c>
      <c r="F123" s="23" t="s">
        <v>1507</v>
      </c>
      <c r="G123" s="19">
        <f>COUNTIF(Clientes!$F$2:$F$475,F123)</f>
        <v>149</v>
      </c>
      <c r="H123" s="23" t="s">
        <v>1519</v>
      </c>
      <c r="I123" s="23" t="s">
        <v>1520</v>
      </c>
      <c r="J123" s="23" t="s">
        <v>1988</v>
      </c>
      <c r="K123" s="23" t="str">
        <f t="shared" si="3"/>
        <v>Curitiba - PR</v>
      </c>
      <c r="L123" s="24" t="s">
        <v>1642</v>
      </c>
      <c r="M123" s="21" t="s">
        <v>1643</v>
      </c>
      <c r="N123" s="23" t="s">
        <v>1505</v>
      </c>
      <c r="O123" s="23" t="str">
        <f>IF(Clientes!$N123 = "sim", "Assinante","Não Assinante")</f>
        <v>Assinante</v>
      </c>
    </row>
    <row r="124" spans="1:15" ht="12.5" hidden="1" x14ac:dyDescent="0.25">
      <c r="A124" s="19" t="s">
        <v>1699</v>
      </c>
      <c r="B124" s="19" t="str">
        <f t="shared" si="2"/>
        <v>Geisiel</v>
      </c>
      <c r="C124" s="20">
        <v>49</v>
      </c>
      <c r="D124" s="18" t="s">
        <v>1546</v>
      </c>
      <c r="E124" s="19" t="str">
        <f>IF(Clientes!$D124="F","Feminino","Masculino")</f>
        <v>Masculino</v>
      </c>
      <c r="F124" s="19" t="s">
        <v>1573</v>
      </c>
      <c r="G124" s="19">
        <f>COUNTIF(Clientes!$F$2:$F$475,F124)</f>
        <v>43</v>
      </c>
      <c r="H124" s="19" t="s">
        <v>1561</v>
      </c>
      <c r="I124" s="19" t="s">
        <v>1562</v>
      </c>
      <c r="J124" s="19" t="s">
        <v>1988</v>
      </c>
      <c r="K124" s="19" t="str">
        <f t="shared" si="3"/>
        <v>Florianópolis - SC</v>
      </c>
      <c r="L124" s="20" t="s">
        <v>1563</v>
      </c>
      <c r="M124" s="21" t="s">
        <v>1564</v>
      </c>
      <c r="N124" s="19" t="s">
        <v>1529</v>
      </c>
      <c r="O124" s="19" t="str">
        <f>IF(Clientes!$N124 = "sim", "Assinante","Não Assinante")</f>
        <v>Não Assinante</v>
      </c>
    </row>
    <row r="125" spans="1:15" ht="12.5" hidden="1" x14ac:dyDescent="0.25">
      <c r="A125" s="23" t="s">
        <v>1700</v>
      </c>
      <c r="B125" s="23" t="str">
        <f t="shared" si="2"/>
        <v>Delmina</v>
      </c>
      <c r="C125" s="24">
        <v>65</v>
      </c>
      <c r="D125" s="22" t="s">
        <v>1499</v>
      </c>
      <c r="E125" s="19" t="str">
        <f>IF(Clientes!$D125="F","Feminino","Masculino")</f>
        <v>Feminino</v>
      </c>
      <c r="F125" s="23" t="s">
        <v>1693</v>
      </c>
      <c r="G125" s="19">
        <f>COUNTIF(Clientes!$F$2:$F$475,F125)</f>
        <v>7</v>
      </c>
      <c r="H125" s="23" t="s">
        <v>1541</v>
      </c>
      <c r="I125" s="23" t="s">
        <v>1542</v>
      </c>
      <c r="J125" s="23" t="s">
        <v>1988</v>
      </c>
      <c r="K125" s="23" t="str">
        <f t="shared" si="3"/>
        <v>Cuiabá - MT</v>
      </c>
      <c r="L125" s="24" t="s">
        <v>1543</v>
      </c>
      <c r="M125" s="21" t="s">
        <v>1544</v>
      </c>
      <c r="N125" s="23" t="s">
        <v>1505</v>
      </c>
      <c r="O125" s="23" t="str">
        <f>IF(Clientes!$N125 = "sim", "Assinante","Não Assinante")</f>
        <v>Assinante</v>
      </c>
    </row>
    <row r="126" spans="1:15" ht="12.5" hidden="1" x14ac:dyDescent="0.25">
      <c r="A126" s="19" t="s">
        <v>1701</v>
      </c>
      <c r="B126" s="19" t="str">
        <f t="shared" si="2"/>
        <v>Suziele</v>
      </c>
      <c r="C126" s="20">
        <v>62</v>
      </c>
      <c r="D126" s="18" t="s">
        <v>1499</v>
      </c>
      <c r="E126" s="19" t="str">
        <f>IF(Clientes!$D126="F","Feminino","Masculino")</f>
        <v>Feminino</v>
      </c>
      <c r="F126" s="19" t="s">
        <v>1518</v>
      </c>
      <c r="G126" s="19">
        <f>COUNTIF(Clientes!$F$2:$F$475,F126)</f>
        <v>28</v>
      </c>
      <c r="H126" s="19" t="s">
        <v>1513</v>
      </c>
      <c r="I126" s="19" t="s">
        <v>1514</v>
      </c>
      <c r="J126" s="19" t="s">
        <v>1988</v>
      </c>
      <c r="K126" s="19" t="str">
        <f t="shared" si="3"/>
        <v>Manaus - AM</v>
      </c>
      <c r="L126" s="20" t="s">
        <v>1515</v>
      </c>
      <c r="M126" s="21" t="s">
        <v>1516</v>
      </c>
      <c r="N126" s="19" t="s">
        <v>1505</v>
      </c>
      <c r="O126" s="19" t="str">
        <f>IF(Clientes!$N126 = "sim", "Assinante","Não Assinante")</f>
        <v>Assinante</v>
      </c>
    </row>
    <row r="127" spans="1:15" ht="12.5" hidden="1" x14ac:dyDescent="0.25">
      <c r="A127" s="23" t="s">
        <v>1702</v>
      </c>
      <c r="B127" s="23" t="str">
        <f t="shared" si="2"/>
        <v>Gilsimara</v>
      </c>
      <c r="C127" s="24">
        <v>23</v>
      </c>
      <c r="D127" s="22" t="s">
        <v>1499</v>
      </c>
      <c r="E127" s="19" t="str">
        <f>IF(Clientes!$D127="F","Feminino","Masculino")</f>
        <v>Feminino</v>
      </c>
      <c r="F127" s="23" t="s">
        <v>1594</v>
      </c>
      <c r="G127" s="19">
        <f>COUNTIF(Clientes!$F$2:$F$475,F127)</f>
        <v>50</v>
      </c>
      <c r="H127" s="23" t="s">
        <v>1547</v>
      </c>
      <c r="I127" s="23" t="s">
        <v>1548</v>
      </c>
      <c r="J127" s="23" t="s">
        <v>1988</v>
      </c>
      <c r="K127" s="23" t="str">
        <f t="shared" si="3"/>
        <v>Maceió - AL</v>
      </c>
      <c r="L127" s="24" t="s">
        <v>1549</v>
      </c>
      <c r="M127" s="21" t="s">
        <v>1550</v>
      </c>
      <c r="N127" s="23" t="s">
        <v>1505</v>
      </c>
      <c r="O127" s="23" t="str">
        <f>IF(Clientes!$N127 = "sim", "Assinante","Não Assinante")</f>
        <v>Assinante</v>
      </c>
    </row>
    <row r="128" spans="1:15" ht="12.5" hidden="1" x14ac:dyDescent="0.25">
      <c r="A128" s="19" t="s">
        <v>1703</v>
      </c>
      <c r="B128" s="19" t="str">
        <f t="shared" si="2"/>
        <v>Erineide</v>
      </c>
      <c r="C128" s="20">
        <v>55</v>
      </c>
      <c r="D128" s="18" t="s">
        <v>1499</v>
      </c>
      <c r="E128" s="19" t="str">
        <f>IF(Clientes!$D128="F","Feminino","Masculino")</f>
        <v>Feminino</v>
      </c>
      <c r="F128" s="19" t="s">
        <v>1500</v>
      </c>
      <c r="G128" s="19">
        <f>COUNTIF(Clientes!$F$2:$F$475,F128)</f>
        <v>15</v>
      </c>
      <c r="H128" s="38" t="s">
        <v>1581</v>
      </c>
      <c r="I128" s="19" t="s">
        <v>1526</v>
      </c>
      <c r="J128" s="19" t="s">
        <v>1988</v>
      </c>
      <c r="K128" s="19" t="str">
        <f t="shared" si="3"/>
        <v>Porto Alegre - RS</v>
      </c>
      <c r="L128" s="20" t="s">
        <v>1582</v>
      </c>
      <c r="M128" s="21" t="s">
        <v>1583</v>
      </c>
      <c r="N128" s="19" t="s">
        <v>1505</v>
      </c>
      <c r="O128" s="19" t="str">
        <f>IF(Clientes!$N128 = "sim", "Assinante","Não Assinante")</f>
        <v>Assinante</v>
      </c>
    </row>
    <row r="129" spans="1:15" ht="12.5" hidden="1" x14ac:dyDescent="0.25">
      <c r="A129" s="23" t="s">
        <v>1704</v>
      </c>
      <c r="B129" s="23" t="str">
        <f t="shared" si="2"/>
        <v>Erivaldo</v>
      </c>
      <c r="C129" s="24">
        <v>49</v>
      </c>
      <c r="D129" s="22" t="s">
        <v>1546</v>
      </c>
      <c r="E129" s="19" t="str">
        <f>IF(Clientes!$D129="F","Feminino","Masculino")</f>
        <v>Masculino</v>
      </c>
      <c r="F129" s="23" t="s">
        <v>1573</v>
      </c>
      <c r="G129" s="19">
        <f>COUNTIF(Clientes!$F$2:$F$475,F129)</f>
        <v>43</v>
      </c>
      <c r="H129" s="23" t="s">
        <v>1541</v>
      </c>
      <c r="I129" s="23" t="s">
        <v>1542</v>
      </c>
      <c r="J129" s="23" t="s">
        <v>1988</v>
      </c>
      <c r="K129" s="23" t="str">
        <f t="shared" si="3"/>
        <v>Cuiabá - MT</v>
      </c>
      <c r="L129" s="24" t="s">
        <v>1543</v>
      </c>
      <c r="M129" s="21" t="s">
        <v>1544</v>
      </c>
      <c r="N129" s="23" t="s">
        <v>1505</v>
      </c>
      <c r="O129" s="23" t="str">
        <f>IF(Clientes!$N129 = "sim", "Assinante","Não Assinante")</f>
        <v>Assinante</v>
      </c>
    </row>
    <row r="130" spans="1:15" ht="12.5" hidden="1" x14ac:dyDescent="0.25">
      <c r="A130" s="19" t="s">
        <v>1598</v>
      </c>
      <c r="B130" s="19" t="str">
        <f t="shared" si="2"/>
        <v>Wesley</v>
      </c>
      <c r="C130" s="20">
        <v>64</v>
      </c>
      <c r="D130" s="18" t="s">
        <v>1546</v>
      </c>
      <c r="E130" s="19" t="str">
        <f>IF(Clientes!$D130="F","Feminino","Masculino")</f>
        <v>Masculino</v>
      </c>
      <c r="F130" s="19" t="s">
        <v>1693</v>
      </c>
      <c r="G130" s="19">
        <f>COUNTIF(Clientes!$F$2:$F$475,F130)</f>
        <v>7</v>
      </c>
      <c r="H130" s="38" t="s">
        <v>1581</v>
      </c>
      <c r="I130" s="19" t="s">
        <v>1526</v>
      </c>
      <c r="J130" s="19" t="s">
        <v>1988</v>
      </c>
      <c r="K130" s="19" t="str">
        <f t="shared" si="3"/>
        <v>Porto Alegre - RS</v>
      </c>
      <c r="L130" s="20" t="s">
        <v>1527</v>
      </c>
      <c r="M130" s="21" t="s">
        <v>1528</v>
      </c>
      <c r="N130" s="19" t="s">
        <v>1505</v>
      </c>
      <c r="O130" s="19" t="str">
        <f>IF(Clientes!$N130 = "sim", "Assinante","Não Assinante")</f>
        <v>Assinante</v>
      </c>
    </row>
    <row r="131" spans="1:15" ht="12.5" hidden="1" x14ac:dyDescent="0.25">
      <c r="A131" s="23" t="s">
        <v>1705</v>
      </c>
      <c r="B131" s="23" t="str">
        <f t="shared" ref="B131:B194" si="4">PROPER(A131)</f>
        <v>Weslen</v>
      </c>
      <c r="C131" s="24">
        <v>67</v>
      </c>
      <c r="D131" s="22" t="s">
        <v>1546</v>
      </c>
      <c r="E131" s="19" t="str">
        <f>IF(Clientes!$D131="F","Feminino","Masculino")</f>
        <v>Masculino</v>
      </c>
      <c r="F131" s="23" t="s">
        <v>1567</v>
      </c>
      <c r="G131" s="19">
        <f>COUNTIF(Clientes!$F$2:$F$475,F131)</f>
        <v>30</v>
      </c>
      <c r="H131" s="23" t="s">
        <v>1508</v>
      </c>
      <c r="I131" s="23" t="s">
        <v>1509</v>
      </c>
      <c r="J131" s="23" t="s">
        <v>1988</v>
      </c>
      <c r="K131" s="23" t="str">
        <f t="shared" ref="K131:K194" si="5">_xlfn.CONCAT(H131," - ",I131)</f>
        <v>Fortaleza - CE</v>
      </c>
      <c r="L131" s="24" t="s">
        <v>1510</v>
      </c>
      <c r="M131" s="21" t="s">
        <v>1511</v>
      </c>
      <c r="N131" s="23" t="s">
        <v>1505</v>
      </c>
      <c r="O131" s="23" t="str">
        <f>IF(Clientes!$N131 = "sim", "Assinante","Não Assinante")</f>
        <v>Assinante</v>
      </c>
    </row>
    <row r="132" spans="1:15" ht="12.5" hidden="1" x14ac:dyDescent="0.25">
      <c r="A132" s="19" t="s">
        <v>1706</v>
      </c>
      <c r="B132" s="19" t="str">
        <f t="shared" si="4"/>
        <v>Osneide</v>
      </c>
      <c r="C132" s="20">
        <v>46</v>
      </c>
      <c r="D132" s="18" t="s">
        <v>1499</v>
      </c>
      <c r="E132" s="19" t="str">
        <f>IF(Clientes!$D132="F","Feminino","Masculino")</f>
        <v>Feminino</v>
      </c>
      <c r="F132" s="19" t="s">
        <v>1507</v>
      </c>
      <c r="G132" s="19">
        <f>COUNTIF(Clientes!$F$2:$F$475,F132)</f>
        <v>149</v>
      </c>
      <c r="H132" s="19" t="s">
        <v>1569</v>
      </c>
      <c r="I132" s="19" t="s">
        <v>1553</v>
      </c>
      <c r="J132" s="19" t="s">
        <v>1988</v>
      </c>
      <c r="K132" s="19" t="str">
        <f t="shared" si="5"/>
        <v>São Paulo - SP</v>
      </c>
      <c r="L132" s="20" t="s">
        <v>1606</v>
      </c>
      <c r="M132" s="21" t="s">
        <v>1607</v>
      </c>
      <c r="N132" s="19" t="s">
        <v>1529</v>
      </c>
      <c r="O132" s="19" t="str">
        <f>IF(Clientes!$N132 = "sim", "Assinante","Não Assinante")</f>
        <v>Não Assinante</v>
      </c>
    </row>
    <row r="133" spans="1:15" ht="12.5" hidden="1" x14ac:dyDescent="0.25">
      <c r="A133" s="23" t="s">
        <v>1707</v>
      </c>
      <c r="B133" s="23" t="str">
        <f t="shared" si="4"/>
        <v>Osvalmir</v>
      </c>
      <c r="C133" s="24">
        <v>37</v>
      </c>
      <c r="D133" s="22" t="s">
        <v>1546</v>
      </c>
      <c r="E133" s="19" t="str">
        <f>IF(Clientes!$D133="F","Feminino","Masculino")</f>
        <v>Masculino</v>
      </c>
      <c r="F133" s="23" t="s">
        <v>1539</v>
      </c>
      <c r="G133" s="19">
        <f>COUNTIF(Clientes!$F$2:$F$475,F133)</f>
        <v>67</v>
      </c>
      <c r="H133" s="19" t="s">
        <v>1569</v>
      </c>
      <c r="I133" s="23" t="s">
        <v>1553</v>
      </c>
      <c r="J133" s="23" t="s">
        <v>1988</v>
      </c>
      <c r="K133" s="23" t="str">
        <f t="shared" si="5"/>
        <v>São Paulo - SP</v>
      </c>
      <c r="L133" s="24" t="s">
        <v>1606</v>
      </c>
      <c r="M133" s="21" t="s">
        <v>1607</v>
      </c>
      <c r="N133" s="23" t="s">
        <v>1505</v>
      </c>
      <c r="O133" s="23" t="str">
        <f>IF(Clientes!$N133 = "sim", "Assinante","Não Assinante")</f>
        <v>Assinante</v>
      </c>
    </row>
    <row r="134" spans="1:15" ht="12.5" hidden="1" x14ac:dyDescent="0.25">
      <c r="A134" s="19" t="s">
        <v>1708</v>
      </c>
      <c r="B134" s="19" t="str">
        <f t="shared" si="4"/>
        <v>Kariton</v>
      </c>
      <c r="C134" s="20">
        <v>32</v>
      </c>
      <c r="D134" s="18" t="s">
        <v>1546</v>
      </c>
      <c r="E134" s="19" t="str">
        <f>IF(Clientes!$D134="F","Feminino","Masculino")</f>
        <v>Masculino</v>
      </c>
      <c r="F134" s="19" t="s">
        <v>1560</v>
      </c>
      <c r="G134" s="19">
        <f>COUNTIF(Clientes!$F$2:$F$475,F134)</f>
        <v>15</v>
      </c>
      <c r="H134" s="19" t="s">
        <v>1547</v>
      </c>
      <c r="I134" s="19" t="s">
        <v>1548</v>
      </c>
      <c r="J134" s="19" t="s">
        <v>1988</v>
      </c>
      <c r="K134" s="19" t="str">
        <f t="shared" si="5"/>
        <v>Maceió - AL</v>
      </c>
      <c r="L134" s="20" t="s">
        <v>1549</v>
      </c>
      <c r="M134" s="21" t="s">
        <v>1550</v>
      </c>
      <c r="N134" s="19" t="s">
        <v>1505</v>
      </c>
      <c r="O134" s="19" t="str">
        <f>IF(Clientes!$N134 = "sim", "Assinante","Não Assinante")</f>
        <v>Assinante</v>
      </c>
    </row>
    <row r="135" spans="1:15" ht="12.5" hidden="1" x14ac:dyDescent="0.25">
      <c r="A135" s="23" t="s">
        <v>1596</v>
      </c>
      <c r="B135" s="23" t="str">
        <f t="shared" si="4"/>
        <v>Erivelton</v>
      </c>
      <c r="C135" s="24">
        <v>41</v>
      </c>
      <c r="D135" s="22" t="s">
        <v>1546</v>
      </c>
      <c r="E135" s="19" t="str">
        <f>IF(Clientes!$D135="F","Feminino","Masculino")</f>
        <v>Masculino</v>
      </c>
      <c r="F135" s="23" t="s">
        <v>1567</v>
      </c>
      <c r="G135" s="19">
        <f>COUNTIF(Clientes!$F$2:$F$475,F135)</f>
        <v>30</v>
      </c>
      <c r="H135" s="38" t="s">
        <v>1581</v>
      </c>
      <c r="I135" s="23" t="s">
        <v>1526</v>
      </c>
      <c r="J135" s="23" t="s">
        <v>1988</v>
      </c>
      <c r="K135" s="23" t="str">
        <f t="shared" si="5"/>
        <v>Porto Alegre - RS</v>
      </c>
      <c r="L135" s="24" t="s">
        <v>1582</v>
      </c>
      <c r="M135" s="21" t="s">
        <v>1583</v>
      </c>
      <c r="N135" s="23" t="s">
        <v>1505</v>
      </c>
      <c r="O135" s="23" t="str">
        <f>IF(Clientes!$N135 = "sim", "Assinante","Não Assinante")</f>
        <v>Assinante</v>
      </c>
    </row>
    <row r="136" spans="1:15" ht="12.5" hidden="1" x14ac:dyDescent="0.25">
      <c r="A136" s="19" t="s">
        <v>1709</v>
      </c>
      <c r="B136" s="19" t="str">
        <f t="shared" si="4"/>
        <v>Osnil</v>
      </c>
      <c r="C136" s="20">
        <v>52</v>
      </c>
      <c r="D136" s="18" t="s">
        <v>1546</v>
      </c>
      <c r="E136" s="19" t="str">
        <f>IF(Clientes!$D136="F","Feminino","Masculino")</f>
        <v>Masculino</v>
      </c>
      <c r="F136" s="19" t="s">
        <v>1573</v>
      </c>
      <c r="G136" s="19">
        <f>COUNTIF(Clientes!$F$2:$F$475,F136)</f>
        <v>43</v>
      </c>
      <c r="H136" s="19" t="s">
        <v>1501</v>
      </c>
      <c r="I136" s="19" t="s">
        <v>1502</v>
      </c>
      <c r="J136" s="19" t="s">
        <v>1988</v>
      </c>
      <c r="K136" s="19" t="str">
        <f t="shared" si="5"/>
        <v>Belo Horizonte - MG</v>
      </c>
      <c r="L136" s="20" t="s">
        <v>1503</v>
      </c>
      <c r="M136" s="21" t="s">
        <v>1504</v>
      </c>
      <c r="N136" s="19" t="s">
        <v>1505</v>
      </c>
      <c r="O136" s="19" t="str">
        <f>IF(Clientes!$N136 = "sim", "Assinante","Não Assinante")</f>
        <v>Assinante</v>
      </c>
    </row>
    <row r="137" spans="1:15" ht="12.5" hidden="1" x14ac:dyDescent="0.25">
      <c r="A137" s="23" t="s">
        <v>1710</v>
      </c>
      <c r="B137" s="23" t="str">
        <f t="shared" si="4"/>
        <v>Suzia</v>
      </c>
      <c r="C137" s="24">
        <v>24</v>
      </c>
      <c r="D137" s="22" t="s">
        <v>1499</v>
      </c>
      <c r="E137" s="19" t="str">
        <f>IF(Clientes!$D137="F","Feminino","Masculino")</f>
        <v>Feminino</v>
      </c>
      <c r="F137" s="23" t="s">
        <v>1500</v>
      </c>
      <c r="G137" s="19">
        <f>COUNTIF(Clientes!$F$2:$F$475,F137)</f>
        <v>15</v>
      </c>
      <c r="H137" s="23" t="s">
        <v>1532</v>
      </c>
      <c r="I137" s="23" t="s">
        <v>1533</v>
      </c>
      <c r="J137" s="23" t="s">
        <v>1988</v>
      </c>
      <c r="K137" s="23" t="str">
        <f t="shared" si="5"/>
        <v>São Luís - MA</v>
      </c>
      <c r="L137" s="24" t="s">
        <v>1534</v>
      </c>
      <c r="M137" s="21" t="s">
        <v>1535</v>
      </c>
      <c r="N137" s="23" t="s">
        <v>1505</v>
      </c>
      <c r="O137" s="23" t="str">
        <f>IF(Clientes!$N137 = "sim", "Assinante","Não Assinante")</f>
        <v>Assinante</v>
      </c>
    </row>
    <row r="138" spans="1:15" ht="12.5" hidden="1" x14ac:dyDescent="0.25">
      <c r="A138" s="19" t="s">
        <v>1711</v>
      </c>
      <c r="B138" s="19" t="str">
        <f t="shared" si="4"/>
        <v>Gilfran</v>
      </c>
      <c r="C138" s="20">
        <v>63</v>
      </c>
      <c r="D138" s="18" t="s">
        <v>1546</v>
      </c>
      <c r="E138" s="19" t="str">
        <f>IF(Clientes!$D138="F","Feminino","Masculino")</f>
        <v>Masculino</v>
      </c>
      <c r="F138" s="19" t="s">
        <v>1531</v>
      </c>
      <c r="G138" s="19">
        <f>COUNTIF(Clientes!$F$2:$F$475,F138)</f>
        <v>14</v>
      </c>
      <c r="H138" s="19" t="s">
        <v>1532</v>
      </c>
      <c r="I138" s="19" t="s">
        <v>1533</v>
      </c>
      <c r="J138" s="19" t="s">
        <v>1988</v>
      </c>
      <c r="K138" s="19" t="str">
        <f t="shared" si="5"/>
        <v>São Luís - MA</v>
      </c>
      <c r="L138" s="20" t="s">
        <v>1534</v>
      </c>
      <c r="M138" s="21" t="s">
        <v>1535</v>
      </c>
      <c r="N138" s="19" t="s">
        <v>1505</v>
      </c>
      <c r="O138" s="19" t="str">
        <f>IF(Clientes!$N138 = "sim", "Assinante","Não Assinante")</f>
        <v>Assinante</v>
      </c>
    </row>
    <row r="139" spans="1:15" ht="12.5" hidden="1" x14ac:dyDescent="0.25">
      <c r="A139" s="23" t="s">
        <v>1656</v>
      </c>
      <c r="B139" s="23" t="str">
        <f t="shared" si="4"/>
        <v>Welvis</v>
      </c>
      <c r="C139" s="24">
        <v>19</v>
      </c>
      <c r="D139" s="22" t="s">
        <v>1546</v>
      </c>
      <c r="E139" s="19" t="str">
        <f>IF(Clientes!$D139="F","Feminino","Masculino")</f>
        <v>Masculino</v>
      </c>
      <c r="F139" s="23" t="s">
        <v>1507</v>
      </c>
      <c r="G139" s="19">
        <f>COUNTIF(Clientes!$F$2:$F$475,F139)</f>
        <v>149</v>
      </c>
      <c r="H139" s="19" t="s">
        <v>1569</v>
      </c>
      <c r="I139" s="23" t="s">
        <v>1553</v>
      </c>
      <c r="J139" s="23" t="s">
        <v>1988</v>
      </c>
      <c r="K139" s="23" t="str">
        <f t="shared" si="5"/>
        <v>São Paulo - SP</v>
      </c>
      <c r="L139" s="24" t="s">
        <v>1570</v>
      </c>
      <c r="M139" s="21" t="s">
        <v>1571</v>
      </c>
      <c r="N139" s="23" t="s">
        <v>1505</v>
      </c>
      <c r="O139" s="23" t="str">
        <f>IF(Clientes!$N139 = "sim", "Assinante","Não Assinante")</f>
        <v>Assinante</v>
      </c>
    </row>
    <row r="140" spans="1:15" ht="12.5" x14ac:dyDescent="0.25">
      <c r="A140" s="19" t="s">
        <v>1712</v>
      </c>
      <c r="B140" s="19" t="str">
        <f t="shared" si="4"/>
        <v>Jalmira</v>
      </c>
      <c r="C140" s="20">
        <v>20</v>
      </c>
      <c r="D140" s="18" t="s">
        <v>1499</v>
      </c>
      <c r="E140" s="19" t="str">
        <f>IF(Clientes!$D140="F","Feminino","Masculino")</f>
        <v>Feminino</v>
      </c>
      <c r="F140" s="19" t="s">
        <v>1539</v>
      </c>
      <c r="G140" s="19">
        <f>COUNTIF(Clientes!$F$2:$F$475,F140)</f>
        <v>67</v>
      </c>
      <c r="H140" s="19" t="s">
        <v>1618</v>
      </c>
      <c r="I140" s="19" t="s">
        <v>1619</v>
      </c>
      <c r="J140" s="19" t="s">
        <v>1988</v>
      </c>
      <c r="K140" s="19" t="str">
        <f t="shared" si="5"/>
        <v>Olinda - PE</v>
      </c>
      <c r="L140" s="20" t="s">
        <v>1620</v>
      </c>
      <c r="M140" s="21" t="s">
        <v>1621</v>
      </c>
      <c r="N140" s="19" t="s">
        <v>1505</v>
      </c>
      <c r="O140" s="19" t="str">
        <f>IF(Clientes!$N140 = "sim", "Assinante","Não Assinante")</f>
        <v>Assinante</v>
      </c>
    </row>
    <row r="141" spans="1:15" ht="12.5" hidden="1" x14ac:dyDescent="0.25">
      <c r="A141" s="23" t="s">
        <v>1713</v>
      </c>
      <c r="B141" s="23" t="str">
        <f t="shared" si="4"/>
        <v>Geisabel</v>
      </c>
      <c r="C141" s="24">
        <v>26</v>
      </c>
      <c r="D141" s="22" t="s">
        <v>1499</v>
      </c>
      <c r="E141" s="19" t="str">
        <f>IF(Clientes!$D141="F","Feminino","Masculino")</f>
        <v>Feminino</v>
      </c>
      <c r="F141" s="23" t="s">
        <v>1507</v>
      </c>
      <c r="G141" s="19">
        <f>COUNTIF(Clientes!$F$2:$F$475,F141)</f>
        <v>149</v>
      </c>
      <c r="H141" s="23" t="s">
        <v>1513</v>
      </c>
      <c r="I141" s="23" t="s">
        <v>1514</v>
      </c>
      <c r="J141" s="23" t="s">
        <v>1988</v>
      </c>
      <c r="K141" s="23" t="str">
        <f t="shared" si="5"/>
        <v>Manaus - AM</v>
      </c>
      <c r="L141" s="24" t="s">
        <v>1515</v>
      </c>
      <c r="M141" s="21" t="s">
        <v>1516</v>
      </c>
      <c r="N141" s="23" t="s">
        <v>1505</v>
      </c>
      <c r="O141" s="23" t="str">
        <f>IF(Clientes!$N141 = "sim", "Assinante","Não Assinante")</f>
        <v>Assinante</v>
      </c>
    </row>
    <row r="142" spans="1:15" ht="12.5" hidden="1" x14ac:dyDescent="0.25">
      <c r="A142" s="19" t="s">
        <v>1714</v>
      </c>
      <c r="B142" s="19" t="str">
        <f t="shared" si="4"/>
        <v>Wesllany</v>
      </c>
      <c r="C142" s="20">
        <v>17</v>
      </c>
      <c r="D142" s="18" t="s">
        <v>1499</v>
      </c>
      <c r="E142" s="19" t="str">
        <f>IF(Clientes!$D142="F","Feminino","Masculino")</f>
        <v>Feminino</v>
      </c>
      <c r="F142" s="19" t="s">
        <v>1573</v>
      </c>
      <c r="G142" s="19">
        <f>COUNTIF(Clientes!$F$2:$F$475,F142)</f>
        <v>43</v>
      </c>
      <c r="H142" s="23" t="s">
        <v>1519</v>
      </c>
      <c r="I142" s="19" t="s">
        <v>1520</v>
      </c>
      <c r="J142" s="19" t="s">
        <v>1988</v>
      </c>
      <c r="K142" s="19" t="str">
        <f t="shared" si="5"/>
        <v>Curitiba - PR</v>
      </c>
      <c r="L142" s="20" t="s">
        <v>1585</v>
      </c>
      <c r="M142" s="21" t="s">
        <v>1586</v>
      </c>
      <c r="N142" s="19" t="s">
        <v>1505</v>
      </c>
      <c r="O142" s="19" t="str">
        <f>IF(Clientes!$N142 = "sim", "Assinante","Não Assinante")</f>
        <v>Assinante</v>
      </c>
    </row>
    <row r="143" spans="1:15" ht="12.5" hidden="1" x14ac:dyDescent="0.25">
      <c r="A143" s="23" t="s">
        <v>1715</v>
      </c>
      <c r="B143" s="23" t="str">
        <f t="shared" si="4"/>
        <v>Karollayne</v>
      </c>
      <c r="C143" s="24">
        <v>33</v>
      </c>
      <c r="D143" s="22" t="s">
        <v>1499</v>
      </c>
      <c r="E143" s="19" t="str">
        <f>IF(Clientes!$D143="F","Feminino","Masculino")</f>
        <v>Feminino</v>
      </c>
      <c r="F143" s="23" t="s">
        <v>1567</v>
      </c>
      <c r="G143" s="19">
        <f>COUNTIF(Clientes!$F$2:$F$475,F143)</f>
        <v>30</v>
      </c>
      <c r="H143" s="23" t="s">
        <v>1610</v>
      </c>
      <c r="I143" s="23" t="s">
        <v>1611</v>
      </c>
      <c r="J143" s="23" t="s">
        <v>1988</v>
      </c>
      <c r="K143" s="23" t="str">
        <f t="shared" si="5"/>
        <v>Rio Branco - AC</v>
      </c>
      <c r="L143" s="24" t="s">
        <v>1612</v>
      </c>
      <c r="M143" s="21" t="s">
        <v>1613</v>
      </c>
      <c r="N143" s="23" t="s">
        <v>1505</v>
      </c>
      <c r="O143" s="23" t="str">
        <f>IF(Clientes!$N143 = "sim", "Assinante","Não Assinante")</f>
        <v>Assinante</v>
      </c>
    </row>
    <row r="144" spans="1:15" ht="12.5" hidden="1" x14ac:dyDescent="0.25">
      <c r="A144" s="19" t="s">
        <v>1716</v>
      </c>
      <c r="B144" s="19" t="str">
        <f t="shared" si="4"/>
        <v>Vanisi</v>
      </c>
      <c r="C144" s="20">
        <v>57</v>
      </c>
      <c r="D144" s="18" t="s">
        <v>1499</v>
      </c>
      <c r="E144" s="19" t="str">
        <f>IF(Clientes!$D144="F","Feminino","Masculino")</f>
        <v>Feminino</v>
      </c>
      <c r="F144" s="19" t="s">
        <v>1507</v>
      </c>
      <c r="G144" s="19">
        <f>COUNTIF(Clientes!$F$2:$F$475,F144)</f>
        <v>149</v>
      </c>
      <c r="H144" s="19" t="s">
        <v>1610</v>
      </c>
      <c r="I144" s="19" t="s">
        <v>1611</v>
      </c>
      <c r="J144" s="19" t="s">
        <v>1988</v>
      </c>
      <c r="K144" s="19" t="str">
        <f t="shared" si="5"/>
        <v>Rio Branco - AC</v>
      </c>
      <c r="L144" s="20" t="s">
        <v>1612</v>
      </c>
      <c r="M144" s="21" t="s">
        <v>1613</v>
      </c>
      <c r="N144" s="19" t="s">
        <v>1505</v>
      </c>
      <c r="O144" s="19" t="str">
        <f>IF(Clientes!$N144 = "sim", "Assinante","Não Assinante")</f>
        <v>Assinante</v>
      </c>
    </row>
    <row r="145" spans="1:15" ht="12.5" hidden="1" x14ac:dyDescent="0.25">
      <c r="A145" s="23" t="s">
        <v>1717</v>
      </c>
      <c r="B145" s="23" t="str">
        <f t="shared" si="4"/>
        <v>Zila</v>
      </c>
      <c r="C145" s="24">
        <v>20</v>
      </c>
      <c r="D145" s="22" t="s">
        <v>1499</v>
      </c>
      <c r="E145" s="19" t="str">
        <f>IF(Clientes!$D145="F","Feminino","Masculino")</f>
        <v>Feminino</v>
      </c>
      <c r="F145" s="23" t="s">
        <v>1567</v>
      </c>
      <c r="G145" s="19">
        <f>COUNTIF(Clientes!$F$2:$F$475,F145)</f>
        <v>30</v>
      </c>
      <c r="H145" s="23" t="s">
        <v>1610</v>
      </c>
      <c r="I145" s="23" t="s">
        <v>1611</v>
      </c>
      <c r="J145" s="23" t="s">
        <v>1988</v>
      </c>
      <c r="K145" s="23" t="str">
        <f t="shared" si="5"/>
        <v>Rio Branco - AC</v>
      </c>
      <c r="L145" s="24" t="s">
        <v>1612</v>
      </c>
      <c r="M145" s="21" t="s">
        <v>1613</v>
      </c>
      <c r="N145" s="23" t="s">
        <v>1505</v>
      </c>
      <c r="O145" s="23" t="str">
        <f>IF(Clientes!$N145 = "sim", "Assinante","Não Assinante")</f>
        <v>Assinante</v>
      </c>
    </row>
    <row r="146" spans="1:15" ht="12.5" hidden="1" x14ac:dyDescent="0.25">
      <c r="A146" s="19" t="s">
        <v>1637</v>
      </c>
      <c r="B146" s="19" t="str">
        <f t="shared" si="4"/>
        <v>Wesleiana</v>
      </c>
      <c r="C146" s="20">
        <v>42</v>
      </c>
      <c r="D146" s="18" t="s">
        <v>1499</v>
      </c>
      <c r="E146" s="19" t="str">
        <f>IF(Clientes!$D146="F","Feminino","Masculino")</f>
        <v>Feminino</v>
      </c>
      <c r="F146" s="19" t="s">
        <v>1507</v>
      </c>
      <c r="G146" s="19">
        <f>COUNTIF(Clientes!$F$2:$F$475,F146)</f>
        <v>149</v>
      </c>
      <c r="H146" s="19" t="s">
        <v>1547</v>
      </c>
      <c r="I146" s="19" t="s">
        <v>1548</v>
      </c>
      <c r="J146" s="19" t="s">
        <v>1988</v>
      </c>
      <c r="K146" s="19" t="str">
        <f t="shared" si="5"/>
        <v>Maceió - AL</v>
      </c>
      <c r="L146" s="20" t="s">
        <v>1549</v>
      </c>
      <c r="M146" s="21" t="s">
        <v>1550</v>
      </c>
      <c r="N146" s="19" t="s">
        <v>1505</v>
      </c>
      <c r="O146" s="19" t="str">
        <f>IF(Clientes!$N146 = "sim", "Assinante","Não Assinante")</f>
        <v>Assinante</v>
      </c>
    </row>
    <row r="147" spans="1:15" ht="12.5" hidden="1" x14ac:dyDescent="0.25">
      <c r="A147" s="23" t="s">
        <v>1718</v>
      </c>
      <c r="B147" s="23" t="str">
        <f t="shared" si="4"/>
        <v>Wesllayne</v>
      </c>
      <c r="C147" s="24">
        <v>54</v>
      </c>
      <c r="D147" s="22" t="s">
        <v>1499</v>
      </c>
      <c r="E147" s="19" t="str">
        <f>IF(Clientes!$D147="F","Feminino","Masculino")</f>
        <v>Feminino</v>
      </c>
      <c r="F147" s="23" t="s">
        <v>1573</v>
      </c>
      <c r="G147" s="19">
        <f>COUNTIF(Clientes!$F$2:$F$475,F147)</f>
        <v>43</v>
      </c>
      <c r="H147" s="23" t="s">
        <v>1574</v>
      </c>
      <c r="I147" s="23" t="s">
        <v>1575</v>
      </c>
      <c r="J147" s="23" t="s">
        <v>1988</v>
      </c>
      <c r="K147" s="23" t="str">
        <f t="shared" si="5"/>
        <v>Vila Velha - ES</v>
      </c>
      <c r="L147" s="24" t="s">
        <v>1576</v>
      </c>
      <c r="M147" s="21" t="s">
        <v>1577</v>
      </c>
      <c r="N147" s="23" t="s">
        <v>1505</v>
      </c>
      <c r="O147" s="23" t="str">
        <f>IF(Clientes!$N147 = "sim", "Assinante","Não Assinante")</f>
        <v>Assinante</v>
      </c>
    </row>
    <row r="148" spans="1:15" ht="12.5" hidden="1" x14ac:dyDescent="0.25">
      <c r="A148" s="19" t="s">
        <v>1719</v>
      </c>
      <c r="B148" s="19" t="str">
        <f t="shared" si="4"/>
        <v>Sueko</v>
      </c>
      <c r="C148" s="20">
        <v>32</v>
      </c>
      <c r="D148" s="18" t="s">
        <v>1499</v>
      </c>
      <c r="E148" s="19" t="str">
        <f>IF(Clientes!$D148="F","Feminino","Masculino")</f>
        <v>Feminino</v>
      </c>
      <c r="F148" s="19" t="s">
        <v>1518</v>
      </c>
      <c r="G148" s="19">
        <f>COUNTIF(Clientes!$F$2:$F$475,F148)</f>
        <v>28</v>
      </c>
      <c r="H148" s="19" t="s">
        <v>1569</v>
      </c>
      <c r="I148" s="19" t="s">
        <v>1553</v>
      </c>
      <c r="J148" s="19" t="s">
        <v>1988</v>
      </c>
      <c r="K148" s="19" t="str">
        <f t="shared" si="5"/>
        <v>São Paulo - SP</v>
      </c>
      <c r="L148" s="20" t="s">
        <v>1606</v>
      </c>
      <c r="M148" s="21" t="s">
        <v>1607</v>
      </c>
      <c r="N148" s="19" t="s">
        <v>1529</v>
      </c>
      <c r="O148" s="19" t="str">
        <f>IF(Clientes!$N148 = "sim", "Assinante","Não Assinante")</f>
        <v>Não Assinante</v>
      </c>
    </row>
    <row r="149" spans="1:15" ht="12.5" hidden="1" x14ac:dyDescent="0.25">
      <c r="A149" s="23" t="s">
        <v>1720</v>
      </c>
      <c r="B149" s="23" t="str">
        <f t="shared" si="4"/>
        <v>Suzete</v>
      </c>
      <c r="C149" s="24">
        <v>55</v>
      </c>
      <c r="D149" s="22" t="s">
        <v>1499</v>
      </c>
      <c r="E149" s="19" t="str">
        <f>IF(Clientes!$D149="F","Feminino","Masculino")</f>
        <v>Feminino</v>
      </c>
      <c r="F149" s="23" t="s">
        <v>1567</v>
      </c>
      <c r="G149" s="19">
        <f>COUNTIF(Clientes!$F$2:$F$475,F149)</f>
        <v>30</v>
      </c>
      <c r="H149" s="23" t="s">
        <v>1513</v>
      </c>
      <c r="I149" s="23" t="s">
        <v>1514</v>
      </c>
      <c r="J149" s="23" t="s">
        <v>1988</v>
      </c>
      <c r="K149" s="23" t="str">
        <f t="shared" si="5"/>
        <v>Manaus - AM</v>
      </c>
      <c r="L149" s="24" t="s">
        <v>1515</v>
      </c>
      <c r="M149" s="21" t="s">
        <v>1516</v>
      </c>
      <c r="N149" s="23" t="s">
        <v>1505</v>
      </c>
      <c r="O149" s="23" t="str">
        <f>IF(Clientes!$N149 = "sim", "Assinante","Não Assinante")</f>
        <v>Assinante</v>
      </c>
    </row>
    <row r="150" spans="1:15" ht="12.5" hidden="1" x14ac:dyDescent="0.25">
      <c r="A150" s="19" t="s">
        <v>1721</v>
      </c>
      <c r="B150" s="19" t="str">
        <f t="shared" si="4"/>
        <v>Suzene</v>
      </c>
      <c r="C150" s="20">
        <v>37</v>
      </c>
      <c r="D150" s="18" t="s">
        <v>1499</v>
      </c>
      <c r="E150" s="19" t="str">
        <f>IF(Clientes!$D150="F","Feminino","Masculino")</f>
        <v>Feminino</v>
      </c>
      <c r="F150" s="19" t="s">
        <v>1594</v>
      </c>
      <c r="G150" s="19">
        <f>COUNTIF(Clientes!$F$2:$F$475,F150)</f>
        <v>50</v>
      </c>
      <c r="H150" s="19" t="s">
        <v>1513</v>
      </c>
      <c r="I150" s="19" t="s">
        <v>1514</v>
      </c>
      <c r="J150" s="19" t="s">
        <v>1988</v>
      </c>
      <c r="K150" s="19" t="str">
        <f t="shared" si="5"/>
        <v>Manaus - AM</v>
      </c>
      <c r="L150" s="20" t="s">
        <v>1515</v>
      </c>
      <c r="M150" s="21" t="s">
        <v>1516</v>
      </c>
      <c r="N150" s="19" t="s">
        <v>1505</v>
      </c>
      <c r="O150" s="19" t="str">
        <f>IF(Clientes!$N150 = "sim", "Assinante","Não Assinante")</f>
        <v>Assinante</v>
      </c>
    </row>
    <row r="151" spans="1:15" ht="12.5" hidden="1" x14ac:dyDescent="0.25">
      <c r="A151" s="23" t="s">
        <v>1722</v>
      </c>
      <c r="B151" s="23" t="str">
        <f t="shared" si="4"/>
        <v>Osvaldinei</v>
      </c>
      <c r="C151" s="24">
        <v>53</v>
      </c>
      <c r="D151" s="22" t="s">
        <v>1546</v>
      </c>
      <c r="E151" s="19" t="str">
        <f>IF(Clientes!$D151="F","Feminino","Masculino")</f>
        <v>Masculino</v>
      </c>
      <c r="F151" s="23" t="s">
        <v>1539</v>
      </c>
      <c r="G151" s="19">
        <f>COUNTIF(Clientes!$F$2:$F$475,F151)</f>
        <v>67</v>
      </c>
      <c r="H151" s="23" t="s">
        <v>1519</v>
      </c>
      <c r="I151" s="23" t="s">
        <v>1520</v>
      </c>
      <c r="J151" s="23" t="s">
        <v>1988</v>
      </c>
      <c r="K151" s="23" t="str">
        <f t="shared" si="5"/>
        <v>Curitiba - PR</v>
      </c>
      <c r="L151" s="24" t="s">
        <v>1521</v>
      </c>
      <c r="M151" s="21" t="s">
        <v>1522</v>
      </c>
      <c r="N151" s="23" t="s">
        <v>1505</v>
      </c>
      <c r="O151" s="23" t="str">
        <f>IF(Clientes!$N151 = "sim", "Assinante","Não Assinante")</f>
        <v>Assinante</v>
      </c>
    </row>
    <row r="152" spans="1:15" ht="12.5" hidden="1" x14ac:dyDescent="0.25">
      <c r="A152" s="19" t="s">
        <v>1717</v>
      </c>
      <c r="B152" s="19" t="str">
        <f t="shared" si="4"/>
        <v>Zila</v>
      </c>
      <c r="C152" s="20">
        <v>56</v>
      </c>
      <c r="D152" s="18" t="s">
        <v>1499</v>
      </c>
      <c r="E152" s="19" t="str">
        <f>IF(Clientes!$D152="F","Feminino","Masculino")</f>
        <v>Feminino</v>
      </c>
      <c r="F152" s="19" t="s">
        <v>1507</v>
      </c>
      <c r="G152" s="19">
        <f>COUNTIF(Clientes!$F$2:$F$475,F152)</f>
        <v>149</v>
      </c>
      <c r="H152" s="19" t="s">
        <v>1508</v>
      </c>
      <c r="I152" s="19" t="s">
        <v>1509</v>
      </c>
      <c r="J152" s="19" t="s">
        <v>1988</v>
      </c>
      <c r="K152" s="19" t="str">
        <f t="shared" si="5"/>
        <v>Fortaleza - CE</v>
      </c>
      <c r="L152" s="20" t="s">
        <v>1510</v>
      </c>
      <c r="M152" s="21" t="s">
        <v>1511</v>
      </c>
      <c r="N152" s="19" t="s">
        <v>1505</v>
      </c>
      <c r="O152" s="19" t="str">
        <f>IF(Clientes!$N152 = "sim", "Assinante","Não Assinante")</f>
        <v>Assinante</v>
      </c>
    </row>
    <row r="153" spans="1:15" ht="12.5" hidden="1" x14ac:dyDescent="0.25">
      <c r="A153" s="23" t="s">
        <v>1723</v>
      </c>
      <c r="B153" s="23" t="str">
        <f t="shared" si="4"/>
        <v>Carli</v>
      </c>
      <c r="C153" s="24">
        <v>64</v>
      </c>
      <c r="D153" s="22" t="s">
        <v>1499</v>
      </c>
      <c r="E153" s="19" t="str">
        <f>IF(Clientes!$D153="F","Feminino","Masculino")</f>
        <v>Feminino</v>
      </c>
      <c r="F153" s="23" t="s">
        <v>1573</v>
      </c>
      <c r="G153" s="19">
        <f>COUNTIF(Clientes!$F$2:$F$475,F153)</f>
        <v>43</v>
      </c>
      <c r="H153" s="23" t="s">
        <v>1610</v>
      </c>
      <c r="I153" s="23" t="s">
        <v>1611</v>
      </c>
      <c r="J153" s="23" t="s">
        <v>1988</v>
      </c>
      <c r="K153" s="23" t="str">
        <f t="shared" si="5"/>
        <v>Rio Branco - AC</v>
      </c>
      <c r="L153" s="24" t="s">
        <v>1612</v>
      </c>
      <c r="M153" s="21" t="s">
        <v>1613</v>
      </c>
      <c r="N153" s="23" t="s">
        <v>1529</v>
      </c>
      <c r="O153" s="23" t="str">
        <f>IF(Clientes!$N153 = "sim", "Assinante","Não Assinante")</f>
        <v>Não Assinante</v>
      </c>
    </row>
    <row r="154" spans="1:15" ht="12.5" x14ac:dyDescent="0.25">
      <c r="A154" s="19" t="s">
        <v>1724</v>
      </c>
      <c r="B154" s="19" t="str">
        <f t="shared" si="4"/>
        <v>Hering</v>
      </c>
      <c r="C154" s="20">
        <v>24</v>
      </c>
      <c r="D154" s="18" t="s">
        <v>1546</v>
      </c>
      <c r="E154" s="19" t="str">
        <f>IF(Clientes!$D154="F","Feminino","Masculino")</f>
        <v>Masculino</v>
      </c>
      <c r="F154" s="19" t="s">
        <v>1507</v>
      </c>
      <c r="G154" s="19">
        <f>COUNTIF(Clientes!$F$2:$F$475,F154)</f>
        <v>149</v>
      </c>
      <c r="H154" s="19" t="s">
        <v>1618</v>
      </c>
      <c r="I154" s="19" t="s">
        <v>1619</v>
      </c>
      <c r="J154" s="19" t="s">
        <v>1988</v>
      </c>
      <c r="K154" s="19" t="str">
        <f t="shared" si="5"/>
        <v>Olinda - PE</v>
      </c>
      <c r="L154" s="20" t="s">
        <v>1620</v>
      </c>
      <c r="M154" s="21" t="s">
        <v>1621</v>
      </c>
      <c r="N154" s="19" t="s">
        <v>1505</v>
      </c>
      <c r="O154" s="19" t="str">
        <f>IF(Clientes!$N154 = "sim", "Assinante","Não Assinante")</f>
        <v>Assinante</v>
      </c>
    </row>
    <row r="155" spans="1:15" ht="12.5" hidden="1" x14ac:dyDescent="0.25">
      <c r="A155" s="23" t="s">
        <v>1725</v>
      </c>
      <c r="B155" s="23" t="str">
        <f t="shared" si="4"/>
        <v>Abdao</v>
      </c>
      <c r="C155" s="24">
        <v>31</v>
      </c>
      <c r="D155" s="22" t="s">
        <v>1546</v>
      </c>
      <c r="E155" s="19" t="str">
        <f>IF(Clientes!$D155="F","Feminino","Masculino")</f>
        <v>Masculino</v>
      </c>
      <c r="F155" s="23" t="s">
        <v>1594</v>
      </c>
      <c r="G155" s="19">
        <f>COUNTIF(Clientes!$F$2:$F$475,F155)</f>
        <v>50</v>
      </c>
      <c r="H155" s="19" t="s">
        <v>1569</v>
      </c>
      <c r="I155" s="23" t="s">
        <v>1553</v>
      </c>
      <c r="J155" s="23" t="s">
        <v>1988</v>
      </c>
      <c r="K155" s="23" t="str">
        <f t="shared" si="5"/>
        <v>São Paulo - SP</v>
      </c>
      <c r="L155" s="24" t="s">
        <v>1554</v>
      </c>
      <c r="M155" s="21" t="s">
        <v>1555</v>
      </c>
      <c r="N155" s="23" t="s">
        <v>1505</v>
      </c>
      <c r="O155" s="23" t="str">
        <f>IF(Clientes!$N155 = "sim", "Assinante","Não Assinante")</f>
        <v>Assinante</v>
      </c>
    </row>
    <row r="156" spans="1:15" ht="12.5" hidden="1" x14ac:dyDescent="0.25">
      <c r="A156" s="19" t="s">
        <v>1726</v>
      </c>
      <c r="B156" s="19" t="str">
        <f t="shared" si="4"/>
        <v>Geisemara</v>
      </c>
      <c r="C156" s="20">
        <v>61</v>
      </c>
      <c r="D156" s="18" t="s">
        <v>1499</v>
      </c>
      <c r="E156" s="19" t="str">
        <f>IF(Clientes!$D156="F","Feminino","Masculino")</f>
        <v>Feminino</v>
      </c>
      <c r="F156" s="19" t="s">
        <v>1507</v>
      </c>
      <c r="G156" s="19">
        <f>COUNTIF(Clientes!$F$2:$F$475,F156)</f>
        <v>149</v>
      </c>
      <c r="H156" s="23" t="s">
        <v>1519</v>
      </c>
      <c r="I156" s="19" t="s">
        <v>1520</v>
      </c>
      <c r="J156" s="19" t="s">
        <v>1988</v>
      </c>
      <c r="K156" s="19" t="str">
        <f t="shared" si="5"/>
        <v>Curitiba - PR</v>
      </c>
      <c r="L156" s="20" t="s">
        <v>1642</v>
      </c>
      <c r="M156" s="21" t="s">
        <v>1643</v>
      </c>
      <c r="N156" s="19" t="s">
        <v>1505</v>
      </c>
      <c r="O156" s="19" t="str">
        <f>IF(Clientes!$N156 = "sim", "Assinante","Não Assinante")</f>
        <v>Assinante</v>
      </c>
    </row>
    <row r="157" spans="1:15" ht="12.5" hidden="1" x14ac:dyDescent="0.25">
      <c r="A157" s="23" t="s">
        <v>1727</v>
      </c>
      <c r="B157" s="23" t="str">
        <f t="shared" si="4"/>
        <v>Jesielma</v>
      </c>
      <c r="C157" s="24">
        <v>66</v>
      </c>
      <c r="D157" s="22" t="s">
        <v>1499</v>
      </c>
      <c r="E157" s="19" t="str">
        <f>IF(Clientes!$D157="F","Feminino","Masculino")</f>
        <v>Feminino</v>
      </c>
      <c r="F157" s="23" t="s">
        <v>1594</v>
      </c>
      <c r="G157" s="19">
        <f>COUNTIF(Clientes!$F$2:$F$475,F157)</f>
        <v>50</v>
      </c>
      <c r="H157" s="19" t="s">
        <v>1569</v>
      </c>
      <c r="I157" s="23" t="s">
        <v>1553</v>
      </c>
      <c r="J157" s="23" t="s">
        <v>1988</v>
      </c>
      <c r="K157" s="23" t="str">
        <f t="shared" si="5"/>
        <v>São Paulo - SP</v>
      </c>
      <c r="L157" s="24" t="s">
        <v>1570</v>
      </c>
      <c r="M157" s="21" t="s">
        <v>1571</v>
      </c>
      <c r="N157" s="23" t="s">
        <v>1505</v>
      </c>
      <c r="O157" s="23" t="str">
        <f>IF(Clientes!$N157 = "sim", "Assinante","Não Assinante")</f>
        <v>Assinante</v>
      </c>
    </row>
    <row r="158" spans="1:15" ht="12.5" hidden="1" x14ac:dyDescent="0.25">
      <c r="A158" s="19" t="s">
        <v>1728</v>
      </c>
      <c r="B158" s="19" t="str">
        <f t="shared" si="4"/>
        <v>Erinton</v>
      </c>
      <c r="C158" s="20">
        <v>16</v>
      </c>
      <c r="D158" s="18" t="s">
        <v>1546</v>
      </c>
      <c r="E158" s="19" t="str">
        <f>IF(Clientes!$D158="F","Feminino","Masculino")</f>
        <v>Masculino</v>
      </c>
      <c r="F158" s="19" t="s">
        <v>1507</v>
      </c>
      <c r="G158" s="19">
        <f>COUNTIF(Clientes!$F$2:$F$475,F158)</f>
        <v>149</v>
      </c>
      <c r="H158" s="19" t="s">
        <v>1508</v>
      </c>
      <c r="I158" s="19" t="s">
        <v>1509</v>
      </c>
      <c r="J158" s="19" t="s">
        <v>1988</v>
      </c>
      <c r="K158" s="19" t="str">
        <f t="shared" si="5"/>
        <v>Fortaleza - CE</v>
      </c>
      <c r="L158" s="20" t="s">
        <v>1510</v>
      </c>
      <c r="M158" s="21" t="s">
        <v>1511</v>
      </c>
      <c r="N158" s="19" t="s">
        <v>1505</v>
      </c>
      <c r="O158" s="19" t="str">
        <f>IF(Clientes!$N158 = "sim", "Assinante","Não Assinante")</f>
        <v>Assinante</v>
      </c>
    </row>
    <row r="159" spans="1:15" ht="12.5" hidden="1" x14ac:dyDescent="0.25">
      <c r="A159" s="23" t="s">
        <v>1729</v>
      </c>
      <c r="B159" s="23" t="str">
        <f t="shared" si="4"/>
        <v>Maridene</v>
      </c>
      <c r="C159" s="24">
        <v>52</v>
      </c>
      <c r="D159" s="22" t="s">
        <v>1499</v>
      </c>
      <c r="E159" s="19" t="str">
        <f>IF(Clientes!$D159="F","Feminino","Masculino")</f>
        <v>Feminino</v>
      </c>
      <c r="F159" s="23" t="s">
        <v>1524</v>
      </c>
      <c r="G159" s="19">
        <f>COUNTIF(Clientes!$F$2:$F$475,F159)</f>
        <v>38</v>
      </c>
      <c r="H159" s="23" t="s">
        <v>1519</v>
      </c>
      <c r="I159" s="23" t="s">
        <v>1520</v>
      </c>
      <c r="J159" s="23" t="s">
        <v>1988</v>
      </c>
      <c r="K159" s="23" t="str">
        <f t="shared" si="5"/>
        <v>Curitiba - PR</v>
      </c>
      <c r="L159" s="24" t="s">
        <v>1642</v>
      </c>
      <c r="M159" s="21" t="s">
        <v>1643</v>
      </c>
      <c r="N159" s="23" t="s">
        <v>1505</v>
      </c>
      <c r="O159" s="23" t="str">
        <f>IF(Clientes!$N159 = "sim", "Assinante","Não Assinante")</f>
        <v>Assinante</v>
      </c>
    </row>
    <row r="160" spans="1:15" ht="12.5" hidden="1" x14ac:dyDescent="0.25">
      <c r="A160" s="19" t="s">
        <v>1730</v>
      </c>
      <c r="B160" s="19" t="str">
        <f t="shared" si="4"/>
        <v>Erlaine</v>
      </c>
      <c r="C160" s="20">
        <v>48</v>
      </c>
      <c r="D160" s="18" t="s">
        <v>1499</v>
      </c>
      <c r="E160" s="19" t="str">
        <f>IF(Clientes!$D160="F","Feminino","Masculino")</f>
        <v>Feminino</v>
      </c>
      <c r="F160" s="19" t="s">
        <v>1594</v>
      </c>
      <c r="G160" s="19">
        <f>COUNTIF(Clientes!$F$2:$F$475,F160)</f>
        <v>50</v>
      </c>
      <c r="H160" s="19" t="s">
        <v>1632</v>
      </c>
      <c r="I160" s="19" t="s">
        <v>1633</v>
      </c>
      <c r="J160" s="19" t="s">
        <v>1988</v>
      </c>
      <c r="K160" s="19" t="str">
        <f t="shared" si="5"/>
        <v>Salvador - BA</v>
      </c>
      <c r="L160" s="20" t="s">
        <v>1634</v>
      </c>
      <c r="M160" s="21" t="s">
        <v>1635</v>
      </c>
      <c r="N160" s="19" t="s">
        <v>1505</v>
      </c>
      <c r="O160" s="19" t="str">
        <f>IF(Clientes!$N160 = "sim", "Assinante","Não Assinante")</f>
        <v>Assinante</v>
      </c>
    </row>
    <row r="161" spans="1:15" ht="12.5" hidden="1" x14ac:dyDescent="0.25">
      <c r="A161" s="23" t="s">
        <v>1654</v>
      </c>
      <c r="B161" s="23" t="str">
        <f t="shared" si="4"/>
        <v>Osni</v>
      </c>
      <c r="C161" s="24">
        <v>16</v>
      </c>
      <c r="D161" s="22" t="s">
        <v>1546</v>
      </c>
      <c r="E161" s="19" t="str">
        <f>IF(Clientes!$D161="F","Feminino","Masculino")</f>
        <v>Masculino</v>
      </c>
      <c r="F161" s="23" t="s">
        <v>1539</v>
      </c>
      <c r="G161" s="19">
        <f>COUNTIF(Clientes!$F$2:$F$475,F161)</f>
        <v>67</v>
      </c>
      <c r="H161" s="38" t="s">
        <v>1581</v>
      </c>
      <c r="I161" s="23" t="s">
        <v>1526</v>
      </c>
      <c r="J161" s="23" t="s">
        <v>1988</v>
      </c>
      <c r="K161" s="23" t="str">
        <f t="shared" si="5"/>
        <v>Porto Alegre - RS</v>
      </c>
      <c r="L161" s="24" t="s">
        <v>1527</v>
      </c>
      <c r="M161" s="21" t="s">
        <v>1528</v>
      </c>
      <c r="N161" s="23" t="s">
        <v>1505</v>
      </c>
      <c r="O161" s="23" t="str">
        <f>IF(Clientes!$N161 = "sim", "Assinante","Não Assinante")</f>
        <v>Assinante</v>
      </c>
    </row>
    <row r="162" spans="1:15" ht="12.5" hidden="1" x14ac:dyDescent="0.25">
      <c r="A162" s="19" t="s">
        <v>1731</v>
      </c>
      <c r="B162" s="19" t="str">
        <f t="shared" si="4"/>
        <v>Weslaine</v>
      </c>
      <c r="C162" s="20">
        <v>35</v>
      </c>
      <c r="D162" s="18" t="s">
        <v>1499</v>
      </c>
      <c r="E162" s="19" t="str">
        <f>IF(Clientes!$D162="F","Feminino","Masculino")</f>
        <v>Feminino</v>
      </c>
      <c r="F162" s="19" t="s">
        <v>1653</v>
      </c>
      <c r="G162" s="19">
        <f>COUNTIF(Clientes!$F$2:$F$475,F162)</f>
        <v>18</v>
      </c>
      <c r="H162" s="19" t="s">
        <v>1610</v>
      </c>
      <c r="I162" s="19" t="s">
        <v>1611</v>
      </c>
      <c r="J162" s="19" t="s">
        <v>1988</v>
      </c>
      <c r="K162" s="19" t="str">
        <f t="shared" si="5"/>
        <v>Rio Branco - AC</v>
      </c>
      <c r="L162" s="20" t="s">
        <v>1612</v>
      </c>
      <c r="M162" s="21" t="s">
        <v>1613</v>
      </c>
      <c r="N162" s="19" t="s">
        <v>1529</v>
      </c>
      <c r="O162" s="19" t="str">
        <f>IF(Clientes!$N162 = "sim", "Assinante","Não Assinante")</f>
        <v>Não Assinante</v>
      </c>
    </row>
    <row r="163" spans="1:15" ht="12.5" hidden="1" x14ac:dyDescent="0.25">
      <c r="A163" s="23" t="s">
        <v>1732</v>
      </c>
      <c r="B163" s="23" t="str">
        <f t="shared" si="4"/>
        <v>Suzette</v>
      </c>
      <c r="C163" s="24">
        <v>15</v>
      </c>
      <c r="D163" s="22" t="s">
        <v>1499</v>
      </c>
      <c r="E163" s="19" t="str">
        <f>IF(Clientes!$D163="F","Feminino","Masculino")</f>
        <v>Feminino</v>
      </c>
      <c r="F163" s="23" t="s">
        <v>1594</v>
      </c>
      <c r="G163" s="19">
        <f>COUNTIF(Clientes!$F$2:$F$475,F163)</f>
        <v>50</v>
      </c>
      <c r="H163" s="23" t="s">
        <v>1519</v>
      </c>
      <c r="I163" s="23" t="s">
        <v>1520</v>
      </c>
      <c r="J163" s="23" t="s">
        <v>1988</v>
      </c>
      <c r="K163" s="23" t="str">
        <f t="shared" si="5"/>
        <v>Curitiba - PR</v>
      </c>
      <c r="L163" s="24" t="s">
        <v>1642</v>
      </c>
      <c r="M163" s="21" t="s">
        <v>1643</v>
      </c>
      <c r="N163" s="23" t="s">
        <v>1505</v>
      </c>
      <c r="O163" s="23" t="str">
        <f>IF(Clientes!$N163 = "sim", "Assinante","Não Assinante")</f>
        <v>Assinante</v>
      </c>
    </row>
    <row r="164" spans="1:15" ht="12.5" hidden="1" x14ac:dyDescent="0.25">
      <c r="A164" s="19" t="s">
        <v>1733</v>
      </c>
      <c r="B164" s="19" t="str">
        <f t="shared" si="4"/>
        <v>Karielly</v>
      </c>
      <c r="C164" s="20">
        <v>68</v>
      </c>
      <c r="D164" s="18" t="s">
        <v>1499</v>
      </c>
      <c r="E164" s="19" t="str">
        <f>IF(Clientes!$D164="F","Feminino","Masculino")</f>
        <v>Feminino</v>
      </c>
      <c r="F164" s="19" t="s">
        <v>1594</v>
      </c>
      <c r="G164" s="19">
        <f>COUNTIF(Clientes!$F$2:$F$475,F164)</f>
        <v>50</v>
      </c>
      <c r="H164" s="38" t="s">
        <v>1581</v>
      </c>
      <c r="I164" s="19" t="s">
        <v>1526</v>
      </c>
      <c r="J164" s="19" t="s">
        <v>1988</v>
      </c>
      <c r="K164" s="19" t="str">
        <f t="shared" si="5"/>
        <v>Porto Alegre - RS</v>
      </c>
      <c r="L164" s="20" t="s">
        <v>1527</v>
      </c>
      <c r="M164" s="21" t="s">
        <v>1528</v>
      </c>
      <c r="N164" s="19" t="s">
        <v>1529</v>
      </c>
      <c r="O164" s="19" t="str">
        <f>IF(Clientes!$N164 = "sim", "Assinante","Não Assinante")</f>
        <v>Não Assinante</v>
      </c>
    </row>
    <row r="165" spans="1:15" ht="12.5" x14ac:dyDescent="0.25">
      <c r="A165" s="23" t="s">
        <v>1734</v>
      </c>
      <c r="B165" s="23" t="str">
        <f t="shared" si="4"/>
        <v>Osvano</v>
      </c>
      <c r="C165" s="24">
        <v>39</v>
      </c>
      <c r="D165" s="22" t="s">
        <v>1546</v>
      </c>
      <c r="E165" s="19" t="str">
        <f>IF(Clientes!$D165="F","Feminino","Masculino")</f>
        <v>Masculino</v>
      </c>
      <c r="F165" s="23" t="s">
        <v>1507</v>
      </c>
      <c r="G165" s="19">
        <f>COUNTIF(Clientes!$F$2:$F$475,F165)</f>
        <v>149</v>
      </c>
      <c r="H165" s="23" t="s">
        <v>1618</v>
      </c>
      <c r="I165" s="23" t="s">
        <v>1619</v>
      </c>
      <c r="J165" s="23" t="s">
        <v>1988</v>
      </c>
      <c r="K165" s="23" t="str">
        <f t="shared" si="5"/>
        <v>Olinda - PE</v>
      </c>
      <c r="L165" s="24" t="s">
        <v>1620</v>
      </c>
      <c r="M165" s="21" t="s">
        <v>1621</v>
      </c>
      <c r="N165" s="23" t="s">
        <v>1505</v>
      </c>
      <c r="O165" s="23" t="str">
        <f>IF(Clientes!$N165 = "sim", "Assinante","Não Assinante")</f>
        <v>Assinante</v>
      </c>
    </row>
    <row r="166" spans="1:15" ht="12.5" hidden="1" x14ac:dyDescent="0.25">
      <c r="A166" s="19" t="s">
        <v>1735</v>
      </c>
      <c r="B166" s="19" t="str">
        <f t="shared" si="4"/>
        <v>Geise</v>
      </c>
      <c r="C166" s="20">
        <v>58</v>
      </c>
      <c r="D166" s="18" t="s">
        <v>1546</v>
      </c>
      <c r="E166" s="19" t="str">
        <f>IF(Clientes!$D166="F","Feminino","Masculino")</f>
        <v>Masculino</v>
      </c>
      <c r="F166" s="19" t="s">
        <v>1500</v>
      </c>
      <c r="G166" s="19">
        <f>COUNTIF(Clientes!$F$2:$F$475,F166)</f>
        <v>15</v>
      </c>
      <c r="H166" s="19" t="s">
        <v>1547</v>
      </c>
      <c r="I166" s="19" t="s">
        <v>1548</v>
      </c>
      <c r="J166" s="19" t="s">
        <v>1988</v>
      </c>
      <c r="K166" s="19" t="str">
        <f t="shared" si="5"/>
        <v>Maceió - AL</v>
      </c>
      <c r="L166" s="20" t="s">
        <v>1549</v>
      </c>
      <c r="M166" s="21" t="s">
        <v>1550</v>
      </c>
      <c r="N166" s="19" t="s">
        <v>1529</v>
      </c>
      <c r="O166" s="19" t="str">
        <f>IF(Clientes!$N166 = "sim", "Assinante","Não Assinante")</f>
        <v>Não Assinante</v>
      </c>
    </row>
    <row r="167" spans="1:15" ht="12.5" hidden="1" x14ac:dyDescent="0.25">
      <c r="A167" s="23" t="s">
        <v>1736</v>
      </c>
      <c r="B167" s="23" t="str">
        <f t="shared" si="4"/>
        <v>Osnete</v>
      </c>
      <c r="C167" s="24">
        <v>56</v>
      </c>
      <c r="D167" s="22" t="s">
        <v>1499</v>
      </c>
      <c r="E167" s="19" t="str">
        <f>IF(Clientes!$D167="F","Feminino","Masculino")</f>
        <v>Feminino</v>
      </c>
      <c r="F167" s="23" t="s">
        <v>1539</v>
      </c>
      <c r="G167" s="19">
        <f>COUNTIF(Clientes!$F$2:$F$475,F167)</f>
        <v>67</v>
      </c>
      <c r="H167" s="19" t="s">
        <v>1569</v>
      </c>
      <c r="I167" s="23" t="s">
        <v>1553</v>
      </c>
      <c r="J167" s="23" t="s">
        <v>1988</v>
      </c>
      <c r="K167" s="23" t="str">
        <f t="shared" si="5"/>
        <v>São Paulo - SP</v>
      </c>
      <c r="L167" s="24" t="s">
        <v>1570</v>
      </c>
      <c r="M167" s="21" t="s">
        <v>1571</v>
      </c>
      <c r="N167" s="23" t="s">
        <v>1529</v>
      </c>
      <c r="O167" s="23" t="str">
        <f>IF(Clientes!$N167 = "sim", "Assinante","Não Assinante")</f>
        <v>Não Assinante</v>
      </c>
    </row>
    <row r="168" spans="1:15" ht="12.5" hidden="1" x14ac:dyDescent="0.25">
      <c r="A168" s="19" t="s">
        <v>1737</v>
      </c>
      <c r="B168" s="19" t="str">
        <f t="shared" si="4"/>
        <v>Carolane</v>
      </c>
      <c r="C168" s="20">
        <v>64</v>
      </c>
      <c r="D168" s="18" t="s">
        <v>1499</v>
      </c>
      <c r="E168" s="19" t="str">
        <f>IF(Clientes!$D168="F","Feminino","Masculino")</f>
        <v>Feminino</v>
      </c>
      <c r="F168" s="19" t="s">
        <v>1539</v>
      </c>
      <c r="G168" s="19">
        <f>COUNTIF(Clientes!$F$2:$F$475,F168)</f>
        <v>67</v>
      </c>
      <c r="H168" s="19" t="s">
        <v>1569</v>
      </c>
      <c r="I168" s="19" t="s">
        <v>1553</v>
      </c>
      <c r="J168" s="19" t="s">
        <v>1988</v>
      </c>
      <c r="K168" s="19" t="str">
        <f t="shared" si="5"/>
        <v>São Paulo - SP</v>
      </c>
      <c r="L168" s="20" t="s">
        <v>1554</v>
      </c>
      <c r="M168" s="21" t="s">
        <v>1555</v>
      </c>
      <c r="N168" s="19" t="s">
        <v>1505</v>
      </c>
      <c r="O168" s="19" t="str">
        <f>IF(Clientes!$N168 = "sim", "Assinante","Não Assinante")</f>
        <v>Assinante</v>
      </c>
    </row>
    <row r="169" spans="1:15" ht="12.5" x14ac:dyDescent="0.25">
      <c r="A169" s="23" t="s">
        <v>1738</v>
      </c>
      <c r="B169" s="23" t="str">
        <f t="shared" si="4"/>
        <v>Marida</v>
      </c>
      <c r="C169" s="24">
        <v>58</v>
      </c>
      <c r="D169" s="22" t="s">
        <v>1499</v>
      </c>
      <c r="E169" s="19" t="str">
        <f>IF(Clientes!$D169="F","Feminino","Masculino")</f>
        <v>Feminino</v>
      </c>
      <c r="F169" s="23" t="s">
        <v>1573</v>
      </c>
      <c r="G169" s="19">
        <f>COUNTIF(Clientes!$F$2:$F$475,F169)</f>
        <v>43</v>
      </c>
      <c r="H169" s="23" t="s">
        <v>1618</v>
      </c>
      <c r="I169" s="23" t="s">
        <v>1619</v>
      </c>
      <c r="J169" s="23" t="s">
        <v>1988</v>
      </c>
      <c r="K169" s="23" t="str">
        <f t="shared" si="5"/>
        <v>Olinda - PE</v>
      </c>
      <c r="L169" s="24" t="s">
        <v>1620</v>
      </c>
      <c r="M169" s="21" t="s">
        <v>1621</v>
      </c>
      <c r="N169" s="23" t="s">
        <v>1529</v>
      </c>
      <c r="O169" s="23" t="str">
        <f>IF(Clientes!$N169 = "sim", "Assinante","Não Assinante")</f>
        <v>Não Assinante</v>
      </c>
    </row>
    <row r="170" spans="1:15" ht="12.5" hidden="1" x14ac:dyDescent="0.25">
      <c r="A170" s="19" t="s">
        <v>1739</v>
      </c>
      <c r="B170" s="19" t="str">
        <f t="shared" si="4"/>
        <v>Abadias</v>
      </c>
      <c r="C170" s="20">
        <v>56</v>
      </c>
      <c r="D170" s="18" t="s">
        <v>1546</v>
      </c>
      <c r="E170" s="19" t="str">
        <f>IF(Clientes!$D170="F","Feminino","Masculino")</f>
        <v>Masculino</v>
      </c>
      <c r="F170" s="19" t="s">
        <v>1573</v>
      </c>
      <c r="G170" s="19">
        <f>COUNTIF(Clientes!$F$2:$F$475,F170)</f>
        <v>43</v>
      </c>
      <c r="H170" s="19" t="s">
        <v>1547</v>
      </c>
      <c r="I170" s="19" t="s">
        <v>1548</v>
      </c>
      <c r="J170" s="19" t="s">
        <v>1988</v>
      </c>
      <c r="K170" s="19" t="str">
        <f t="shared" si="5"/>
        <v>Maceió - AL</v>
      </c>
      <c r="L170" s="20" t="s">
        <v>1549</v>
      </c>
      <c r="M170" s="21" t="s">
        <v>1550</v>
      </c>
      <c r="N170" s="19" t="s">
        <v>1529</v>
      </c>
      <c r="O170" s="19" t="str">
        <f>IF(Clientes!$N170 = "sim", "Assinante","Não Assinante")</f>
        <v>Não Assinante</v>
      </c>
    </row>
    <row r="171" spans="1:15" ht="12.5" x14ac:dyDescent="0.25">
      <c r="A171" s="23" t="s">
        <v>1572</v>
      </c>
      <c r="B171" s="23" t="str">
        <f t="shared" si="4"/>
        <v>Weslle</v>
      </c>
      <c r="C171" s="24">
        <v>61</v>
      </c>
      <c r="D171" s="22" t="s">
        <v>1546</v>
      </c>
      <c r="E171" s="19" t="str">
        <f>IF(Clientes!$D171="F","Feminino","Masculino")</f>
        <v>Masculino</v>
      </c>
      <c r="F171" s="23" t="s">
        <v>1531</v>
      </c>
      <c r="G171" s="19">
        <f>COUNTIF(Clientes!$F$2:$F$475,F171)</f>
        <v>14</v>
      </c>
      <c r="H171" s="23" t="s">
        <v>1618</v>
      </c>
      <c r="I171" s="23" t="s">
        <v>1619</v>
      </c>
      <c r="J171" s="23" t="s">
        <v>1988</v>
      </c>
      <c r="K171" s="23" t="str">
        <f t="shared" si="5"/>
        <v>Olinda - PE</v>
      </c>
      <c r="L171" s="24" t="s">
        <v>1620</v>
      </c>
      <c r="M171" s="21" t="s">
        <v>1621</v>
      </c>
      <c r="N171" s="23" t="s">
        <v>1505</v>
      </c>
      <c r="O171" s="23" t="str">
        <f>IF(Clientes!$N171 = "sim", "Assinante","Não Assinante")</f>
        <v>Assinante</v>
      </c>
    </row>
    <row r="172" spans="1:15" ht="12.5" hidden="1" x14ac:dyDescent="0.25">
      <c r="A172" s="19" t="s">
        <v>1740</v>
      </c>
      <c r="B172" s="19" t="str">
        <f t="shared" si="4"/>
        <v>Weslin</v>
      </c>
      <c r="C172" s="20">
        <v>71</v>
      </c>
      <c r="D172" s="18" t="s">
        <v>1546</v>
      </c>
      <c r="E172" s="19" t="str">
        <f>IF(Clientes!$D172="F","Feminino","Masculino")</f>
        <v>Masculino</v>
      </c>
      <c r="F172" s="19" t="s">
        <v>1518</v>
      </c>
      <c r="G172" s="19">
        <f>COUNTIF(Clientes!$F$2:$F$475,F172)</f>
        <v>28</v>
      </c>
      <c r="H172" s="19" t="s">
        <v>1569</v>
      </c>
      <c r="I172" s="19" t="s">
        <v>1553</v>
      </c>
      <c r="J172" s="19" t="s">
        <v>1988</v>
      </c>
      <c r="K172" s="19" t="str">
        <f t="shared" si="5"/>
        <v>São Paulo - SP</v>
      </c>
      <c r="L172" s="20" t="s">
        <v>1606</v>
      </c>
      <c r="M172" s="21" t="s">
        <v>1607</v>
      </c>
      <c r="N172" s="19" t="s">
        <v>1505</v>
      </c>
      <c r="O172" s="19" t="str">
        <f>IF(Clientes!$N172 = "sim", "Assinante","Não Assinante")</f>
        <v>Assinante</v>
      </c>
    </row>
    <row r="173" spans="1:15" ht="12.5" hidden="1" x14ac:dyDescent="0.25">
      <c r="A173" s="23" t="s">
        <v>1741</v>
      </c>
      <c r="B173" s="23" t="str">
        <f t="shared" si="4"/>
        <v>Maricleuma</v>
      </c>
      <c r="C173" s="24">
        <v>50</v>
      </c>
      <c r="D173" s="22" t="s">
        <v>1499</v>
      </c>
      <c r="E173" s="19" t="str">
        <f>IF(Clientes!$D173="F","Feminino","Masculino")</f>
        <v>Feminino</v>
      </c>
      <c r="F173" s="23" t="s">
        <v>1524</v>
      </c>
      <c r="G173" s="19">
        <f>COUNTIF(Clientes!$F$2:$F$475,F173)</f>
        <v>38</v>
      </c>
      <c r="H173" s="23" t="s">
        <v>1610</v>
      </c>
      <c r="I173" s="23" t="s">
        <v>1611</v>
      </c>
      <c r="J173" s="23" t="s">
        <v>1988</v>
      </c>
      <c r="K173" s="23" t="str">
        <f t="shared" si="5"/>
        <v>Rio Branco - AC</v>
      </c>
      <c r="L173" s="24" t="s">
        <v>1612</v>
      </c>
      <c r="M173" s="21" t="s">
        <v>1613</v>
      </c>
      <c r="N173" s="23" t="s">
        <v>1529</v>
      </c>
      <c r="O173" s="23" t="str">
        <f>IF(Clientes!$N173 = "sim", "Assinante","Não Assinante")</f>
        <v>Não Assinante</v>
      </c>
    </row>
    <row r="174" spans="1:15" ht="12.5" hidden="1" x14ac:dyDescent="0.25">
      <c r="A174" s="19" t="s">
        <v>1742</v>
      </c>
      <c r="B174" s="19" t="str">
        <f t="shared" si="4"/>
        <v>Saul</v>
      </c>
      <c r="C174" s="20">
        <v>28</v>
      </c>
      <c r="D174" s="18" t="s">
        <v>1546</v>
      </c>
      <c r="E174" s="19" t="str">
        <f>IF(Clientes!$D174="F","Feminino","Masculino")</f>
        <v>Masculino</v>
      </c>
      <c r="F174" s="19" t="s">
        <v>1567</v>
      </c>
      <c r="G174" s="19">
        <f>COUNTIF(Clientes!$F$2:$F$475,F174)</f>
        <v>30</v>
      </c>
      <c r="H174" s="19" t="s">
        <v>1574</v>
      </c>
      <c r="I174" s="19" t="s">
        <v>1575</v>
      </c>
      <c r="J174" s="19" t="s">
        <v>1988</v>
      </c>
      <c r="K174" s="19" t="str">
        <f t="shared" si="5"/>
        <v>Vila Velha - ES</v>
      </c>
      <c r="L174" s="20" t="s">
        <v>1576</v>
      </c>
      <c r="M174" s="21" t="s">
        <v>1577</v>
      </c>
      <c r="N174" s="19" t="s">
        <v>1529</v>
      </c>
      <c r="O174" s="19" t="str">
        <f>IF(Clientes!$N174 = "sim", "Assinante","Não Assinante")</f>
        <v>Não Assinante</v>
      </c>
    </row>
    <row r="175" spans="1:15" ht="12.5" hidden="1" x14ac:dyDescent="0.25">
      <c r="A175" s="23" t="s">
        <v>1743</v>
      </c>
      <c r="B175" s="23" t="str">
        <f t="shared" si="4"/>
        <v>Walison</v>
      </c>
      <c r="C175" s="24">
        <v>23</v>
      </c>
      <c r="D175" s="22" t="s">
        <v>1546</v>
      </c>
      <c r="E175" s="19" t="str">
        <f>IF(Clientes!$D175="F","Feminino","Masculino")</f>
        <v>Masculino</v>
      </c>
      <c r="F175" s="23" t="s">
        <v>1573</v>
      </c>
      <c r="G175" s="19">
        <f>COUNTIF(Clientes!$F$2:$F$475,F175)</f>
        <v>43</v>
      </c>
      <c r="H175" s="23" t="s">
        <v>1519</v>
      </c>
      <c r="I175" s="23" t="s">
        <v>1520</v>
      </c>
      <c r="J175" s="23" t="s">
        <v>1988</v>
      </c>
      <c r="K175" s="23" t="str">
        <f t="shared" si="5"/>
        <v>Curitiba - PR</v>
      </c>
      <c r="L175" s="24" t="s">
        <v>1585</v>
      </c>
      <c r="M175" s="21" t="s">
        <v>1586</v>
      </c>
      <c r="N175" s="23" t="s">
        <v>1505</v>
      </c>
      <c r="O175" s="23" t="str">
        <f>IF(Clientes!$N175 = "sim", "Assinante","Não Assinante")</f>
        <v>Assinante</v>
      </c>
    </row>
    <row r="176" spans="1:15" ht="12.5" hidden="1" x14ac:dyDescent="0.25">
      <c r="A176" s="19" t="s">
        <v>1744</v>
      </c>
      <c r="B176" s="19" t="str">
        <f t="shared" si="4"/>
        <v>Suedna</v>
      </c>
      <c r="C176" s="20">
        <v>39</v>
      </c>
      <c r="D176" s="18" t="s">
        <v>1499</v>
      </c>
      <c r="E176" s="19" t="str">
        <f>IF(Clientes!$D176="F","Feminino","Masculino")</f>
        <v>Feminino</v>
      </c>
      <c r="F176" s="19" t="s">
        <v>1524</v>
      </c>
      <c r="G176" s="19">
        <f>COUNTIF(Clientes!$F$2:$F$475,F176)</f>
        <v>38</v>
      </c>
      <c r="H176" s="19" t="s">
        <v>1501</v>
      </c>
      <c r="I176" s="19" t="s">
        <v>1502</v>
      </c>
      <c r="J176" s="19" t="s">
        <v>1988</v>
      </c>
      <c r="K176" s="19" t="str">
        <f t="shared" si="5"/>
        <v>Belo Horizonte - MG</v>
      </c>
      <c r="L176" s="20" t="s">
        <v>1503</v>
      </c>
      <c r="M176" s="21" t="s">
        <v>1504</v>
      </c>
      <c r="N176" s="19" t="s">
        <v>1529</v>
      </c>
      <c r="O176" s="19" t="str">
        <f>IF(Clientes!$N176 = "sim", "Assinante","Não Assinante")</f>
        <v>Não Assinante</v>
      </c>
    </row>
    <row r="177" spans="1:15" ht="12.5" hidden="1" x14ac:dyDescent="0.25">
      <c r="A177" s="23" t="s">
        <v>1624</v>
      </c>
      <c r="B177" s="23" t="str">
        <f t="shared" si="4"/>
        <v>Carolini</v>
      </c>
      <c r="C177" s="24">
        <v>35</v>
      </c>
      <c r="D177" s="22" t="s">
        <v>1499</v>
      </c>
      <c r="E177" s="19" t="str">
        <f>IF(Clientes!$D177="F","Feminino","Masculino")</f>
        <v>Feminino</v>
      </c>
      <c r="F177" s="23" t="s">
        <v>1573</v>
      </c>
      <c r="G177" s="19">
        <f>COUNTIF(Clientes!$F$2:$F$475,F177)</f>
        <v>43</v>
      </c>
      <c r="H177" s="19" t="s">
        <v>1569</v>
      </c>
      <c r="I177" s="23" t="s">
        <v>1553</v>
      </c>
      <c r="J177" s="23" t="s">
        <v>1988</v>
      </c>
      <c r="K177" s="23" t="str">
        <f t="shared" si="5"/>
        <v>São Paulo - SP</v>
      </c>
      <c r="L177" s="24" t="s">
        <v>1554</v>
      </c>
      <c r="M177" s="21" t="s">
        <v>1555</v>
      </c>
      <c r="N177" s="23" t="s">
        <v>1505</v>
      </c>
      <c r="O177" s="23" t="str">
        <f>IF(Clientes!$N177 = "sim", "Assinante","Não Assinante")</f>
        <v>Assinante</v>
      </c>
    </row>
    <row r="178" spans="1:15" ht="12.5" hidden="1" x14ac:dyDescent="0.25">
      <c r="A178" s="19" t="s">
        <v>1745</v>
      </c>
      <c r="B178" s="19" t="str">
        <f t="shared" si="4"/>
        <v>Osvanir</v>
      </c>
      <c r="C178" s="20">
        <v>25</v>
      </c>
      <c r="D178" s="18" t="s">
        <v>1546</v>
      </c>
      <c r="E178" s="19" t="str">
        <f>IF(Clientes!$D178="F","Feminino","Masculino")</f>
        <v>Masculino</v>
      </c>
      <c r="F178" s="19" t="s">
        <v>1594</v>
      </c>
      <c r="G178" s="19">
        <f>COUNTIF(Clientes!$F$2:$F$475,F178)</f>
        <v>50</v>
      </c>
      <c r="H178" s="38" t="s">
        <v>1581</v>
      </c>
      <c r="I178" s="19" t="s">
        <v>1526</v>
      </c>
      <c r="J178" s="19" t="s">
        <v>1988</v>
      </c>
      <c r="K178" s="19" t="str">
        <f t="shared" si="5"/>
        <v>Porto Alegre - RS</v>
      </c>
      <c r="L178" s="20" t="s">
        <v>1527</v>
      </c>
      <c r="M178" s="21" t="s">
        <v>1528</v>
      </c>
      <c r="N178" s="19" t="s">
        <v>1505</v>
      </c>
      <c r="O178" s="19" t="str">
        <f>IF(Clientes!$N178 = "sim", "Assinante","Não Assinante")</f>
        <v>Assinante</v>
      </c>
    </row>
    <row r="179" spans="1:15" ht="12.5" hidden="1" x14ac:dyDescent="0.25">
      <c r="A179" s="23" t="s">
        <v>1746</v>
      </c>
      <c r="B179" s="23" t="str">
        <f t="shared" si="4"/>
        <v>Herinque</v>
      </c>
      <c r="C179" s="24">
        <v>55</v>
      </c>
      <c r="D179" s="22" t="s">
        <v>1546</v>
      </c>
      <c r="E179" s="19" t="str">
        <f>IF(Clientes!$D179="F","Feminino","Masculino")</f>
        <v>Masculino</v>
      </c>
      <c r="F179" s="23" t="s">
        <v>1539</v>
      </c>
      <c r="G179" s="19">
        <f>COUNTIF(Clientes!$F$2:$F$475,F179)</f>
        <v>67</v>
      </c>
      <c r="H179" s="23" t="s">
        <v>1519</v>
      </c>
      <c r="I179" s="23" t="s">
        <v>1520</v>
      </c>
      <c r="J179" s="23" t="s">
        <v>1988</v>
      </c>
      <c r="K179" s="23" t="str">
        <f t="shared" si="5"/>
        <v>Curitiba - PR</v>
      </c>
      <c r="L179" s="24" t="s">
        <v>1585</v>
      </c>
      <c r="M179" s="21" t="s">
        <v>1586</v>
      </c>
      <c r="N179" s="23" t="s">
        <v>1529</v>
      </c>
      <c r="O179" s="23" t="str">
        <f>IF(Clientes!$N179 = "sim", "Assinante","Não Assinante")</f>
        <v>Não Assinante</v>
      </c>
    </row>
    <row r="180" spans="1:15" ht="12.5" hidden="1" x14ac:dyDescent="0.25">
      <c r="A180" s="19" t="s">
        <v>1747</v>
      </c>
      <c r="B180" s="19" t="str">
        <f t="shared" si="4"/>
        <v>Abdia</v>
      </c>
      <c r="C180" s="20">
        <v>58</v>
      </c>
      <c r="D180" s="18" t="s">
        <v>1546</v>
      </c>
      <c r="E180" s="19" t="str">
        <f>IF(Clientes!$D180="F","Feminino","Masculino")</f>
        <v>Masculino</v>
      </c>
      <c r="F180" s="19" t="s">
        <v>1507</v>
      </c>
      <c r="G180" s="19">
        <f>COUNTIF(Clientes!$F$2:$F$475,F180)</f>
        <v>149</v>
      </c>
      <c r="H180" s="19" t="s">
        <v>1541</v>
      </c>
      <c r="I180" s="19" t="s">
        <v>1542</v>
      </c>
      <c r="J180" s="19" t="s">
        <v>1988</v>
      </c>
      <c r="K180" s="19" t="str">
        <f t="shared" si="5"/>
        <v>Cuiabá - MT</v>
      </c>
      <c r="L180" s="20" t="s">
        <v>1543</v>
      </c>
      <c r="M180" s="21" t="s">
        <v>1544</v>
      </c>
      <c r="N180" s="19" t="s">
        <v>1505</v>
      </c>
      <c r="O180" s="19" t="str">
        <f>IF(Clientes!$N180 = "sim", "Assinante","Não Assinante")</f>
        <v>Assinante</v>
      </c>
    </row>
    <row r="181" spans="1:15" ht="12.5" hidden="1" x14ac:dyDescent="0.25">
      <c r="A181" s="23" t="s">
        <v>1748</v>
      </c>
      <c r="B181" s="23" t="str">
        <f t="shared" si="4"/>
        <v>Abdenor</v>
      </c>
      <c r="C181" s="24">
        <v>18</v>
      </c>
      <c r="D181" s="22" t="s">
        <v>1546</v>
      </c>
      <c r="E181" s="19" t="str">
        <f>IF(Clientes!$D181="F","Feminino","Masculino")</f>
        <v>Masculino</v>
      </c>
      <c r="F181" s="23" t="s">
        <v>1507</v>
      </c>
      <c r="G181" s="19">
        <f>COUNTIF(Clientes!$F$2:$F$475,F181)</f>
        <v>149</v>
      </c>
      <c r="H181" s="23" t="s">
        <v>1599</v>
      </c>
      <c r="I181" s="23" t="s">
        <v>1600</v>
      </c>
      <c r="J181" s="23" t="s">
        <v>1988</v>
      </c>
      <c r="K181" s="23" t="str">
        <f t="shared" si="5"/>
        <v>Goiânia - GO</v>
      </c>
      <c r="L181" s="24" t="s">
        <v>1601</v>
      </c>
      <c r="M181" s="21" t="s">
        <v>1602</v>
      </c>
      <c r="N181" s="23" t="s">
        <v>1529</v>
      </c>
      <c r="O181" s="23" t="str">
        <f>IF(Clientes!$N181 = "sim", "Assinante","Não Assinante")</f>
        <v>Não Assinante</v>
      </c>
    </row>
    <row r="182" spans="1:15" ht="12.5" hidden="1" x14ac:dyDescent="0.25">
      <c r="A182" s="19" t="s">
        <v>1749</v>
      </c>
      <c r="B182" s="19" t="str">
        <f t="shared" si="4"/>
        <v>Sueli</v>
      </c>
      <c r="C182" s="20">
        <v>41</v>
      </c>
      <c r="D182" s="18" t="s">
        <v>1499</v>
      </c>
      <c r="E182" s="19" t="str">
        <f>IF(Clientes!$D182="F","Feminino","Masculino")</f>
        <v>Feminino</v>
      </c>
      <c r="F182" s="19" t="s">
        <v>1507</v>
      </c>
      <c r="G182" s="19">
        <f>COUNTIF(Clientes!$F$2:$F$475,F182)</f>
        <v>149</v>
      </c>
      <c r="H182" s="23" t="s">
        <v>1519</v>
      </c>
      <c r="I182" s="19" t="s">
        <v>1520</v>
      </c>
      <c r="J182" s="19" t="s">
        <v>1988</v>
      </c>
      <c r="K182" s="19" t="str">
        <f t="shared" si="5"/>
        <v>Curitiba - PR</v>
      </c>
      <c r="L182" s="20" t="s">
        <v>1521</v>
      </c>
      <c r="M182" s="21" t="s">
        <v>1522</v>
      </c>
      <c r="N182" s="19" t="s">
        <v>1505</v>
      </c>
      <c r="O182" s="19" t="str">
        <f>IF(Clientes!$N182 = "sim", "Assinante","Não Assinante")</f>
        <v>Assinante</v>
      </c>
    </row>
    <row r="183" spans="1:15" ht="12.5" hidden="1" x14ac:dyDescent="0.25">
      <c r="A183" s="23" t="s">
        <v>1750</v>
      </c>
      <c r="B183" s="23" t="str">
        <f t="shared" si="4"/>
        <v>Wesleide</v>
      </c>
      <c r="C183" s="24">
        <v>25</v>
      </c>
      <c r="D183" s="22" t="s">
        <v>1499</v>
      </c>
      <c r="E183" s="19" t="str">
        <f>IF(Clientes!$D183="F","Feminino","Masculino")</f>
        <v>Feminino</v>
      </c>
      <c r="F183" s="23" t="s">
        <v>1653</v>
      </c>
      <c r="G183" s="19">
        <f>COUNTIF(Clientes!$F$2:$F$475,F183)</f>
        <v>18</v>
      </c>
      <c r="H183" s="23" t="s">
        <v>1513</v>
      </c>
      <c r="I183" s="23" t="s">
        <v>1514</v>
      </c>
      <c r="J183" s="23" t="s">
        <v>1988</v>
      </c>
      <c r="K183" s="23" t="str">
        <f t="shared" si="5"/>
        <v>Manaus - AM</v>
      </c>
      <c r="L183" s="24" t="s">
        <v>1515</v>
      </c>
      <c r="M183" s="21" t="s">
        <v>1516</v>
      </c>
      <c r="N183" s="23" t="s">
        <v>1529</v>
      </c>
      <c r="O183" s="23" t="str">
        <f>IF(Clientes!$N183 = "sim", "Assinante","Não Assinante")</f>
        <v>Não Assinante</v>
      </c>
    </row>
    <row r="184" spans="1:15" ht="12.5" hidden="1" x14ac:dyDescent="0.25">
      <c r="A184" s="19" t="s">
        <v>1664</v>
      </c>
      <c r="B184" s="19" t="str">
        <f t="shared" si="4"/>
        <v>Joelmir</v>
      </c>
      <c r="C184" s="20">
        <v>46</v>
      </c>
      <c r="D184" s="18" t="s">
        <v>1546</v>
      </c>
      <c r="E184" s="19" t="str">
        <f>IF(Clientes!$D184="F","Feminino","Masculino")</f>
        <v>Masculino</v>
      </c>
      <c r="F184" s="19" t="s">
        <v>1507</v>
      </c>
      <c r="G184" s="19">
        <f>COUNTIF(Clientes!$F$2:$F$475,F184)</f>
        <v>149</v>
      </c>
      <c r="H184" s="19" t="s">
        <v>1599</v>
      </c>
      <c r="I184" s="19" t="s">
        <v>1600</v>
      </c>
      <c r="J184" s="19" t="s">
        <v>1988</v>
      </c>
      <c r="K184" s="19" t="str">
        <f t="shared" si="5"/>
        <v>Goiânia - GO</v>
      </c>
      <c r="L184" s="20" t="s">
        <v>1601</v>
      </c>
      <c r="M184" s="21" t="s">
        <v>1602</v>
      </c>
      <c r="N184" s="19" t="s">
        <v>1529</v>
      </c>
      <c r="O184" s="19" t="str">
        <f>IF(Clientes!$N184 = "sim", "Assinante","Não Assinante")</f>
        <v>Não Assinante</v>
      </c>
    </row>
    <row r="185" spans="1:15" ht="12.5" x14ac:dyDescent="0.25">
      <c r="A185" s="23" t="s">
        <v>1751</v>
      </c>
      <c r="B185" s="23" t="str">
        <f t="shared" si="4"/>
        <v>Osvanilde</v>
      </c>
      <c r="C185" s="24">
        <v>49</v>
      </c>
      <c r="D185" s="22" t="s">
        <v>1499</v>
      </c>
      <c r="E185" s="19" t="str">
        <f>IF(Clientes!$D185="F","Feminino","Masculino")</f>
        <v>Feminino</v>
      </c>
      <c r="F185" s="23" t="s">
        <v>1524</v>
      </c>
      <c r="G185" s="19">
        <f>COUNTIF(Clientes!$F$2:$F$475,F185)</f>
        <v>38</v>
      </c>
      <c r="H185" s="23" t="s">
        <v>1618</v>
      </c>
      <c r="I185" s="23" t="s">
        <v>1619</v>
      </c>
      <c r="J185" s="23" t="s">
        <v>1988</v>
      </c>
      <c r="K185" s="23" t="str">
        <f t="shared" si="5"/>
        <v>Olinda - PE</v>
      </c>
      <c r="L185" s="24" t="s">
        <v>1620</v>
      </c>
      <c r="M185" s="21" t="s">
        <v>1621</v>
      </c>
      <c r="N185" s="23" t="s">
        <v>1505</v>
      </c>
      <c r="O185" s="23" t="str">
        <f>IF(Clientes!$N185 = "sim", "Assinante","Não Assinante")</f>
        <v>Assinante</v>
      </c>
    </row>
    <row r="186" spans="1:15" ht="12.5" hidden="1" x14ac:dyDescent="0.25">
      <c r="A186" s="19" t="s">
        <v>1752</v>
      </c>
      <c r="B186" s="19" t="str">
        <f t="shared" si="4"/>
        <v>Abder</v>
      </c>
      <c r="C186" s="20">
        <v>19</v>
      </c>
      <c r="D186" s="18" t="s">
        <v>1546</v>
      </c>
      <c r="E186" s="19" t="str">
        <f>IF(Clientes!$D186="F","Feminino","Masculino")</f>
        <v>Masculino</v>
      </c>
      <c r="F186" s="19" t="s">
        <v>1573</v>
      </c>
      <c r="G186" s="19">
        <f>COUNTIF(Clientes!$F$2:$F$475,F186)</f>
        <v>43</v>
      </c>
      <c r="H186" s="19" t="s">
        <v>1574</v>
      </c>
      <c r="I186" s="19" t="s">
        <v>1575</v>
      </c>
      <c r="J186" s="19" t="s">
        <v>1988</v>
      </c>
      <c r="K186" s="19" t="str">
        <f t="shared" si="5"/>
        <v>Vila Velha - ES</v>
      </c>
      <c r="L186" s="20" t="s">
        <v>1576</v>
      </c>
      <c r="M186" s="21" t="s">
        <v>1577</v>
      </c>
      <c r="N186" s="19" t="s">
        <v>1505</v>
      </c>
      <c r="O186" s="19" t="str">
        <f>IF(Clientes!$N186 = "sim", "Assinante","Não Assinante")</f>
        <v>Assinante</v>
      </c>
    </row>
    <row r="187" spans="1:15" ht="12.5" hidden="1" x14ac:dyDescent="0.25">
      <c r="A187" s="23" t="s">
        <v>1753</v>
      </c>
      <c r="B187" s="23" t="str">
        <f t="shared" si="4"/>
        <v>Erivan</v>
      </c>
      <c r="C187" s="24">
        <v>64</v>
      </c>
      <c r="D187" s="22" t="s">
        <v>1546</v>
      </c>
      <c r="E187" s="19" t="str">
        <f>IF(Clientes!$D187="F","Feminino","Masculino")</f>
        <v>Masculino</v>
      </c>
      <c r="F187" s="23" t="s">
        <v>1539</v>
      </c>
      <c r="G187" s="19">
        <f>COUNTIF(Clientes!$F$2:$F$475,F187)</f>
        <v>67</v>
      </c>
      <c r="H187" s="19" t="s">
        <v>1569</v>
      </c>
      <c r="I187" s="23" t="s">
        <v>1553</v>
      </c>
      <c r="J187" s="23" t="s">
        <v>1988</v>
      </c>
      <c r="K187" s="23" t="str">
        <f t="shared" si="5"/>
        <v>São Paulo - SP</v>
      </c>
      <c r="L187" s="24" t="s">
        <v>1554</v>
      </c>
      <c r="M187" s="21" t="s">
        <v>1555</v>
      </c>
      <c r="N187" s="23" t="s">
        <v>1505</v>
      </c>
      <c r="O187" s="23" t="str">
        <f>IF(Clientes!$N187 = "sim", "Assinante","Não Assinante")</f>
        <v>Assinante</v>
      </c>
    </row>
    <row r="188" spans="1:15" ht="12.5" hidden="1" x14ac:dyDescent="0.25">
      <c r="A188" s="19" t="s">
        <v>1754</v>
      </c>
      <c r="B188" s="19" t="str">
        <f t="shared" si="4"/>
        <v>Geisiana</v>
      </c>
      <c r="C188" s="20">
        <v>17</v>
      </c>
      <c r="D188" s="18" t="s">
        <v>1499</v>
      </c>
      <c r="E188" s="19" t="str">
        <f>IF(Clientes!$D188="F","Feminino","Masculino")</f>
        <v>Feminino</v>
      </c>
      <c r="F188" s="19" t="s">
        <v>1507</v>
      </c>
      <c r="G188" s="19">
        <f>COUNTIF(Clientes!$F$2:$F$475,F188)</f>
        <v>149</v>
      </c>
      <c r="H188" s="19" t="s">
        <v>1532</v>
      </c>
      <c r="I188" s="19" t="s">
        <v>1533</v>
      </c>
      <c r="J188" s="19" t="s">
        <v>1988</v>
      </c>
      <c r="K188" s="19" t="str">
        <f t="shared" si="5"/>
        <v>São Luís - MA</v>
      </c>
      <c r="L188" s="20" t="s">
        <v>1534</v>
      </c>
      <c r="M188" s="21" t="s">
        <v>1535</v>
      </c>
      <c r="N188" s="19" t="s">
        <v>1505</v>
      </c>
      <c r="O188" s="19" t="str">
        <f>IF(Clientes!$N188 = "sim", "Assinante","Não Assinante")</f>
        <v>Assinante</v>
      </c>
    </row>
    <row r="189" spans="1:15" ht="12.5" hidden="1" x14ac:dyDescent="0.25">
      <c r="A189" s="23" t="s">
        <v>1755</v>
      </c>
      <c r="B189" s="23" t="str">
        <f t="shared" si="4"/>
        <v>Erinaldo</v>
      </c>
      <c r="C189" s="24">
        <v>63</v>
      </c>
      <c r="D189" s="22" t="s">
        <v>1546</v>
      </c>
      <c r="E189" s="19" t="str">
        <f>IF(Clientes!$D189="F","Feminino","Masculino")</f>
        <v>Masculino</v>
      </c>
      <c r="F189" s="23" t="s">
        <v>1524</v>
      </c>
      <c r="G189" s="19">
        <f>COUNTIF(Clientes!$F$2:$F$475,F189)</f>
        <v>38</v>
      </c>
      <c r="H189" s="19" t="s">
        <v>1501</v>
      </c>
      <c r="I189" s="23" t="s">
        <v>1502</v>
      </c>
      <c r="J189" s="23" t="s">
        <v>1988</v>
      </c>
      <c r="K189" s="23" t="str">
        <f t="shared" si="5"/>
        <v>Belo Horizonte - MG</v>
      </c>
      <c r="L189" s="24" t="s">
        <v>1557</v>
      </c>
      <c r="M189" s="21" t="s">
        <v>1558</v>
      </c>
      <c r="N189" s="23" t="s">
        <v>1505</v>
      </c>
      <c r="O189" s="23" t="str">
        <f>IF(Clientes!$N189 = "sim", "Assinante","Não Assinante")</f>
        <v>Assinante</v>
      </c>
    </row>
    <row r="190" spans="1:15" ht="12.5" hidden="1" x14ac:dyDescent="0.25">
      <c r="A190" s="19" t="s">
        <v>1756</v>
      </c>
      <c r="B190" s="19" t="str">
        <f t="shared" si="4"/>
        <v>Welington</v>
      </c>
      <c r="C190" s="20">
        <v>30</v>
      </c>
      <c r="D190" s="18" t="s">
        <v>1546</v>
      </c>
      <c r="E190" s="19" t="str">
        <f>IF(Clientes!$D190="F","Feminino","Masculino")</f>
        <v>Masculino</v>
      </c>
      <c r="F190" s="19" t="s">
        <v>1507</v>
      </c>
      <c r="G190" s="19">
        <f>COUNTIF(Clientes!$F$2:$F$475,F190)</f>
        <v>149</v>
      </c>
      <c r="H190" s="19" t="s">
        <v>1501</v>
      </c>
      <c r="I190" s="19" t="s">
        <v>1502</v>
      </c>
      <c r="J190" s="19" t="s">
        <v>1988</v>
      </c>
      <c r="K190" s="19" t="str">
        <f t="shared" si="5"/>
        <v>Belo Horizonte - MG</v>
      </c>
      <c r="L190" s="20" t="s">
        <v>1503</v>
      </c>
      <c r="M190" s="21" t="s">
        <v>1504</v>
      </c>
      <c r="N190" s="19" t="s">
        <v>1505</v>
      </c>
      <c r="O190" s="19" t="str">
        <f>IF(Clientes!$N190 = "sim", "Assinante","Não Assinante")</f>
        <v>Assinante</v>
      </c>
    </row>
    <row r="191" spans="1:15" ht="12.5" x14ac:dyDescent="0.25">
      <c r="A191" s="23" t="s">
        <v>1757</v>
      </c>
      <c r="B191" s="23" t="str">
        <f t="shared" si="4"/>
        <v>Karita</v>
      </c>
      <c r="C191" s="24">
        <v>41</v>
      </c>
      <c r="D191" s="22" t="s">
        <v>1499</v>
      </c>
      <c r="E191" s="19" t="str">
        <f>IF(Clientes!$D191="F","Feminino","Masculino")</f>
        <v>Feminino</v>
      </c>
      <c r="F191" s="23" t="s">
        <v>1518</v>
      </c>
      <c r="G191" s="19">
        <f>COUNTIF(Clientes!$F$2:$F$475,F191)</f>
        <v>28</v>
      </c>
      <c r="H191" s="23" t="s">
        <v>1618</v>
      </c>
      <c r="I191" s="23" t="s">
        <v>1619</v>
      </c>
      <c r="J191" s="23" t="s">
        <v>1988</v>
      </c>
      <c r="K191" s="23" t="str">
        <f t="shared" si="5"/>
        <v>Olinda - PE</v>
      </c>
      <c r="L191" s="24" t="s">
        <v>1620</v>
      </c>
      <c r="M191" s="21" t="s">
        <v>1621</v>
      </c>
      <c r="N191" s="23" t="s">
        <v>1505</v>
      </c>
      <c r="O191" s="23" t="str">
        <f>IF(Clientes!$N191 = "sim", "Assinante","Não Assinante")</f>
        <v>Assinante</v>
      </c>
    </row>
    <row r="192" spans="1:15" ht="12.5" hidden="1" x14ac:dyDescent="0.25">
      <c r="A192" s="19" t="s">
        <v>1758</v>
      </c>
      <c r="B192" s="19" t="str">
        <f t="shared" si="4"/>
        <v>Wesllen</v>
      </c>
      <c r="C192" s="20">
        <v>58</v>
      </c>
      <c r="D192" s="18" t="s">
        <v>1546</v>
      </c>
      <c r="E192" s="19" t="str">
        <f>IF(Clientes!$D192="F","Feminino","Masculino")</f>
        <v>Masculino</v>
      </c>
      <c r="F192" s="19" t="s">
        <v>1518</v>
      </c>
      <c r="G192" s="19">
        <f>COUNTIF(Clientes!$F$2:$F$475,F192)</f>
        <v>28</v>
      </c>
      <c r="H192" s="38" t="s">
        <v>1581</v>
      </c>
      <c r="I192" s="19" t="s">
        <v>1526</v>
      </c>
      <c r="J192" s="19" t="s">
        <v>1988</v>
      </c>
      <c r="K192" s="19" t="str">
        <f t="shared" si="5"/>
        <v>Porto Alegre - RS</v>
      </c>
      <c r="L192" s="20" t="s">
        <v>1582</v>
      </c>
      <c r="M192" s="21" t="s">
        <v>1583</v>
      </c>
      <c r="N192" s="19" t="s">
        <v>1505</v>
      </c>
      <c r="O192" s="19" t="str">
        <f>IF(Clientes!$N192 = "sim", "Assinante","Não Assinante")</f>
        <v>Assinante</v>
      </c>
    </row>
    <row r="193" spans="1:15" ht="12.5" hidden="1" x14ac:dyDescent="0.25">
      <c r="A193" s="23" t="s">
        <v>1759</v>
      </c>
      <c r="B193" s="23" t="str">
        <f t="shared" si="4"/>
        <v>Osvalina</v>
      </c>
      <c r="C193" s="24">
        <v>66</v>
      </c>
      <c r="D193" s="22" t="s">
        <v>1499</v>
      </c>
      <c r="E193" s="19" t="str">
        <f>IF(Clientes!$D193="F","Feminino","Masculino")</f>
        <v>Feminino</v>
      </c>
      <c r="F193" s="23" t="s">
        <v>1594</v>
      </c>
      <c r="G193" s="19">
        <f>COUNTIF(Clientes!$F$2:$F$475,F193)</f>
        <v>50</v>
      </c>
      <c r="H193" s="23" t="s">
        <v>1508</v>
      </c>
      <c r="I193" s="23" t="s">
        <v>1509</v>
      </c>
      <c r="J193" s="23" t="s">
        <v>1988</v>
      </c>
      <c r="K193" s="23" t="str">
        <f t="shared" si="5"/>
        <v>Fortaleza - CE</v>
      </c>
      <c r="L193" s="24" t="s">
        <v>1510</v>
      </c>
      <c r="M193" s="21" t="s">
        <v>1511</v>
      </c>
      <c r="N193" s="23" t="s">
        <v>1505</v>
      </c>
      <c r="O193" s="23" t="str">
        <f>IF(Clientes!$N193 = "sim", "Assinante","Não Assinante")</f>
        <v>Assinante</v>
      </c>
    </row>
    <row r="194" spans="1:15" ht="12.5" hidden="1" x14ac:dyDescent="0.25">
      <c r="A194" s="19" t="s">
        <v>1760</v>
      </c>
      <c r="B194" s="19" t="str">
        <f t="shared" si="4"/>
        <v>Gilsimar</v>
      </c>
      <c r="C194" s="20">
        <v>65</v>
      </c>
      <c r="D194" s="18" t="s">
        <v>1546</v>
      </c>
      <c r="E194" s="19" t="str">
        <f>IF(Clientes!$D194="F","Feminino","Masculino")</f>
        <v>Masculino</v>
      </c>
      <c r="F194" s="19" t="s">
        <v>1507</v>
      </c>
      <c r="G194" s="19">
        <f>COUNTIF(Clientes!$F$2:$F$475,F194)</f>
        <v>149</v>
      </c>
      <c r="H194" s="23" t="s">
        <v>1519</v>
      </c>
      <c r="I194" s="19" t="s">
        <v>1520</v>
      </c>
      <c r="J194" s="19" t="s">
        <v>1988</v>
      </c>
      <c r="K194" s="19" t="str">
        <f t="shared" si="5"/>
        <v>Curitiba - PR</v>
      </c>
      <c r="L194" s="20" t="s">
        <v>1521</v>
      </c>
      <c r="M194" s="21" t="s">
        <v>1522</v>
      </c>
      <c r="N194" s="19" t="s">
        <v>1505</v>
      </c>
      <c r="O194" s="19" t="str">
        <f>IF(Clientes!$N194 = "sim", "Assinante","Não Assinante")</f>
        <v>Assinante</v>
      </c>
    </row>
    <row r="195" spans="1:15" ht="12.5" hidden="1" x14ac:dyDescent="0.25">
      <c r="A195" s="23" t="s">
        <v>1761</v>
      </c>
      <c r="B195" s="23" t="str">
        <f t="shared" ref="B195:B258" si="6">PROPER(A195)</f>
        <v>Erivelto</v>
      </c>
      <c r="C195" s="24">
        <v>67</v>
      </c>
      <c r="D195" s="22" t="s">
        <v>1546</v>
      </c>
      <c r="E195" s="19" t="str">
        <f>IF(Clientes!$D195="F","Feminino","Masculino")</f>
        <v>Masculino</v>
      </c>
      <c r="F195" s="23" t="s">
        <v>1539</v>
      </c>
      <c r="G195" s="19">
        <f>COUNTIF(Clientes!$F$2:$F$475,F195)</f>
        <v>67</v>
      </c>
      <c r="H195" s="23" t="s">
        <v>1519</v>
      </c>
      <c r="I195" s="23" t="s">
        <v>1520</v>
      </c>
      <c r="J195" s="23" t="s">
        <v>1988</v>
      </c>
      <c r="K195" s="23" t="str">
        <f t="shared" ref="K195:K258" si="7">_xlfn.CONCAT(H195," - ",I195)</f>
        <v>Curitiba - PR</v>
      </c>
      <c r="L195" s="24" t="s">
        <v>1585</v>
      </c>
      <c r="M195" s="21" t="s">
        <v>1586</v>
      </c>
      <c r="N195" s="23" t="s">
        <v>1529</v>
      </c>
      <c r="O195" s="23" t="str">
        <f>IF(Clientes!$N195 = "sim", "Assinante","Não Assinante")</f>
        <v>Não Assinante</v>
      </c>
    </row>
    <row r="196" spans="1:15" ht="12.5" hidden="1" x14ac:dyDescent="0.25">
      <c r="A196" s="19" t="s">
        <v>1762</v>
      </c>
      <c r="B196" s="19" t="str">
        <f t="shared" si="6"/>
        <v>Erio</v>
      </c>
      <c r="C196" s="20">
        <v>19</v>
      </c>
      <c r="D196" s="18" t="s">
        <v>1546</v>
      </c>
      <c r="E196" s="19" t="str">
        <f>IF(Clientes!$D196="F","Feminino","Masculino")</f>
        <v>Masculino</v>
      </c>
      <c r="F196" s="19" t="s">
        <v>1507</v>
      </c>
      <c r="G196" s="19">
        <f>COUNTIF(Clientes!$F$2:$F$475,F196)</f>
        <v>149</v>
      </c>
      <c r="H196" s="19" t="s">
        <v>1547</v>
      </c>
      <c r="I196" s="19" t="s">
        <v>1548</v>
      </c>
      <c r="J196" s="19" t="s">
        <v>1988</v>
      </c>
      <c r="K196" s="19" t="str">
        <f t="shared" si="7"/>
        <v>Maceió - AL</v>
      </c>
      <c r="L196" s="20" t="s">
        <v>1549</v>
      </c>
      <c r="M196" s="21" t="s">
        <v>1550</v>
      </c>
      <c r="N196" s="19" t="s">
        <v>1505</v>
      </c>
      <c r="O196" s="19" t="str">
        <f>IF(Clientes!$N196 = "sim", "Assinante","Não Assinante")</f>
        <v>Assinante</v>
      </c>
    </row>
    <row r="197" spans="1:15" ht="12.5" hidden="1" x14ac:dyDescent="0.25">
      <c r="A197" s="23" t="s">
        <v>1763</v>
      </c>
      <c r="B197" s="23" t="str">
        <f t="shared" si="6"/>
        <v>Jonathn</v>
      </c>
      <c r="C197" s="24">
        <v>45</v>
      </c>
      <c r="D197" s="22" t="s">
        <v>1546</v>
      </c>
      <c r="E197" s="19" t="str">
        <f>IF(Clientes!$D197="F","Feminino","Masculino")</f>
        <v>Masculino</v>
      </c>
      <c r="F197" s="23" t="s">
        <v>1539</v>
      </c>
      <c r="G197" s="19">
        <f>COUNTIF(Clientes!$F$2:$F$475,F197)</f>
        <v>67</v>
      </c>
      <c r="H197" s="23" t="s">
        <v>1519</v>
      </c>
      <c r="I197" s="23" t="s">
        <v>1520</v>
      </c>
      <c r="J197" s="23" t="s">
        <v>1988</v>
      </c>
      <c r="K197" s="23" t="str">
        <f t="shared" si="7"/>
        <v>Curitiba - PR</v>
      </c>
      <c r="L197" s="24" t="s">
        <v>1642</v>
      </c>
      <c r="M197" s="21" t="s">
        <v>1643</v>
      </c>
      <c r="N197" s="23" t="s">
        <v>1505</v>
      </c>
      <c r="O197" s="23" t="str">
        <f>IF(Clientes!$N197 = "sim", "Assinante","Não Assinante")</f>
        <v>Assinante</v>
      </c>
    </row>
    <row r="198" spans="1:15" ht="12.5" hidden="1" x14ac:dyDescent="0.25">
      <c r="A198" s="19" t="s">
        <v>1764</v>
      </c>
      <c r="B198" s="19" t="str">
        <f t="shared" si="6"/>
        <v>Maricleide</v>
      </c>
      <c r="C198" s="20">
        <v>30</v>
      </c>
      <c r="D198" s="18" t="s">
        <v>1499</v>
      </c>
      <c r="E198" s="19" t="str">
        <f>IF(Clientes!$D198="F","Feminino","Masculino")</f>
        <v>Feminino</v>
      </c>
      <c r="F198" s="19" t="s">
        <v>1507</v>
      </c>
      <c r="G198" s="19">
        <f>COUNTIF(Clientes!$F$2:$F$475,F198)</f>
        <v>149</v>
      </c>
      <c r="H198" s="19" t="s">
        <v>1574</v>
      </c>
      <c r="I198" s="19" t="s">
        <v>1575</v>
      </c>
      <c r="J198" s="19" t="s">
        <v>1988</v>
      </c>
      <c r="K198" s="19" t="str">
        <f t="shared" si="7"/>
        <v>Vila Velha - ES</v>
      </c>
      <c r="L198" s="20" t="s">
        <v>1576</v>
      </c>
      <c r="M198" s="21" t="s">
        <v>1577</v>
      </c>
      <c r="N198" s="19" t="s">
        <v>1529</v>
      </c>
      <c r="O198" s="19" t="str">
        <f>IF(Clientes!$N198 = "sim", "Assinante","Não Assinante")</f>
        <v>Não Assinante</v>
      </c>
    </row>
    <row r="199" spans="1:15" ht="12.5" hidden="1" x14ac:dyDescent="0.25">
      <c r="A199" s="23" t="s">
        <v>1765</v>
      </c>
      <c r="B199" s="23" t="str">
        <f t="shared" si="6"/>
        <v>Suedilson</v>
      </c>
      <c r="C199" s="24">
        <v>51</v>
      </c>
      <c r="D199" s="22" t="s">
        <v>1546</v>
      </c>
      <c r="E199" s="19" t="str">
        <f>IF(Clientes!$D199="F","Feminino","Masculino")</f>
        <v>Masculino</v>
      </c>
      <c r="F199" s="23" t="s">
        <v>1567</v>
      </c>
      <c r="G199" s="19">
        <f>COUNTIF(Clientes!$F$2:$F$475,F199)</f>
        <v>30</v>
      </c>
      <c r="H199" s="23" t="s">
        <v>1513</v>
      </c>
      <c r="I199" s="23" t="s">
        <v>1514</v>
      </c>
      <c r="J199" s="23" t="s">
        <v>1988</v>
      </c>
      <c r="K199" s="23" t="str">
        <f t="shared" si="7"/>
        <v>Manaus - AM</v>
      </c>
      <c r="L199" s="24" t="s">
        <v>1515</v>
      </c>
      <c r="M199" s="21" t="s">
        <v>1516</v>
      </c>
      <c r="N199" s="23" t="s">
        <v>1505</v>
      </c>
      <c r="O199" s="23" t="str">
        <f>IF(Clientes!$N199 = "sim", "Assinante","Não Assinante")</f>
        <v>Assinante</v>
      </c>
    </row>
    <row r="200" spans="1:15" ht="12.5" hidden="1" x14ac:dyDescent="0.25">
      <c r="A200" s="19" t="s">
        <v>1766</v>
      </c>
      <c r="B200" s="19" t="str">
        <f t="shared" si="6"/>
        <v>Osvaldir</v>
      </c>
      <c r="C200" s="20">
        <v>55</v>
      </c>
      <c r="D200" s="18" t="s">
        <v>1546</v>
      </c>
      <c r="E200" s="19" t="str">
        <f>IF(Clientes!$D200="F","Feminino","Masculino")</f>
        <v>Masculino</v>
      </c>
      <c r="F200" s="19" t="s">
        <v>1507</v>
      </c>
      <c r="G200" s="19">
        <f>COUNTIF(Clientes!$F$2:$F$475,F200)</f>
        <v>149</v>
      </c>
      <c r="H200" s="19" t="s">
        <v>1610</v>
      </c>
      <c r="I200" s="19" t="s">
        <v>1611</v>
      </c>
      <c r="J200" s="19" t="s">
        <v>1988</v>
      </c>
      <c r="K200" s="19" t="str">
        <f t="shared" si="7"/>
        <v>Rio Branco - AC</v>
      </c>
      <c r="L200" s="20" t="s">
        <v>1612</v>
      </c>
      <c r="M200" s="21" t="s">
        <v>1613</v>
      </c>
      <c r="N200" s="19" t="s">
        <v>1505</v>
      </c>
      <c r="O200" s="19" t="str">
        <f>IF(Clientes!$N200 = "sim", "Assinante","Não Assinante")</f>
        <v>Assinante</v>
      </c>
    </row>
    <row r="201" spans="1:15" ht="12.5" hidden="1" x14ac:dyDescent="0.25">
      <c r="A201" s="23" t="s">
        <v>1657</v>
      </c>
      <c r="B201" s="23" t="str">
        <f t="shared" si="6"/>
        <v>Erlande</v>
      </c>
      <c r="C201" s="24">
        <v>16</v>
      </c>
      <c r="D201" s="22" t="s">
        <v>1546</v>
      </c>
      <c r="E201" s="19" t="str">
        <f>IF(Clientes!$D201="F","Feminino","Masculino")</f>
        <v>Masculino</v>
      </c>
      <c r="F201" s="23" t="s">
        <v>1573</v>
      </c>
      <c r="G201" s="19">
        <f>COUNTIF(Clientes!$F$2:$F$475,F201)</f>
        <v>43</v>
      </c>
      <c r="H201" s="23" t="s">
        <v>1519</v>
      </c>
      <c r="I201" s="23" t="s">
        <v>1520</v>
      </c>
      <c r="J201" s="23" t="s">
        <v>1988</v>
      </c>
      <c r="K201" s="23" t="str">
        <f t="shared" si="7"/>
        <v>Curitiba - PR</v>
      </c>
      <c r="L201" s="24" t="s">
        <v>1585</v>
      </c>
      <c r="M201" s="21" t="s">
        <v>1586</v>
      </c>
      <c r="N201" s="23" t="s">
        <v>1505</v>
      </c>
      <c r="O201" s="23" t="str">
        <f>IF(Clientes!$N201 = "sim", "Assinante","Não Assinante")</f>
        <v>Assinante</v>
      </c>
    </row>
    <row r="202" spans="1:15" ht="12.5" hidden="1" x14ac:dyDescent="0.25">
      <c r="A202" s="19" t="s">
        <v>1767</v>
      </c>
      <c r="B202" s="19" t="str">
        <f t="shared" si="6"/>
        <v>Suele</v>
      </c>
      <c r="C202" s="20">
        <v>60</v>
      </c>
      <c r="D202" s="18" t="s">
        <v>1499</v>
      </c>
      <c r="E202" s="19" t="str">
        <f>IF(Clientes!$D202="F","Feminino","Masculino")</f>
        <v>Feminino</v>
      </c>
      <c r="F202" s="19" t="s">
        <v>1594</v>
      </c>
      <c r="G202" s="19">
        <f>COUNTIF(Clientes!$F$2:$F$475,F202)</f>
        <v>50</v>
      </c>
      <c r="H202" s="23" t="s">
        <v>1519</v>
      </c>
      <c r="I202" s="19" t="s">
        <v>1520</v>
      </c>
      <c r="J202" s="19" t="s">
        <v>1988</v>
      </c>
      <c r="K202" s="19" t="str">
        <f t="shared" si="7"/>
        <v>Curitiba - PR</v>
      </c>
      <c r="L202" s="20" t="s">
        <v>1585</v>
      </c>
      <c r="M202" s="21" t="s">
        <v>1586</v>
      </c>
      <c r="N202" s="19" t="s">
        <v>1505</v>
      </c>
      <c r="O202" s="19" t="str">
        <f>IF(Clientes!$N202 = "sim", "Assinante","Não Assinante")</f>
        <v>Assinante</v>
      </c>
    </row>
    <row r="203" spans="1:15" ht="12.5" hidden="1" x14ac:dyDescent="0.25">
      <c r="A203" s="23" t="s">
        <v>1768</v>
      </c>
      <c r="B203" s="23" t="str">
        <f t="shared" si="6"/>
        <v>Osvanira</v>
      </c>
      <c r="C203" s="24">
        <v>69</v>
      </c>
      <c r="D203" s="22" t="s">
        <v>1499</v>
      </c>
      <c r="E203" s="19" t="str">
        <f>IF(Clientes!$D203="F","Feminino","Masculino")</f>
        <v>Feminino</v>
      </c>
      <c r="F203" s="23" t="s">
        <v>1560</v>
      </c>
      <c r="G203" s="19">
        <f>COUNTIF(Clientes!$F$2:$F$475,F203)</f>
        <v>15</v>
      </c>
      <c r="H203" s="23" t="s">
        <v>1519</v>
      </c>
      <c r="I203" s="23" t="s">
        <v>1520</v>
      </c>
      <c r="J203" s="23" t="s">
        <v>1988</v>
      </c>
      <c r="K203" s="23" t="str">
        <f t="shared" si="7"/>
        <v>Curitiba - PR</v>
      </c>
      <c r="L203" s="24" t="s">
        <v>1521</v>
      </c>
      <c r="M203" s="21" t="s">
        <v>1522</v>
      </c>
      <c r="N203" s="23" t="s">
        <v>1505</v>
      </c>
      <c r="O203" s="23" t="str">
        <f>IF(Clientes!$N203 = "sim", "Assinante","Não Assinante")</f>
        <v>Assinante</v>
      </c>
    </row>
    <row r="204" spans="1:15" ht="12.5" hidden="1" x14ac:dyDescent="0.25">
      <c r="A204" s="19" t="s">
        <v>1769</v>
      </c>
      <c r="B204" s="19" t="str">
        <f t="shared" si="6"/>
        <v>Sinobilino</v>
      </c>
      <c r="C204" s="20">
        <v>63</v>
      </c>
      <c r="D204" s="18" t="s">
        <v>1546</v>
      </c>
      <c r="E204" s="19" t="str">
        <f>IF(Clientes!$D204="F","Feminino","Masculino")</f>
        <v>Masculino</v>
      </c>
      <c r="F204" s="19" t="s">
        <v>1573</v>
      </c>
      <c r="G204" s="19">
        <f>COUNTIF(Clientes!$F$2:$F$475,F204)</f>
        <v>43</v>
      </c>
      <c r="H204" s="19" t="s">
        <v>1632</v>
      </c>
      <c r="I204" s="19" t="s">
        <v>1633</v>
      </c>
      <c r="J204" s="19" t="s">
        <v>1988</v>
      </c>
      <c r="K204" s="19" t="str">
        <f t="shared" si="7"/>
        <v>Salvador - BA</v>
      </c>
      <c r="L204" s="20" t="s">
        <v>1634</v>
      </c>
      <c r="M204" s="21" t="s">
        <v>1635</v>
      </c>
      <c r="N204" s="19" t="s">
        <v>1529</v>
      </c>
      <c r="O204" s="19" t="str">
        <f>IF(Clientes!$N204 = "sim", "Assinante","Não Assinante")</f>
        <v>Não Assinante</v>
      </c>
    </row>
    <row r="205" spans="1:15" ht="12.5" hidden="1" x14ac:dyDescent="0.25">
      <c r="A205" s="23" t="s">
        <v>1770</v>
      </c>
      <c r="B205" s="23" t="str">
        <f t="shared" si="6"/>
        <v>Osmira</v>
      </c>
      <c r="C205" s="24">
        <v>55</v>
      </c>
      <c r="D205" s="22" t="s">
        <v>1499</v>
      </c>
      <c r="E205" s="19" t="str">
        <f>IF(Clientes!$D205="F","Feminino","Masculino")</f>
        <v>Feminino</v>
      </c>
      <c r="F205" s="23" t="s">
        <v>1693</v>
      </c>
      <c r="G205" s="19">
        <f>COUNTIF(Clientes!$F$2:$F$475,F205)</f>
        <v>7</v>
      </c>
      <c r="H205" s="38" t="s">
        <v>1581</v>
      </c>
      <c r="I205" s="23" t="s">
        <v>1526</v>
      </c>
      <c r="J205" s="23" t="s">
        <v>1988</v>
      </c>
      <c r="K205" s="23" t="str">
        <f t="shared" si="7"/>
        <v>Porto Alegre - RS</v>
      </c>
      <c r="L205" s="24" t="s">
        <v>1527</v>
      </c>
      <c r="M205" s="21" t="s">
        <v>1528</v>
      </c>
      <c r="N205" s="23" t="s">
        <v>1505</v>
      </c>
      <c r="O205" s="23" t="str">
        <f>IF(Clientes!$N205 = "sim", "Assinante","Não Assinante")</f>
        <v>Assinante</v>
      </c>
    </row>
    <row r="206" spans="1:15" ht="12.5" hidden="1" x14ac:dyDescent="0.25">
      <c r="A206" s="19" t="s">
        <v>1771</v>
      </c>
      <c r="B206" s="19" t="str">
        <f t="shared" si="6"/>
        <v>Suelen</v>
      </c>
      <c r="C206" s="20">
        <v>62</v>
      </c>
      <c r="D206" s="18" t="s">
        <v>1499</v>
      </c>
      <c r="E206" s="19" t="str">
        <f>IF(Clientes!$D206="F","Feminino","Masculino")</f>
        <v>Feminino</v>
      </c>
      <c r="F206" s="19" t="s">
        <v>1500</v>
      </c>
      <c r="G206" s="19">
        <f>COUNTIF(Clientes!$F$2:$F$475,F206)</f>
        <v>15</v>
      </c>
      <c r="H206" s="19" t="s">
        <v>1547</v>
      </c>
      <c r="I206" s="19" t="s">
        <v>1548</v>
      </c>
      <c r="J206" s="19" t="s">
        <v>1988</v>
      </c>
      <c r="K206" s="19" t="str">
        <f t="shared" si="7"/>
        <v>Maceió - AL</v>
      </c>
      <c r="L206" s="20" t="s">
        <v>1549</v>
      </c>
      <c r="M206" s="21" t="s">
        <v>1550</v>
      </c>
      <c r="N206" s="19" t="s">
        <v>1505</v>
      </c>
      <c r="O206" s="19" t="str">
        <f>IF(Clientes!$N206 = "sim", "Assinante","Não Assinante")</f>
        <v>Assinante</v>
      </c>
    </row>
    <row r="207" spans="1:15" ht="12.5" hidden="1" x14ac:dyDescent="0.25">
      <c r="A207" s="23" t="s">
        <v>1772</v>
      </c>
      <c r="B207" s="23" t="str">
        <f t="shared" si="6"/>
        <v>Gisele</v>
      </c>
      <c r="C207" s="24">
        <v>17</v>
      </c>
      <c r="D207" s="22" t="s">
        <v>1499</v>
      </c>
      <c r="E207" s="19" t="str">
        <f>IF(Clientes!$D207="F","Feminino","Masculino")</f>
        <v>Feminino</v>
      </c>
      <c r="F207" s="23" t="s">
        <v>1594</v>
      </c>
      <c r="G207" s="19">
        <f>COUNTIF(Clientes!$F$2:$F$475,F207)</f>
        <v>50</v>
      </c>
      <c r="H207" s="23" t="s">
        <v>1532</v>
      </c>
      <c r="I207" s="23" t="s">
        <v>1533</v>
      </c>
      <c r="J207" s="23" t="s">
        <v>1988</v>
      </c>
      <c r="K207" s="23" t="str">
        <f t="shared" si="7"/>
        <v>São Luís - MA</v>
      </c>
      <c r="L207" s="24" t="s">
        <v>1534</v>
      </c>
      <c r="M207" s="21" t="s">
        <v>1535</v>
      </c>
      <c r="N207" s="23" t="s">
        <v>1505</v>
      </c>
      <c r="O207" s="23" t="str">
        <f>IF(Clientes!$N207 = "sim", "Assinante","Não Assinante")</f>
        <v>Assinante</v>
      </c>
    </row>
    <row r="208" spans="1:15" ht="12.5" hidden="1" x14ac:dyDescent="0.25">
      <c r="A208" s="19" t="s">
        <v>1773</v>
      </c>
      <c r="B208" s="19" t="str">
        <f t="shared" si="6"/>
        <v>Nilva</v>
      </c>
      <c r="C208" s="20">
        <v>69</v>
      </c>
      <c r="D208" s="18" t="s">
        <v>1546</v>
      </c>
      <c r="E208" s="19" t="str">
        <f>IF(Clientes!$D208="F","Feminino","Masculino")</f>
        <v>Masculino</v>
      </c>
      <c r="F208" s="19" t="s">
        <v>1539</v>
      </c>
      <c r="G208" s="19">
        <f>COUNTIF(Clientes!$F$2:$F$475,F208)</f>
        <v>67</v>
      </c>
      <c r="H208" s="19" t="s">
        <v>1532</v>
      </c>
      <c r="I208" s="19" t="s">
        <v>1533</v>
      </c>
      <c r="J208" s="19" t="s">
        <v>1988</v>
      </c>
      <c r="K208" s="19" t="str">
        <f t="shared" si="7"/>
        <v>São Luís - MA</v>
      </c>
      <c r="L208" s="20" t="s">
        <v>1534</v>
      </c>
      <c r="M208" s="21" t="s">
        <v>1535</v>
      </c>
      <c r="N208" s="19" t="s">
        <v>1529</v>
      </c>
      <c r="O208" s="19" t="str">
        <f>IF(Clientes!$N208 = "sim", "Assinante","Não Assinante")</f>
        <v>Não Assinante</v>
      </c>
    </row>
    <row r="209" spans="1:15" ht="12.5" hidden="1" x14ac:dyDescent="0.25">
      <c r="A209" s="23" t="s">
        <v>1774</v>
      </c>
      <c r="B209" s="23" t="str">
        <f t="shared" si="6"/>
        <v>Suelane</v>
      </c>
      <c r="C209" s="24">
        <v>55</v>
      </c>
      <c r="D209" s="22" t="s">
        <v>1499</v>
      </c>
      <c r="E209" s="19" t="str">
        <f>IF(Clientes!$D209="F","Feminino","Masculino")</f>
        <v>Feminino</v>
      </c>
      <c r="F209" s="23" t="s">
        <v>1653</v>
      </c>
      <c r="G209" s="19">
        <f>COUNTIF(Clientes!$F$2:$F$475,F209)</f>
        <v>18</v>
      </c>
      <c r="H209" s="19" t="s">
        <v>1501</v>
      </c>
      <c r="I209" s="23" t="s">
        <v>1502</v>
      </c>
      <c r="J209" s="23" t="s">
        <v>1988</v>
      </c>
      <c r="K209" s="23" t="str">
        <f t="shared" si="7"/>
        <v>Belo Horizonte - MG</v>
      </c>
      <c r="L209" s="24" t="s">
        <v>1557</v>
      </c>
      <c r="M209" s="21" t="s">
        <v>1558</v>
      </c>
      <c r="N209" s="23" t="s">
        <v>1505</v>
      </c>
      <c r="O209" s="23" t="str">
        <f>IF(Clientes!$N209 = "sim", "Assinante","Não Assinante")</f>
        <v>Assinante</v>
      </c>
    </row>
    <row r="210" spans="1:15" ht="12.5" hidden="1" x14ac:dyDescent="0.25">
      <c r="A210" s="19" t="s">
        <v>1775</v>
      </c>
      <c r="B210" s="19" t="str">
        <f t="shared" si="6"/>
        <v>Eriston</v>
      </c>
      <c r="C210" s="20">
        <v>22</v>
      </c>
      <c r="D210" s="18" t="s">
        <v>1546</v>
      </c>
      <c r="E210" s="19" t="str">
        <f>IF(Clientes!$D210="F","Feminino","Masculino")</f>
        <v>Masculino</v>
      </c>
      <c r="F210" s="19" t="s">
        <v>1539</v>
      </c>
      <c r="G210" s="19">
        <f>COUNTIF(Clientes!$F$2:$F$475,F210)</f>
        <v>67</v>
      </c>
      <c r="H210" s="23" t="s">
        <v>1519</v>
      </c>
      <c r="I210" s="19" t="s">
        <v>1520</v>
      </c>
      <c r="J210" s="19" t="s">
        <v>1988</v>
      </c>
      <c r="K210" s="19" t="str">
        <f t="shared" si="7"/>
        <v>Curitiba - PR</v>
      </c>
      <c r="L210" s="20" t="s">
        <v>1642</v>
      </c>
      <c r="M210" s="21" t="s">
        <v>1643</v>
      </c>
      <c r="N210" s="19" t="s">
        <v>1529</v>
      </c>
      <c r="O210" s="19" t="str">
        <f>IF(Clientes!$N210 = "sim", "Assinante","Não Assinante")</f>
        <v>Não Assinante</v>
      </c>
    </row>
    <row r="211" spans="1:15" ht="12.5" hidden="1" x14ac:dyDescent="0.25">
      <c r="A211" s="23" t="s">
        <v>1678</v>
      </c>
      <c r="B211" s="23" t="str">
        <f t="shared" si="6"/>
        <v>Wemilly</v>
      </c>
      <c r="C211" s="24">
        <v>61</v>
      </c>
      <c r="D211" s="22" t="s">
        <v>1499</v>
      </c>
      <c r="E211" s="19" t="str">
        <f>IF(Clientes!$D211="F","Feminino","Masculino")</f>
        <v>Feminino</v>
      </c>
      <c r="F211" s="23" t="s">
        <v>1573</v>
      </c>
      <c r="G211" s="19">
        <f>COUNTIF(Clientes!$F$2:$F$475,F211)</f>
        <v>43</v>
      </c>
      <c r="H211" s="23" t="s">
        <v>1632</v>
      </c>
      <c r="I211" s="23" t="s">
        <v>1633</v>
      </c>
      <c r="J211" s="23" t="s">
        <v>1988</v>
      </c>
      <c r="K211" s="23" t="str">
        <f t="shared" si="7"/>
        <v>Salvador - BA</v>
      </c>
      <c r="L211" s="24" t="s">
        <v>1634</v>
      </c>
      <c r="M211" s="21" t="s">
        <v>1635</v>
      </c>
      <c r="N211" s="23" t="s">
        <v>1505</v>
      </c>
      <c r="O211" s="23" t="str">
        <f>IF(Clientes!$N211 = "sim", "Assinante","Não Assinante")</f>
        <v>Assinante</v>
      </c>
    </row>
    <row r="212" spans="1:15" ht="12.5" hidden="1" x14ac:dyDescent="0.25">
      <c r="A212" s="19" t="s">
        <v>1776</v>
      </c>
      <c r="B212" s="19" t="str">
        <f t="shared" si="6"/>
        <v>Weliton</v>
      </c>
      <c r="C212" s="20">
        <v>63</v>
      </c>
      <c r="D212" s="18" t="s">
        <v>1546</v>
      </c>
      <c r="E212" s="19" t="str">
        <f>IF(Clientes!$D212="F","Feminino","Masculino")</f>
        <v>Masculino</v>
      </c>
      <c r="F212" s="19" t="s">
        <v>1518</v>
      </c>
      <c r="G212" s="19">
        <f>COUNTIF(Clientes!$F$2:$F$475,F212)</f>
        <v>28</v>
      </c>
      <c r="H212" s="19" t="s">
        <v>1561</v>
      </c>
      <c r="I212" s="19" t="s">
        <v>1562</v>
      </c>
      <c r="J212" s="19" t="s">
        <v>1988</v>
      </c>
      <c r="K212" s="19" t="str">
        <f t="shared" si="7"/>
        <v>Florianópolis - SC</v>
      </c>
      <c r="L212" s="20" t="s">
        <v>1563</v>
      </c>
      <c r="M212" s="21" t="s">
        <v>1564</v>
      </c>
      <c r="N212" s="19" t="s">
        <v>1529</v>
      </c>
      <c r="O212" s="19" t="str">
        <f>IF(Clientes!$N212 = "sim", "Assinante","Não Assinante")</f>
        <v>Não Assinante</v>
      </c>
    </row>
    <row r="213" spans="1:15" ht="12.5" hidden="1" x14ac:dyDescent="0.25">
      <c r="A213" s="23" t="s">
        <v>1777</v>
      </c>
      <c r="B213" s="23" t="str">
        <f t="shared" si="6"/>
        <v>Wili</v>
      </c>
      <c r="C213" s="24">
        <v>54</v>
      </c>
      <c r="D213" s="22" t="s">
        <v>1546</v>
      </c>
      <c r="E213" s="19" t="str">
        <f>IF(Clientes!$D213="F","Feminino","Masculino")</f>
        <v>Masculino</v>
      </c>
      <c r="F213" s="23" t="s">
        <v>1507</v>
      </c>
      <c r="G213" s="19">
        <f>COUNTIF(Clientes!$F$2:$F$475,F213)</f>
        <v>149</v>
      </c>
      <c r="H213" s="23" t="s">
        <v>1508</v>
      </c>
      <c r="I213" s="23" t="s">
        <v>1509</v>
      </c>
      <c r="J213" s="23" t="s">
        <v>1988</v>
      </c>
      <c r="K213" s="23" t="str">
        <f t="shared" si="7"/>
        <v>Fortaleza - CE</v>
      </c>
      <c r="L213" s="24" t="s">
        <v>1510</v>
      </c>
      <c r="M213" s="21" t="s">
        <v>1511</v>
      </c>
      <c r="N213" s="23" t="s">
        <v>1529</v>
      </c>
      <c r="O213" s="23" t="str">
        <f>IF(Clientes!$N213 = "sim", "Assinante","Não Assinante")</f>
        <v>Não Assinante</v>
      </c>
    </row>
    <row r="214" spans="1:15" ht="12.5" hidden="1" x14ac:dyDescent="0.25">
      <c r="A214" s="19" t="s">
        <v>1778</v>
      </c>
      <c r="B214" s="19" t="str">
        <f t="shared" si="6"/>
        <v>Osvalino</v>
      </c>
      <c r="C214" s="20">
        <v>27</v>
      </c>
      <c r="D214" s="18" t="s">
        <v>1546</v>
      </c>
      <c r="E214" s="19" t="str">
        <f>IF(Clientes!$D214="F","Feminino","Masculino")</f>
        <v>Masculino</v>
      </c>
      <c r="F214" s="19" t="s">
        <v>1507</v>
      </c>
      <c r="G214" s="19">
        <f>COUNTIF(Clientes!$F$2:$F$475,F214)</f>
        <v>149</v>
      </c>
      <c r="H214" s="19" t="s">
        <v>1569</v>
      </c>
      <c r="I214" s="19" t="s">
        <v>1553</v>
      </c>
      <c r="J214" s="19" t="s">
        <v>1988</v>
      </c>
      <c r="K214" s="19" t="str">
        <f t="shared" si="7"/>
        <v>São Paulo - SP</v>
      </c>
      <c r="L214" s="20" t="s">
        <v>1570</v>
      </c>
      <c r="M214" s="21" t="s">
        <v>1571</v>
      </c>
      <c r="N214" s="19" t="s">
        <v>1505</v>
      </c>
      <c r="O214" s="19" t="str">
        <f>IF(Clientes!$N214 = "sim", "Assinante","Não Assinante")</f>
        <v>Assinante</v>
      </c>
    </row>
    <row r="215" spans="1:15" ht="12.5" hidden="1" x14ac:dyDescent="0.25">
      <c r="A215" s="23" t="s">
        <v>1779</v>
      </c>
      <c r="B215" s="23" t="str">
        <f t="shared" si="6"/>
        <v>Weslla</v>
      </c>
      <c r="C215" s="24">
        <v>25</v>
      </c>
      <c r="D215" s="22" t="s">
        <v>1499</v>
      </c>
      <c r="E215" s="19" t="str">
        <f>IF(Clientes!$D215="F","Feminino","Masculino")</f>
        <v>Feminino</v>
      </c>
      <c r="F215" s="23" t="s">
        <v>1518</v>
      </c>
      <c r="G215" s="19">
        <f>COUNTIF(Clientes!$F$2:$F$475,F215)</f>
        <v>28</v>
      </c>
      <c r="H215" s="19" t="s">
        <v>1569</v>
      </c>
      <c r="I215" s="23" t="s">
        <v>1553</v>
      </c>
      <c r="J215" s="23" t="s">
        <v>1988</v>
      </c>
      <c r="K215" s="23" t="str">
        <f t="shared" si="7"/>
        <v>São Paulo - SP</v>
      </c>
      <c r="L215" s="24" t="s">
        <v>1554</v>
      </c>
      <c r="M215" s="21" t="s">
        <v>1555</v>
      </c>
      <c r="N215" s="23" t="s">
        <v>1505</v>
      </c>
      <c r="O215" s="23" t="str">
        <f>IF(Clientes!$N215 = "sim", "Assinante","Não Assinante")</f>
        <v>Assinante</v>
      </c>
    </row>
    <row r="216" spans="1:15" ht="12.5" hidden="1" x14ac:dyDescent="0.25">
      <c r="A216" s="19" t="s">
        <v>1780</v>
      </c>
      <c r="B216" s="19" t="str">
        <f t="shared" si="6"/>
        <v>Suze</v>
      </c>
      <c r="C216" s="20">
        <v>54</v>
      </c>
      <c r="D216" s="18" t="s">
        <v>1499</v>
      </c>
      <c r="E216" s="19" t="str">
        <f>IF(Clientes!$D216="F","Feminino","Masculino")</f>
        <v>Feminino</v>
      </c>
      <c r="F216" s="19" t="s">
        <v>1507</v>
      </c>
      <c r="G216" s="19">
        <f>COUNTIF(Clientes!$F$2:$F$475,F216)</f>
        <v>149</v>
      </c>
      <c r="H216" s="19" t="s">
        <v>1574</v>
      </c>
      <c r="I216" s="19" t="s">
        <v>1575</v>
      </c>
      <c r="J216" s="19" t="s">
        <v>1988</v>
      </c>
      <c r="K216" s="19" t="str">
        <f t="shared" si="7"/>
        <v>Vila Velha - ES</v>
      </c>
      <c r="L216" s="20" t="s">
        <v>1576</v>
      </c>
      <c r="M216" s="21" t="s">
        <v>1577</v>
      </c>
      <c r="N216" s="19" t="s">
        <v>1505</v>
      </c>
      <c r="O216" s="19" t="str">
        <f>IF(Clientes!$N216 = "sim", "Assinante","Não Assinante")</f>
        <v>Assinante</v>
      </c>
    </row>
    <row r="217" spans="1:15" ht="12.5" hidden="1" x14ac:dyDescent="0.25">
      <c r="A217" s="23" t="s">
        <v>1781</v>
      </c>
      <c r="B217" s="23" t="str">
        <f t="shared" si="6"/>
        <v>Karollen</v>
      </c>
      <c r="C217" s="24">
        <v>36</v>
      </c>
      <c r="D217" s="22" t="s">
        <v>1499</v>
      </c>
      <c r="E217" s="19" t="str">
        <f>IF(Clientes!$D217="F","Feminino","Masculino")</f>
        <v>Feminino</v>
      </c>
      <c r="F217" s="23" t="s">
        <v>1594</v>
      </c>
      <c r="G217" s="19">
        <f>COUNTIF(Clientes!$F$2:$F$475,F217)</f>
        <v>50</v>
      </c>
      <c r="H217" s="23" t="s">
        <v>1508</v>
      </c>
      <c r="I217" s="23" t="s">
        <v>1509</v>
      </c>
      <c r="J217" s="23" t="s">
        <v>1988</v>
      </c>
      <c r="K217" s="23" t="str">
        <f t="shared" si="7"/>
        <v>Fortaleza - CE</v>
      </c>
      <c r="L217" s="24" t="s">
        <v>1510</v>
      </c>
      <c r="M217" s="21" t="s">
        <v>1511</v>
      </c>
      <c r="N217" s="23" t="s">
        <v>1529</v>
      </c>
      <c r="O217" s="23" t="str">
        <f>IF(Clientes!$N217 = "sim", "Assinante","Não Assinante")</f>
        <v>Não Assinante</v>
      </c>
    </row>
    <row r="218" spans="1:15" ht="12.5" hidden="1" x14ac:dyDescent="0.25">
      <c r="A218" s="19" t="s">
        <v>1626</v>
      </c>
      <c r="B218" s="19" t="str">
        <f t="shared" si="6"/>
        <v>Abdiel</v>
      </c>
      <c r="C218" s="20">
        <v>53</v>
      </c>
      <c r="D218" s="18" t="s">
        <v>1546</v>
      </c>
      <c r="E218" s="19" t="str">
        <f>IF(Clientes!$D218="F","Feminino","Masculino")</f>
        <v>Masculino</v>
      </c>
      <c r="F218" s="19" t="s">
        <v>1507</v>
      </c>
      <c r="G218" s="19">
        <f>COUNTIF(Clientes!$F$2:$F$475,F218)</f>
        <v>149</v>
      </c>
      <c r="H218" s="19" t="s">
        <v>1569</v>
      </c>
      <c r="I218" s="19" t="s">
        <v>1553</v>
      </c>
      <c r="J218" s="19" t="s">
        <v>1988</v>
      </c>
      <c r="K218" s="19" t="str">
        <f t="shared" si="7"/>
        <v>São Paulo - SP</v>
      </c>
      <c r="L218" s="20" t="s">
        <v>1570</v>
      </c>
      <c r="M218" s="21" t="s">
        <v>1571</v>
      </c>
      <c r="N218" s="19" t="s">
        <v>1529</v>
      </c>
      <c r="O218" s="19" t="str">
        <f>IF(Clientes!$N218 = "sim", "Assinante","Não Assinante")</f>
        <v>Não Assinante</v>
      </c>
    </row>
    <row r="219" spans="1:15" ht="12.5" hidden="1" x14ac:dyDescent="0.25">
      <c r="A219" s="23" t="s">
        <v>1782</v>
      </c>
      <c r="B219" s="23" t="str">
        <f t="shared" si="6"/>
        <v>Suedina</v>
      </c>
      <c r="C219" s="24">
        <v>61</v>
      </c>
      <c r="D219" s="22" t="s">
        <v>1499</v>
      </c>
      <c r="E219" s="19" t="str">
        <f>IF(Clientes!$D219="F","Feminino","Masculino")</f>
        <v>Feminino</v>
      </c>
      <c r="F219" s="23" t="s">
        <v>1507</v>
      </c>
      <c r="G219" s="19">
        <f>COUNTIF(Clientes!$F$2:$F$475,F219)</f>
        <v>149</v>
      </c>
      <c r="H219" s="23" t="s">
        <v>1541</v>
      </c>
      <c r="I219" s="23" t="s">
        <v>1542</v>
      </c>
      <c r="J219" s="23" t="s">
        <v>1988</v>
      </c>
      <c r="K219" s="23" t="str">
        <f t="shared" si="7"/>
        <v>Cuiabá - MT</v>
      </c>
      <c r="L219" s="24" t="s">
        <v>1543</v>
      </c>
      <c r="M219" s="21" t="s">
        <v>1544</v>
      </c>
      <c r="N219" s="23" t="s">
        <v>1505</v>
      </c>
      <c r="O219" s="23" t="str">
        <f>IF(Clientes!$N219 = "sim", "Assinante","Não Assinante")</f>
        <v>Assinante</v>
      </c>
    </row>
    <row r="220" spans="1:15" ht="12.5" hidden="1" x14ac:dyDescent="0.25">
      <c r="A220" s="19" t="s">
        <v>1783</v>
      </c>
      <c r="B220" s="19" t="str">
        <f t="shared" si="6"/>
        <v>Carollina</v>
      </c>
      <c r="C220" s="20">
        <v>65</v>
      </c>
      <c r="D220" s="18" t="s">
        <v>1499</v>
      </c>
      <c r="E220" s="19" t="str">
        <f>IF(Clientes!$D220="F","Feminino","Masculino")</f>
        <v>Feminino</v>
      </c>
      <c r="F220" s="19" t="s">
        <v>1594</v>
      </c>
      <c r="G220" s="19">
        <f>COUNTIF(Clientes!$F$2:$F$475,F220)</f>
        <v>50</v>
      </c>
      <c r="H220" s="19" t="s">
        <v>1501</v>
      </c>
      <c r="I220" s="19" t="s">
        <v>1502</v>
      </c>
      <c r="J220" s="19" t="s">
        <v>1988</v>
      </c>
      <c r="K220" s="19" t="str">
        <f t="shared" si="7"/>
        <v>Belo Horizonte - MG</v>
      </c>
      <c r="L220" s="20" t="s">
        <v>1557</v>
      </c>
      <c r="M220" s="21" t="s">
        <v>1558</v>
      </c>
      <c r="N220" s="19" t="s">
        <v>1505</v>
      </c>
      <c r="O220" s="19" t="str">
        <f>IF(Clientes!$N220 = "sim", "Assinante","Não Assinante")</f>
        <v>Assinante</v>
      </c>
    </row>
    <row r="221" spans="1:15" ht="12.5" hidden="1" x14ac:dyDescent="0.25">
      <c r="A221" s="23" t="s">
        <v>1784</v>
      </c>
      <c r="B221" s="23" t="str">
        <f t="shared" si="6"/>
        <v>Osnilda</v>
      </c>
      <c r="C221" s="24">
        <v>42</v>
      </c>
      <c r="D221" s="22" t="s">
        <v>1499</v>
      </c>
      <c r="E221" s="19" t="str">
        <f>IF(Clientes!$D221="F","Feminino","Masculino")</f>
        <v>Feminino</v>
      </c>
      <c r="F221" s="23" t="s">
        <v>1594</v>
      </c>
      <c r="G221" s="19">
        <f>COUNTIF(Clientes!$F$2:$F$475,F221)</f>
        <v>50</v>
      </c>
      <c r="H221" s="38" t="s">
        <v>1581</v>
      </c>
      <c r="I221" s="23" t="s">
        <v>1526</v>
      </c>
      <c r="J221" s="23" t="s">
        <v>1988</v>
      </c>
      <c r="K221" s="23" t="str">
        <f t="shared" si="7"/>
        <v>Porto Alegre - RS</v>
      </c>
      <c r="L221" s="24" t="s">
        <v>1527</v>
      </c>
      <c r="M221" s="21" t="s">
        <v>1528</v>
      </c>
      <c r="N221" s="23" t="s">
        <v>1529</v>
      </c>
      <c r="O221" s="23" t="str">
        <f>IF(Clientes!$N221 = "sim", "Assinante","Não Assinante")</f>
        <v>Não Assinante</v>
      </c>
    </row>
    <row r="222" spans="1:15" ht="12.5" hidden="1" x14ac:dyDescent="0.25">
      <c r="A222" s="19" t="s">
        <v>1785</v>
      </c>
      <c r="B222" s="19" t="str">
        <f t="shared" si="6"/>
        <v>Weslene</v>
      </c>
      <c r="C222" s="20">
        <v>65</v>
      </c>
      <c r="D222" s="18" t="s">
        <v>1499</v>
      </c>
      <c r="E222" s="19" t="str">
        <f>IF(Clientes!$D222="F","Feminino","Masculino")</f>
        <v>Feminino</v>
      </c>
      <c r="F222" s="19" t="s">
        <v>1524</v>
      </c>
      <c r="G222" s="19">
        <f>COUNTIF(Clientes!$F$2:$F$475,F222)</f>
        <v>38</v>
      </c>
      <c r="H222" s="19" t="s">
        <v>1599</v>
      </c>
      <c r="I222" s="19" t="s">
        <v>1600</v>
      </c>
      <c r="J222" s="19" t="s">
        <v>1988</v>
      </c>
      <c r="K222" s="19" t="str">
        <f t="shared" si="7"/>
        <v>Goiânia - GO</v>
      </c>
      <c r="L222" s="20" t="s">
        <v>1601</v>
      </c>
      <c r="M222" s="21" t="s">
        <v>1602</v>
      </c>
      <c r="N222" s="19" t="s">
        <v>1505</v>
      </c>
      <c r="O222" s="19" t="str">
        <f>IF(Clientes!$N222 = "sim", "Assinante","Não Assinante")</f>
        <v>Assinante</v>
      </c>
    </row>
    <row r="223" spans="1:15" ht="12.5" hidden="1" x14ac:dyDescent="0.25">
      <c r="A223" s="23" t="s">
        <v>1786</v>
      </c>
      <c r="B223" s="23" t="str">
        <f t="shared" si="6"/>
        <v>Gelsomina</v>
      </c>
      <c r="C223" s="24">
        <v>24</v>
      </c>
      <c r="D223" s="22" t="s">
        <v>1499</v>
      </c>
      <c r="E223" s="19" t="str">
        <f>IF(Clientes!$D223="F","Feminino","Masculino")</f>
        <v>Feminino</v>
      </c>
      <c r="F223" s="23" t="s">
        <v>1524</v>
      </c>
      <c r="G223" s="19">
        <f>COUNTIF(Clientes!$F$2:$F$475,F223)</f>
        <v>38</v>
      </c>
      <c r="H223" s="23" t="s">
        <v>1519</v>
      </c>
      <c r="I223" s="23" t="s">
        <v>1520</v>
      </c>
      <c r="J223" s="23" t="s">
        <v>1988</v>
      </c>
      <c r="K223" s="23" t="str">
        <f t="shared" si="7"/>
        <v>Curitiba - PR</v>
      </c>
      <c r="L223" s="24" t="s">
        <v>1642</v>
      </c>
      <c r="M223" s="21" t="s">
        <v>1643</v>
      </c>
      <c r="N223" s="23" t="s">
        <v>1505</v>
      </c>
      <c r="O223" s="23" t="str">
        <f>IF(Clientes!$N223 = "sim", "Assinante","Não Assinante")</f>
        <v>Assinante</v>
      </c>
    </row>
    <row r="224" spans="1:15" ht="12.5" hidden="1" x14ac:dyDescent="0.25">
      <c r="A224" s="19" t="s">
        <v>1787</v>
      </c>
      <c r="B224" s="19" t="str">
        <f t="shared" si="6"/>
        <v>Herinson</v>
      </c>
      <c r="C224" s="20">
        <v>49</v>
      </c>
      <c r="D224" s="18" t="s">
        <v>1546</v>
      </c>
      <c r="E224" s="19" t="str">
        <f>IF(Clientes!$D224="F","Feminino","Masculino")</f>
        <v>Masculino</v>
      </c>
      <c r="F224" s="19" t="s">
        <v>1507</v>
      </c>
      <c r="G224" s="19">
        <f>COUNTIF(Clientes!$F$2:$F$475,F224)</f>
        <v>149</v>
      </c>
      <c r="H224" s="19" t="s">
        <v>1610</v>
      </c>
      <c r="I224" s="19" t="s">
        <v>1611</v>
      </c>
      <c r="J224" s="19" t="s">
        <v>1988</v>
      </c>
      <c r="K224" s="19" t="str">
        <f t="shared" si="7"/>
        <v>Rio Branco - AC</v>
      </c>
      <c r="L224" s="20" t="s">
        <v>1612</v>
      </c>
      <c r="M224" s="21" t="s">
        <v>1613</v>
      </c>
      <c r="N224" s="19" t="s">
        <v>1529</v>
      </c>
      <c r="O224" s="19" t="str">
        <f>IF(Clientes!$N224 = "sim", "Assinante","Não Assinante")</f>
        <v>Não Assinante</v>
      </c>
    </row>
    <row r="225" spans="1:15" ht="12.5" hidden="1" x14ac:dyDescent="0.25">
      <c r="A225" s="23" t="s">
        <v>1788</v>
      </c>
      <c r="B225" s="23" t="str">
        <f t="shared" si="6"/>
        <v>Abdenico</v>
      </c>
      <c r="C225" s="24">
        <v>57</v>
      </c>
      <c r="D225" s="22" t="s">
        <v>1546</v>
      </c>
      <c r="E225" s="19" t="str">
        <f>IF(Clientes!$D225="F","Feminino","Masculino")</f>
        <v>Masculino</v>
      </c>
      <c r="F225" s="23" t="s">
        <v>1539</v>
      </c>
      <c r="G225" s="19">
        <f>COUNTIF(Clientes!$F$2:$F$475,F225)</f>
        <v>67</v>
      </c>
      <c r="H225" s="19" t="s">
        <v>1501</v>
      </c>
      <c r="I225" s="23" t="s">
        <v>1502</v>
      </c>
      <c r="J225" s="23" t="s">
        <v>1988</v>
      </c>
      <c r="K225" s="23" t="str">
        <f t="shared" si="7"/>
        <v>Belo Horizonte - MG</v>
      </c>
      <c r="L225" s="24" t="s">
        <v>1503</v>
      </c>
      <c r="M225" s="21" t="s">
        <v>1504</v>
      </c>
      <c r="N225" s="23" t="s">
        <v>1505</v>
      </c>
      <c r="O225" s="23" t="str">
        <f>IF(Clientes!$N225 = "sim", "Assinante","Não Assinante")</f>
        <v>Assinante</v>
      </c>
    </row>
    <row r="226" spans="1:15" ht="12.5" hidden="1" x14ac:dyDescent="0.25">
      <c r="A226" s="19" t="s">
        <v>1789</v>
      </c>
      <c r="B226" s="19" t="str">
        <f t="shared" si="6"/>
        <v>Endrique</v>
      </c>
      <c r="C226" s="20">
        <v>23</v>
      </c>
      <c r="D226" s="18" t="s">
        <v>1546</v>
      </c>
      <c r="E226" s="19" t="str">
        <f>IF(Clientes!$D226="F","Feminino","Masculino")</f>
        <v>Masculino</v>
      </c>
      <c r="F226" s="19" t="s">
        <v>1567</v>
      </c>
      <c r="G226" s="19">
        <f>COUNTIF(Clientes!$F$2:$F$475,F226)</f>
        <v>30</v>
      </c>
      <c r="H226" s="23" t="s">
        <v>1519</v>
      </c>
      <c r="I226" s="19" t="s">
        <v>1520</v>
      </c>
      <c r="J226" s="19" t="s">
        <v>1988</v>
      </c>
      <c r="K226" s="19" t="str">
        <f t="shared" si="7"/>
        <v>Curitiba - PR</v>
      </c>
      <c r="L226" s="20" t="s">
        <v>1521</v>
      </c>
      <c r="M226" s="21" t="s">
        <v>1522</v>
      </c>
      <c r="N226" s="19" t="s">
        <v>1505</v>
      </c>
      <c r="O226" s="19" t="str">
        <f>IF(Clientes!$N226 = "sim", "Assinante","Não Assinante")</f>
        <v>Assinante</v>
      </c>
    </row>
    <row r="227" spans="1:15" ht="12.5" hidden="1" x14ac:dyDescent="0.25">
      <c r="A227" s="23" t="s">
        <v>1790</v>
      </c>
      <c r="B227" s="23" t="str">
        <f t="shared" si="6"/>
        <v>Julivaldo</v>
      </c>
      <c r="C227" s="24">
        <v>64</v>
      </c>
      <c r="D227" s="22" t="s">
        <v>1546</v>
      </c>
      <c r="E227" s="19" t="str">
        <f>IF(Clientes!$D227="F","Feminino","Masculino")</f>
        <v>Masculino</v>
      </c>
      <c r="F227" s="23" t="s">
        <v>1594</v>
      </c>
      <c r="G227" s="19">
        <f>COUNTIF(Clientes!$F$2:$F$475,F227)</f>
        <v>50</v>
      </c>
      <c r="H227" s="23" t="s">
        <v>1632</v>
      </c>
      <c r="I227" s="23" t="s">
        <v>1633</v>
      </c>
      <c r="J227" s="23" t="s">
        <v>1988</v>
      </c>
      <c r="K227" s="23" t="str">
        <f t="shared" si="7"/>
        <v>Salvador - BA</v>
      </c>
      <c r="L227" s="24" t="s">
        <v>1634</v>
      </c>
      <c r="M227" s="21" t="s">
        <v>1635</v>
      </c>
      <c r="N227" s="23" t="s">
        <v>1529</v>
      </c>
      <c r="O227" s="23" t="str">
        <f>IF(Clientes!$N227 = "sim", "Assinante","Não Assinante")</f>
        <v>Não Assinante</v>
      </c>
    </row>
    <row r="228" spans="1:15" ht="12.5" hidden="1" x14ac:dyDescent="0.25">
      <c r="A228" s="19" t="s">
        <v>1624</v>
      </c>
      <c r="B228" s="19" t="str">
        <f t="shared" si="6"/>
        <v>Carolini</v>
      </c>
      <c r="C228" s="20">
        <v>44</v>
      </c>
      <c r="D228" s="18" t="s">
        <v>1499</v>
      </c>
      <c r="E228" s="19" t="str">
        <f>IF(Clientes!$D228="F","Feminino","Masculino")</f>
        <v>Feminino</v>
      </c>
      <c r="F228" s="19" t="s">
        <v>1539</v>
      </c>
      <c r="G228" s="19">
        <f>COUNTIF(Clientes!$F$2:$F$475,F228)</f>
        <v>67</v>
      </c>
      <c r="H228" s="19" t="s">
        <v>1508</v>
      </c>
      <c r="I228" s="19" t="s">
        <v>1509</v>
      </c>
      <c r="J228" s="19" t="s">
        <v>1988</v>
      </c>
      <c r="K228" s="19" t="str">
        <f t="shared" si="7"/>
        <v>Fortaleza - CE</v>
      </c>
      <c r="L228" s="20" t="s">
        <v>1510</v>
      </c>
      <c r="M228" s="21" t="s">
        <v>1511</v>
      </c>
      <c r="N228" s="19" t="s">
        <v>1529</v>
      </c>
      <c r="O228" s="19" t="str">
        <f>IF(Clientes!$N228 = "sim", "Assinante","Não Assinante")</f>
        <v>Não Assinante</v>
      </c>
    </row>
    <row r="229" spans="1:15" ht="12.5" hidden="1" x14ac:dyDescent="0.25">
      <c r="A229" s="23" t="s">
        <v>1791</v>
      </c>
      <c r="B229" s="23" t="str">
        <f t="shared" si="6"/>
        <v>Suziani</v>
      </c>
      <c r="C229" s="24">
        <v>25</v>
      </c>
      <c r="D229" s="22" t="s">
        <v>1499</v>
      </c>
      <c r="E229" s="19" t="str">
        <f>IF(Clientes!$D229="F","Feminino","Masculino")</f>
        <v>Feminino</v>
      </c>
      <c r="F229" s="23" t="s">
        <v>1594</v>
      </c>
      <c r="G229" s="19">
        <f>COUNTIF(Clientes!$F$2:$F$475,F229)</f>
        <v>50</v>
      </c>
      <c r="H229" s="23" t="s">
        <v>1547</v>
      </c>
      <c r="I229" s="23" t="s">
        <v>1548</v>
      </c>
      <c r="J229" s="23" t="s">
        <v>1988</v>
      </c>
      <c r="K229" s="23" t="str">
        <f t="shared" si="7"/>
        <v>Maceió - AL</v>
      </c>
      <c r="L229" s="24" t="s">
        <v>1549</v>
      </c>
      <c r="M229" s="21" t="s">
        <v>1550</v>
      </c>
      <c r="N229" s="23" t="s">
        <v>1505</v>
      </c>
      <c r="O229" s="23" t="str">
        <f>IF(Clientes!$N229 = "sim", "Assinante","Não Assinante")</f>
        <v>Assinante</v>
      </c>
    </row>
    <row r="230" spans="1:15" ht="12.5" hidden="1" x14ac:dyDescent="0.25">
      <c r="A230" s="19" t="s">
        <v>1792</v>
      </c>
      <c r="B230" s="19" t="str">
        <f t="shared" si="6"/>
        <v>Carleno</v>
      </c>
      <c r="C230" s="20">
        <v>50</v>
      </c>
      <c r="D230" s="18" t="s">
        <v>1546</v>
      </c>
      <c r="E230" s="19" t="str">
        <f>IF(Clientes!$D230="F","Feminino","Masculino")</f>
        <v>Masculino</v>
      </c>
      <c r="F230" s="19" t="s">
        <v>1524</v>
      </c>
      <c r="G230" s="19">
        <f>COUNTIF(Clientes!$F$2:$F$475,F230)</f>
        <v>38</v>
      </c>
      <c r="H230" s="19" t="s">
        <v>1569</v>
      </c>
      <c r="I230" s="19" t="s">
        <v>1553</v>
      </c>
      <c r="J230" s="19" t="s">
        <v>1988</v>
      </c>
      <c r="K230" s="19" t="str">
        <f t="shared" si="7"/>
        <v>São Paulo - SP</v>
      </c>
      <c r="L230" s="20" t="s">
        <v>1570</v>
      </c>
      <c r="M230" s="21" t="s">
        <v>1571</v>
      </c>
      <c r="N230" s="19" t="s">
        <v>1529</v>
      </c>
      <c r="O230" s="19" t="str">
        <f>IF(Clientes!$N230 = "sim", "Assinante","Não Assinante")</f>
        <v>Não Assinante</v>
      </c>
    </row>
    <row r="231" spans="1:15" ht="12.5" hidden="1" x14ac:dyDescent="0.25">
      <c r="A231" s="23" t="s">
        <v>1793</v>
      </c>
      <c r="B231" s="23" t="str">
        <f t="shared" si="6"/>
        <v>Suede</v>
      </c>
      <c r="C231" s="24">
        <v>32</v>
      </c>
      <c r="D231" s="22" t="s">
        <v>1546</v>
      </c>
      <c r="E231" s="19" t="str">
        <f>IF(Clientes!$D231="F","Feminino","Masculino")</f>
        <v>Masculino</v>
      </c>
      <c r="F231" s="23" t="s">
        <v>1531</v>
      </c>
      <c r="G231" s="19">
        <f>COUNTIF(Clientes!$F$2:$F$475,F231)</f>
        <v>14</v>
      </c>
      <c r="H231" s="23" t="s">
        <v>1508</v>
      </c>
      <c r="I231" s="23" t="s">
        <v>1509</v>
      </c>
      <c r="J231" s="23" t="s">
        <v>1988</v>
      </c>
      <c r="K231" s="23" t="str">
        <f t="shared" si="7"/>
        <v>Fortaleza - CE</v>
      </c>
      <c r="L231" s="24" t="s">
        <v>1510</v>
      </c>
      <c r="M231" s="21" t="s">
        <v>1511</v>
      </c>
      <c r="N231" s="23" t="s">
        <v>1529</v>
      </c>
      <c r="O231" s="23" t="str">
        <f>IF(Clientes!$N231 = "sim", "Assinante","Não Assinante")</f>
        <v>Não Assinante</v>
      </c>
    </row>
    <row r="232" spans="1:15" ht="12.5" hidden="1" x14ac:dyDescent="0.25">
      <c r="A232" s="19" t="s">
        <v>1794</v>
      </c>
      <c r="B232" s="19" t="str">
        <f t="shared" si="6"/>
        <v>Gislane</v>
      </c>
      <c r="C232" s="20">
        <v>35</v>
      </c>
      <c r="D232" s="18" t="s">
        <v>1499</v>
      </c>
      <c r="E232" s="19" t="str">
        <f>IF(Clientes!$D232="F","Feminino","Masculino")</f>
        <v>Feminino</v>
      </c>
      <c r="F232" s="19" t="s">
        <v>1567</v>
      </c>
      <c r="G232" s="19">
        <f>COUNTIF(Clientes!$F$2:$F$475,F232)</f>
        <v>30</v>
      </c>
      <c r="H232" s="19" t="s">
        <v>1501</v>
      </c>
      <c r="I232" s="19" t="s">
        <v>1502</v>
      </c>
      <c r="J232" s="19" t="s">
        <v>1988</v>
      </c>
      <c r="K232" s="19" t="str">
        <f t="shared" si="7"/>
        <v>Belo Horizonte - MG</v>
      </c>
      <c r="L232" s="20" t="s">
        <v>1557</v>
      </c>
      <c r="M232" s="21" t="s">
        <v>1558</v>
      </c>
      <c r="N232" s="19" t="s">
        <v>1505</v>
      </c>
      <c r="O232" s="19" t="str">
        <f>IF(Clientes!$N232 = "sim", "Assinante","Não Assinante")</f>
        <v>Assinante</v>
      </c>
    </row>
    <row r="233" spans="1:15" ht="12.5" hidden="1" x14ac:dyDescent="0.25">
      <c r="A233" s="23" t="s">
        <v>1795</v>
      </c>
      <c r="B233" s="23" t="str">
        <f t="shared" si="6"/>
        <v>Kariston</v>
      </c>
      <c r="C233" s="24">
        <v>25</v>
      </c>
      <c r="D233" s="22" t="s">
        <v>1546</v>
      </c>
      <c r="E233" s="19" t="str">
        <f>IF(Clientes!$D233="F","Feminino","Masculino")</f>
        <v>Masculino</v>
      </c>
      <c r="F233" s="23" t="s">
        <v>1500</v>
      </c>
      <c r="G233" s="19">
        <f>COUNTIF(Clientes!$F$2:$F$475,F233)</f>
        <v>15</v>
      </c>
      <c r="H233" s="19" t="s">
        <v>1569</v>
      </c>
      <c r="I233" s="23" t="s">
        <v>1553</v>
      </c>
      <c r="J233" s="23" t="s">
        <v>1988</v>
      </c>
      <c r="K233" s="23" t="str">
        <f t="shared" si="7"/>
        <v>São Paulo - SP</v>
      </c>
      <c r="L233" s="24" t="s">
        <v>1606</v>
      </c>
      <c r="M233" s="21" t="s">
        <v>1607</v>
      </c>
      <c r="N233" s="23" t="s">
        <v>1529</v>
      </c>
      <c r="O233" s="23" t="str">
        <f>IF(Clientes!$N233 = "sim", "Assinante","Não Assinante")</f>
        <v>Não Assinante</v>
      </c>
    </row>
    <row r="234" spans="1:15" ht="12.5" hidden="1" x14ac:dyDescent="0.25">
      <c r="A234" s="19" t="s">
        <v>1796</v>
      </c>
      <c r="B234" s="19" t="str">
        <f t="shared" si="6"/>
        <v>Suilan</v>
      </c>
      <c r="C234" s="20">
        <v>43</v>
      </c>
      <c r="D234" s="18" t="s">
        <v>1499</v>
      </c>
      <c r="E234" s="19" t="str">
        <f>IF(Clientes!$D234="F","Feminino","Masculino")</f>
        <v>Feminino</v>
      </c>
      <c r="F234" s="19" t="s">
        <v>1539</v>
      </c>
      <c r="G234" s="19">
        <f>COUNTIF(Clientes!$F$2:$F$475,F234)</f>
        <v>67</v>
      </c>
      <c r="H234" s="19" t="s">
        <v>1532</v>
      </c>
      <c r="I234" s="19" t="s">
        <v>1533</v>
      </c>
      <c r="J234" s="19" t="s">
        <v>1988</v>
      </c>
      <c r="K234" s="19" t="str">
        <f t="shared" si="7"/>
        <v>São Luís - MA</v>
      </c>
      <c r="L234" s="20" t="s">
        <v>1534</v>
      </c>
      <c r="M234" s="21" t="s">
        <v>1535</v>
      </c>
      <c r="N234" s="19" t="s">
        <v>1505</v>
      </c>
      <c r="O234" s="19" t="str">
        <f>IF(Clientes!$N234 = "sim", "Assinante","Não Assinante")</f>
        <v>Assinante</v>
      </c>
    </row>
    <row r="235" spans="1:15" ht="12.5" hidden="1" x14ac:dyDescent="0.25">
      <c r="A235" s="23" t="s">
        <v>1797</v>
      </c>
      <c r="B235" s="23" t="str">
        <f t="shared" si="6"/>
        <v>Maricleia</v>
      </c>
      <c r="C235" s="24">
        <v>62</v>
      </c>
      <c r="D235" s="22" t="s">
        <v>1499</v>
      </c>
      <c r="E235" s="19" t="str">
        <f>IF(Clientes!$D235="F","Feminino","Masculino")</f>
        <v>Feminino</v>
      </c>
      <c r="F235" s="23" t="s">
        <v>1507</v>
      </c>
      <c r="G235" s="19">
        <f>COUNTIF(Clientes!$F$2:$F$475,F235)</f>
        <v>149</v>
      </c>
      <c r="H235" s="23" t="s">
        <v>1574</v>
      </c>
      <c r="I235" s="23" t="s">
        <v>1575</v>
      </c>
      <c r="J235" s="23" t="s">
        <v>1988</v>
      </c>
      <c r="K235" s="23" t="str">
        <f t="shared" si="7"/>
        <v>Vila Velha - ES</v>
      </c>
      <c r="L235" s="24" t="s">
        <v>1576</v>
      </c>
      <c r="M235" s="21" t="s">
        <v>1577</v>
      </c>
      <c r="N235" s="23" t="s">
        <v>1529</v>
      </c>
      <c r="O235" s="23" t="str">
        <f>IF(Clientes!$N235 = "sim", "Assinante","Não Assinante")</f>
        <v>Não Assinante</v>
      </c>
    </row>
    <row r="236" spans="1:15" ht="12.5" hidden="1" x14ac:dyDescent="0.25">
      <c r="A236" s="19" t="s">
        <v>1798</v>
      </c>
      <c r="B236" s="19" t="str">
        <f t="shared" si="6"/>
        <v>Carlena</v>
      </c>
      <c r="C236" s="20">
        <v>62</v>
      </c>
      <c r="D236" s="18" t="s">
        <v>1499</v>
      </c>
      <c r="E236" s="19" t="str">
        <f>IF(Clientes!$D236="F","Feminino","Masculino")</f>
        <v>Feminino</v>
      </c>
      <c r="F236" s="19" t="s">
        <v>1539</v>
      </c>
      <c r="G236" s="19">
        <f>COUNTIF(Clientes!$F$2:$F$475,F236)</f>
        <v>67</v>
      </c>
      <c r="H236" s="23" t="s">
        <v>1519</v>
      </c>
      <c r="I236" s="19" t="s">
        <v>1520</v>
      </c>
      <c r="J236" s="19" t="s">
        <v>1988</v>
      </c>
      <c r="K236" s="19" t="str">
        <f t="shared" si="7"/>
        <v>Curitiba - PR</v>
      </c>
      <c r="L236" s="20" t="s">
        <v>1642</v>
      </c>
      <c r="M236" s="21" t="s">
        <v>1643</v>
      </c>
      <c r="N236" s="19" t="s">
        <v>1505</v>
      </c>
      <c r="O236" s="19" t="str">
        <f>IF(Clientes!$N236 = "sim", "Assinante","Não Assinante")</f>
        <v>Assinante</v>
      </c>
    </row>
    <row r="237" spans="1:15" ht="12.5" hidden="1" x14ac:dyDescent="0.25">
      <c r="A237" s="23" t="s">
        <v>1799</v>
      </c>
      <c r="B237" s="23" t="str">
        <f t="shared" si="6"/>
        <v>Abdenigo</v>
      </c>
      <c r="C237" s="24">
        <v>55</v>
      </c>
      <c r="D237" s="22" t="s">
        <v>1546</v>
      </c>
      <c r="E237" s="19" t="str">
        <f>IF(Clientes!$D237="F","Feminino","Masculino")</f>
        <v>Masculino</v>
      </c>
      <c r="F237" s="23" t="s">
        <v>1507</v>
      </c>
      <c r="G237" s="19">
        <f>COUNTIF(Clientes!$F$2:$F$475,F237)</f>
        <v>149</v>
      </c>
      <c r="H237" s="19" t="s">
        <v>1569</v>
      </c>
      <c r="I237" s="23" t="s">
        <v>1553</v>
      </c>
      <c r="J237" s="23" t="s">
        <v>1988</v>
      </c>
      <c r="K237" s="23" t="str">
        <f t="shared" si="7"/>
        <v>São Paulo - SP</v>
      </c>
      <c r="L237" s="24" t="s">
        <v>1554</v>
      </c>
      <c r="M237" s="21" t="s">
        <v>1555</v>
      </c>
      <c r="N237" s="23" t="s">
        <v>1529</v>
      </c>
      <c r="O237" s="23" t="str">
        <f>IF(Clientes!$N237 = "sim", "Assinante","Não Assinante")</f>
        <v>Não Assinante</v>
      </c>
    </row>
    <row r="238" spans="1:15" ht="12.5" hidden="1" x14ac:dyDescent="0.25">
      <c r="A238" s="19" t="s">
        <v>1800</v>
      </c>
      <c r="B238" s="19" t="str">
        <f t="shared" si="6"/>
        <v>Wemeson</v>
      </c>
      <c r="C238" s="20">
        <v>64</v>
      </c>
      <c r="D238" s="18" t="s">
        <v>1546</v>
      </c>
      <c r="E238" s="19" t="str">
        <f>IF(Clientes!$D238="F","Feminino","Masculino")</f>
        <v>Masculino</v>
      </c>
      <c r="F238" s="19" t="s">
        <v>1507</v>
      </c>
      <c r="G238" s="19">
        <f>COUNTIF(Clientes!$F$2:$F$475,F238)</f>
        <v>149</v>
      </c>
      <c r="H238" s="19" t="s">
        <v>1569</v>
      </c>
      <c r="I238" s="19" t="s">
        <v>1553</v>
      </c>
      <c r="J238" s="19" t="s">
        <v>1988</v>
      </c>
      <c r="K238" s="19" t="str">
        <f t="shared" si="7"/>
        <v>São Paulo - SP</v>
      </c>
      <c r="L238" s="20" t="s">
        <v>1554</v>
      </c>
      <c r="M238" s="21" t="s">
        <v>1555</v>
      </c>
      <c r="N238" s="19" t="s">
        <v>1505</v>
      </c>
      <c r="O238" s="19" t="str">
        <f>IF(Clientes!$N238 = "sim", "Assinante","Não Assinante")</f>
        <v>Assinante</v>
      </c>
    </row>
    <row r="239" spans="1:15" ht="12.5" hidden="1" x14ac:dyDescent="0.25">
      <c r="A239" s="23" t="s">
        <v>1801</v>
      </c>
      <c r="B239" s="23" t="str">
        <f t="shared" si="6"/>
        <v>Suzimara</v>
      </c>
      <c r="C239" s="24">
        <v>56</v>
      </c>
      <c r="D239" s="22" t="s">
        <v>1499</v>
      </c>
      <c r="E239" s="19" t="str">
        <f>IF(Clientes!$D239="F","Feminino","Masculino")</f>
        <v>Feminino</v>
      </c>
      <c r="F239" s="23" t="s">
        <v>1524</v>
      </c>
      <c r="G239" s="19">
        <f>COUNTIF(Clientes!$F$2:$F$475,F239)</f>
        <v>38</v>
      </c>
      <c r="H239" s="23" t="s">
        <v>1508</v>
      </c>
      <c r="I239" s="23" t="s">
        <v>1509</v>
      </c>
      <c r="J239" s="23" t="s">
        <v>1988</v>
      </c>
      <c r="K239" s="23" t="str">
        <f t="shared" si="7"/>
        <v>Fortaleza - CE</v>
      </c>
      <c r="L239" s="24" t="s">
        <v>1510</v>
      </c>
      <c r="M239" s="21" t="s">
        <v>1511</v>
      </c>
      <c r="N239" s="23" t="s">
        <v>1505</v>
      </c>
      <c r="O239" s="23" t="str">
        <f>IF(Clientes!$N239 = "sim", "Assinante","Não Assinante")</f>
        <v>Assinante</v>
      </c>
    </row>
    <row r="240" spans="1:15" ht="12.5" hidden="1" x14ac:dyDescent="0.25">
      <c r="A240" s="19" t="s">
        <v>1654</v>
      </c>
      <c r="B240" s="19" t="str">
        <f t="shared" si="6"/>
        <v>Osni</v>
      </c>
      <c r="C240" s="20">
        <v>44</v>
      </c>
      <c r="D240" s="18" t="s">
        <v>1546</v>
      </c>
      <c r="E240" s="19" t="str">
        <f>IF(Clientes!$D240="F","Feminino","Masculino")</f>
        <v>Masculino</v>
      </c>
      <c r="F240" s="19" t="s">
        <v>1693</v>
      </c>
      <c r="G240" s="19">
        <f>COUNTIF(Clientes!$F$2:$F$475,F240)</f>
        <v>7</v>
      </c>
      <c r="H240" s="19" t="s">
        <v>1541</v>
      </c>
      <c r="I240" s="19" t="s">
        <v>1542</v>
      </c>
      <c r="J240" s="19" t="s">
        <v>1988</v>
      </c>
      <c r="K240" s="19" t="str">
        <f t="shared" si="7"/>
        <v>Cuiabá - MT</v>
      </c>
      <c r="L240" s="20" t="s">
        <v>1543</v>
      </c>
      <c r="M240" s="21" t="s">
        <v>1544</v>
      </c>
      <c r="N240" s="19" t="s">
        <v>1505</v>
      </c>
      <c r="O240" s="19" t="str">
        <f>IF(Clientes!$N240 = "sim", "Assinante","Não Assinante")</f>
        <v>Assinante</v>
      </c>
    </row>
    <row r="241" spans="1:15" ht="12.5" x14ac:dyDescent="0.25">
      <c r="A241" s="23" t="s">
        <v>1802</v>
      </c>
      <c r="B241" s="23" t="str">
        <f t="shared" si="6"/>
        <v>Wemia</v>
      </c>
      <c r="C241" s="24">
        <v>17</v>
      </c>
      <c r="D241" s="22" t="s">
        <v>1499</v>
      </c>
      <c r="E241" s="19" t="str">
        <f>IF(Clientes!$D241="F","Feminino","Masculino")</f>
        <v>Feminino</v>
      </c>
      <c r="F241" s="23" t="s">
        <v>1573</v>
      </c>
      <c r="G241" s="19">
        <f>COUNTIF(Clientes!$F$2:$F$475,F241)</f>
        <v>43</v>
      </c>
      <c r="H241" s="23" t="s">
        <v>1618</v>
      </c>
      <c r="I241" s="23" t="s">
        <v>1619</v>
      </c>
      <c r="J241" s="23" t="s">
        <v>1988</v>
      </c>
      <c r="K241" s="23" t="str">
        <f t="shared" si="7"/>
        <v>Olinda - PE</v>
      </c>
      <c r="L241" s="24" t="s">
        <v>1620</v>
      </c>
      <c r="M241" s="21" t="s">
        <v>1621</v>
      </c>
      <c r="N241" s="23" t="s">
        <v>1505</v>
      </c>
      <c r="O241" s="23" t="str">
        <f>IF(Clientes!$N241 = "sim", "Assinante","Não Assinante")</f>
        <v>Assinante</v>
      </c>
    </row>
    <row r="242" spans="1:15" ht="12.5" hidden="1" x14ac:dyDescent="0.25">
      <c r="A242" s="19" t="s">
        <v>1803</v>
      </c>
      <c r="B242" s="19" t="str">
        <f t="shared" si="6"/>
        <v>Joelmo</v>
      </c>
      <c r="C242" s="20">
        <v>56</v>
      </c>
      <c r="D242" s="18" t="s">
        <v>1546</v>
      </c>
      <c r="E242" s="19" t="str">
        <f>IF(Clientes!$D242="F","Feminino","Masculino")</f>
        <v>Masculino</v>
      </c>
      <c r="F242" s="19" t="s">
        <v>1507</v>
      </c>
      <c r="G242" s="19">
        <f>COUNTIF(Clientes!$F$2:$F$475,F242)</f>
        <v>149</v>
      </c>
      <c r="H242" s="23" t="s">
        <v>1519</v>
      </c>
      <c r="I242" s="19" t="s">
        <v>1520</v>
      </c>
      <c r="J242" s="19" t="s">
        <v>1988</v>
      </c>
      <c r="K242" s="19" t="str">
        <f t="shared" si="7"/>
        <v>Curitiba - PR</v>
      </c>
      <c r="L242" s="20" t="s">
        <v>1585</v>
      </c>
      <c r="M242" s="21" t="s">
        <v>1586</v>
      </c>
      <c r="N242" s="19" t="s">
        <v>1529</v>
      </c>
      <c r="O242" s="19" t="str">
        <f>IF(Clientes!$N242 = "sim", "Assinante","Não Assinante")</f>
        <v>Não Assinante</v>
      </c>
    </row>
    <row r="243" spans="1:15" ht="12.5" hidden="1" x14ac:dyDescent="0.25">
      <c r="A243" s="23" t="s">
        <v>1804</v>
      </c>
      <c r="B243" s="23" t="str">
        <f t="shared" si="6"/>
        <v>Valentina</v>
      </c>
      <c r="C243" s="24">
        <v>43</v>
      </c>
      <c r="D243" s="22" t="s">
        <v>1499</v>
      </c>
      <c r="E243" s="19" t="str">
        <f>IF(Clientes!$D243="F","Feminino","Masculino")</f>
        <v>Feminino</v>
      </c>
      <c r="F243" s="23" t="s">
        <v>1560</v>
      </c>
      <c r="G243" s="19">
        <f>COUNTIF(Clientes!$F$2:$F$475,F243)</f>
        <v>15</v>
      </c>
      <c r="H243" s="23" t="s">
        <v>1574</v>
      </c>
      <c r="I243" s="23" t="s">
        <v>1575</v>
      </c>
      <c r="J243" s="23" t="s">
        <v>1988</v>
      </c>
      <c r="K243" s="23" t="str">
        <f t="shared" si="7"/>
        <v>Vila Velha - ES</v>
      </c>
      <c r="L243" s="24" t="s">
        <v>1576</v>
      </c>
      <c r="M243" s="21" t="s">
        <v>1577</v>
      </c>
      <c r="N243" s="23" t="s">
        <v>1529</v>
      </c>
      <c r="O243" s="23" t="str">
        <f>IF(Clientes!$N243 = "sim", "Assinante","Não Assinante")</f>
        <v>Não Assinante</v>
      </c>
    </row>
    <row r="244" spans="1:15" ht="12.5" hidden="1" x14ac:dyDescent="0.25">
      <c r="A244" s="19" t="s">
        <v>1805</v>
      </c>
      <c r="B244" s="19" t="str">
        <f t="shared" si="6"/>
        <v>Maricele</v>
      </c>
      <c r="C244" s="20">
        <v>31</v>
      </c>
      <c r="D244" s="18" t="s">
        <v>1499</v>
      </c>
      <c r="E244" s="19" t="str">
        <f>IF(Clientes!$D244="F","Feminino","Masculino")</f>
        <v>Feminino</v>
      </c>
      <c r="F244" s="19" t="s">
        <v>1560</v>
      </c>
      <c r="G244" s="19">
        <f>COUNTIF(Clientes!$F$2:$F$475,F244)</f>
        <v>15</v>
      </c>
      <c r="H244" s="19" t="s">
        <v>1508</v>
      </c>
      <c r="I244" s="19" t="s">
        <v>1509</v>
      </c>
      <c r="J244" s="19" t="s">
        <v>1988</v>
      </c>
      <c r="K244" s="19" t="str">
        <f t="shared" si="7"/>
        <v>Fortaleza - CE</v>
      </c>
      <c r="L244" s="20" t="s">
        <v>1510</v>
      </c>
      <c r="M244" s="21" t="s">
        <v>1511</v>
      </c>
      <c r="N244" s="19" t="s">
        <v>1505</v>
      </c>
      <c r="O244" s="19" t="str">
        <f>IF(Clientes!$N244 = "sim", "Assinante","Não Assinante")</f>
        <v>Assinante</v>
      </c>
    </row>
    <row r="245" spans="1:15" ht="12.5" hidden="1" x14ac:dyDescent="0.25">
      <c r="A245" s="23" t="s">
        <v>1530</v>
      </c>
      <c r="B245" s="23" t="str">
        <f t="shared" si="6"/>
        <v>Gisela</v>
      </c>
      <c r="C245" s="24">
        <v>15</v>
      </c>
      <c r="D245" s="22" t="s">
        <v>1499</v>
      </c>
      <c r="E245" s="19" t="str">
        <f>IF(Clientes!$D245="F","Feminino","Masculino")</f>
        <v>Feminino</v>
      </c>
      <c r="F245" s="23" t="s">
        <v>1594</v>
      </c>
      <c r="G245" s="19">
        <f>COUNTIF(Clientes!$F$2:$F$475,F245)</f>
        <v>50</v>
      </c>
      <c r="H245" s="38" t="s">
        <v>1581</v>
      </c>
      <c r="I245" s="23" t="s">
        <v>1526</v>
      </c>
      <c r="J245" s="23" t="s">
        <v>1988</v>
      </c>
      <c r="K245" s="23" t="str">
        <f t="shared" si="7"/>
        <v>Porto Alegre - RS</v>
      </c>
      <c r="L245" s="24" t="s">
        <v>1527</v>
      </c>
      <c r="M245" s="21" t="s">
        <v>1528</v>
      </c>
      <c r="N245" s="23" t="s">
        <v>1505</v>
      </c>
      <c r="O245" s="23" t="str">
        <f>IF(Clientes!$N245 = "sim", "Assinante","Não Assinante")</f>
        <v>Assinante</v>
      </c>
    </row>
    <row r="246" spans="1:15" ht="12.5" hidden="1" x14ac:dyDescent="0.25">
      <c r="A246" s="19" t="s">
        <v>1806</v>
      </c>
      <c r="B246" s="19" t="str">
        <f t="shared" si="6"/>
        <v>Suziana</v>
      </c>
      <c r="C246" s="20">
        <v>43</v>
      </c>
      <c r="D246" s="18" t="s">
        <v>1499</v>
      </c>
      <c r="E246" s="19" t="str">
        <f>IF(Clientes!$D246="F","Feminino","Masculino")</f>
        <v>Feminino</v>
      </c>
      <c r="F246" s="19" t="s">
        <v>1653</v>
      </c>
      <c r="G246" s="19">
        <f>COUNTIF(Clientes!$F$2:$F$475,F246)</f>
        <v>18</v>
      </c>
      <c r="H246" s="19" t="s">
        <v>1501</v>
      </c>
      <c r="I246" s="19" t="s">
        <v>1502</v>
      </c>
      <c r="J246" s="19" t="s">
        <v>1988</v>
      </c>
      <c r="K246" s="19" t="str">
        <f t="shared" si="7"/>
        <v>Belo Horizonte - MG</v>
      </c>
      <c r="L246" s="20" t="s">
        <v>1557</v>
      </c>
      <c r="M246" s="21" t="s">
        <v>1558</v>
      </c>
      <c r="N246" s="19" t="s">
        <v>1505</v>
      </c>
      <c r="O246" s="19" t="str">
        <f>IF(Clientes!$N246 = "sim", "Assinante","Não Assinante")</f>
        <v>Assinante</v>
      </c>
    </row>
    <row r="247" spans="1:15" ht="12.5" hidden="1" x14ac:dyDescent="0.25">
      <c r="A247" s="23" t="s">
        <v>1757</v>
      </c>
      <c r="B247" s="23" t="str">
        <f t="shared" si="6"/>
        <v>Karita</v>
      </c>
      <c r="C247" s="24">
        <v>44</v>
      </c>
      <c r="D247" s="22" t="s">
        <v>1499</v>
      </c>
      <c r="E247" s="19" t="str">
        <f>IF(Clientes!$D247="F","Feminino","Masculino")</f>
        <v>Feminino</v>
      </c>
      <c r="F247" s="23" t="s">
        <v>1524</v>
      </c>
      <c r="G247" s="19">
        <f>COUNTIF(Clientes!$F$2:$F$475,F247)</f>
        <v>38</v>
      </c>
      <c r="H247" s="23" t="s">
        <v>1632</v>
      </c>
      <c r="I247" s="23" t="s">
        <v>1633</v>
      </c>
      <c r="J247" s="23" t="s">
        <v>1988</v>
      </c>
      <c r="K247" s="23" t="str">
        <f t="shared" si="7"/>
        <v>Salvador - BA</v>
      </c>
      <c r="L247" s="24" t="s">
        <v>1634</v>
      </c>
      <c r="M247" s="21" t="s">
        <v>1635</v>
      </c>
      <c r="N247" s="23" t="s">
        <v>1529</v>
      </c>
      <c r="O247" s="23" t="str">
        <f>IF(Clientes!$N247 = "sim", "Assinante","Não Assinante")</f>
        <v>Não Assinante</v>
      </c>
    </row>
    <row r="248" spans="1:15" ht="12.5" hidden="1" x14ac:dyDescent="0.25">
      <c r="A248" s="19" t="s">
        <v>1807</v>
      </c>
      <c r="B248" s="19" t="str">
        <f t="shared" si="6"/>
        <v>Erlanderson</v>
      </c>
      <c r="C248" s="20">
        <v>68</v>
      </c>
      <c r="D248" s="18" t="s">
        <v>1546</v>
      </c>
      <c r="E248" s="19" t="str">
        <f>IF(Clientes!$D248="F","Feminino","Masculino")</f>
        <v>Masculino</v>
      </c>
      <c r="F248" s="19" t="s">
        <v>1507</v>
      </c>
      <c r="G248" s="19">
        <f>COUNTIF(Clientes!$F$2:$F$475,F248)</f>
        <v>149</v>
      </c>
      <c r="H248" s="19" t="s">
        <v>1610</v>
      </c>
      <c r="I248" s="19" t="s">
        <v>1611</v>
      </c>
      <c r="J248" s="19" t="s">
        <v>1988</v>
      </c>
      <c r="K248" s="19" t="str">
        <f t="shared" si="7"/>
        <v>Rio Branco - AC</v>
      </c>
      <c r="L248" s="20" t="s">
        <v>1612</v>
      </c>
      <c r="M248" s="21" t="s">
        <v>1613</v>
      </c>
      <c r="N248" s="19" t="s">
        <v>1505</v>
      </c>
      <c r="O248" s="19" t="str">
        <f>IF(Clientes!$N248 = "sim", "Assinante","Não Assinante")</f>
        <v>Assinante</v>
      </c>
    </row>
    <row r="249" spans="1:15" ht="12.5" hidden="1" x14ac:dyDescent="0.25">
      <c r="A249" s="23" t="s">
        <v>1808</v>
      </c>
      <c r="B249" s="23" t="str">
        <f t="shared" si="6"/>
        <v>Wueslley</v>
      </c>
      <c r="C249" s="24">
        <v>28</v>
      </c>
      <c r="D249" s="22" t="s">
        <v>1546</v>
      </c>
      <c r="E249" s="19" t="str">
        <f>IF(Clientes!$D249="F","Feminino","Masculino")</f>
        <v>Masculino</v>
      </c>
      <c r="F249" s="23" t="s">
        <v>1531</v>
      </c>
      <c r="G249" s="19">
        <f>COUNTIF(Clientes!$F$2:$F$475,F249)</f>
        <v>14</v>
      </c>
      <c r="H249" s="19" t="s">
        <v>1569</v>
      </c>
      <c r="I249" s="23" t="s">
        <v>1553</v>
      </c>
      <c r="J249" s="23" t="s">
        <v>1988</v>
      </c>
      <c r="K249" s="23" t="str">
        <f t="shared" si="7"/>
        <v>São Paulo - SP</v>
      </c>
      <c r="L249" s="24" t="s">
        <v>1606</v>
      </c>
      <c r="M249" s="21" t="s">
        <v>1607</v>
      </c>
      <c r="N249" s="23" t="s">
        <v>1505</v>
      </c>
      <c r="O249" s="23" t="str">
        <f>IF(Clientes!$N249 = "sim", "Assinante","Não Assinante")</f>
        <v>Assinante</v>
      </c>
    </row>
    <row r="250" spans="1:15" ht="12.5" hidden="1" x14ac:dyDescent="0.25">
      <c r="A250" s="19" t="s">
        <v>1809</v>
      </c>
      <c r="B250" s="19" t="str">
        <f t="shared" si="6"/>
        <v>Suzilane</v>
      </c>
      <c r="C250" s="20">
        <v>33</v>
      </c>
      <c r="D250" s="18" t="s">
        <v>1499</v>
      </c>
      <c r="E250" s="19" t="str">
        <f>IF(Clientes!$D250="F","Feminino","Masculino")</f>
        <v>Feminino</v>
      </c>
      <c r="F250" s="19" t="s">
        <v>1507</v>
      </c>
      <c r="G250" s="19">
        <f>COUNTIF(Clientes!$F$2:$F$475,F250)</f>
        <v>149</v>
      </c>
      <c r="H250" s="19" t="s">
        <v>1569</v>
      </c>
      <c r="I250" s="19" t="s">
        <v>1553</v>
      </c>
      <c r="J250" s="19" t="s">
        <v>1988</v>
      </c>
      <c r="K250" s="19" t="str">
        <f t="shared" si="7"/>
        <v>São Paulo - SP</v>
      </c>
      <c r="L250" s="20" t="s">
        <v>1570</v>
      </c>
      <c r="M250" s="21" t="s">
        <v>1571</v>
      </c>
      <c r="N250" s="19" t="s">
        <v>1505</v>
      </c>
      <c r="O250" s="19" t="str">
        <f>IF(Clientes!$N250 = "sim", "Assinante","Não Assinante")</f>
        <v>Assinante</v>
      </c>
    </row>
    <row r="251" spans="1:15" ht="12.5" hidden="1" x14ac:dyDescent="0.25">
      <c r="A251" s="23" t="s">
        <v>1810</v>
      </c>
      <c r="B251" s="23" t="str">
        <f t="shared" si="6"/>
        <v>Giseli</v>
      </c>
      <c r="C251" s="24">
        <v>34</v>
      </c>
      <c r="D251" s="22" t="s">
        <v>1499</v>
      </c>
      <c r="E251" s="19" t="str">
        <f>IF(Clientes!$D251="F","Feminino","Masculino")</f>
        <v>Feminino</v>
      </c>
      <c r="F251" s="23" t="s">
        <v>1653</v>
      </c>
      <c r="G251" s="19">
        <f>COUNTIF(Clientes!$F$2:$F$475,F251)</f>
        <v>18</v>
      </c>
      <c r="H251" s="38" t="s">
        <v>1581</v>
      </c>
      <c r="I251" s="23" t="s">
        <v>1526</v>
      </c>
      <c r="J251" s="23" t="s">
        <v>1988</v>
      </c>
      <c r="K251" s="23" t="str">
        <f t="shared" si="7"/>
        <v>Porto Alegre - RS</v>
      </c>
      <c r="L251" s="24" t="s">
        <v>1527</v>
      </c>
      <c r="M251" s="21" t="s">
        <v>1528</v>
      </c>
      <c r="N251" s="23" t="s">
        <v>1505</v>
      </c>
      <c r="O251" s="23" t="str">
        <f>IF(Clientes!$N251 = "sim", "Assinante","Não Assinante")</f>
        <v>Assinante</v>
      </c>
    </row>
    <row r="252" spans="1:15" ht="12.5" hidden="1" x14ac:dyDescent="0.25">
      <c r="A252" s="19" t="s">
        <v>1811</v>
      </c>
      <c r="B252" s="19" t="str">
        <f t="shared" si="6"/>
        <v>Gilsiane</v>
      </c>
      <c r="C252" s="20">
        <v>63</v>
      </c>
      <c r="D252" s="18" t="s">
        <v>1499</v>
      </c>
      <c r="E252" s="19" t="str">
        <f>IF(Clientes!$D252="F","Feminino","Masculino")</f>
        <v>Feminino</v>
      </c>
      <c r="F252" s="19" t="s">
        <v>1653</v>
      </c>
      <c r="G252" s="19">
        <f>COUNTIF(Clientes!$F$2:$F$475,F252)</f>
        <v>18</v>
      </c>
      <c r="H252" s="23" t="s">
        <v>1519</v>
      </c>
      <c r="I252" s="19" t="s">
        <v>1520</v>
      </c>
      <c r="J252" s="19" t="s">
        <v>1988</v>
      </c>
      <c r="K252" s="19" t="str">
        <f t="shared" si="7"/>
        <v>Curitiba - PR</v>
      </c>
      <c r="L252" s="20" t="s">
        <v>1642</v>
      </c>
      <c r="M252" s="21" t="s">
        <v>1643</v>
      </c>
      <c r="N252" s="19" t="s">
        <v>1505</v>
      </c>
      <c r="O252" s="19" t="str">
        <f>IF(Clientes!$N252 = "sim", "Assinante","Não Assinante")</f>
        <v>Assinante</v>
      </c>
    </row>
    <row r="253" spans="1:15" ht="12.5" hidden="1" x14ac:dyDescent="0.25">
      <c r="A253" s="23" t="s">
        <v>1812</v>
      </c>
      <c r="B253" s="23" t="str">
        <f t="shared" si="6"/>
        <v>Osnilde</v>
      </c>
      <c r="C253" s="24">
        <v>41</v>
      </c>
      <c r="D253" s="22" t="s">
        <v>1499</v>
      </c>
      <c r="E253" s="19" t="str">
        <f>IF(Clientes!$D253="F","Feminino","Masculino")</f>
        <v>Feminino</v>
      </c>
      <c r="F253" s="23" t="s">
        <v>1507</v>
      </c>
      <c r="G253" s="19">
        <f>COUNTIF(Clientes!$F$2:$F$475,F253)</f>
        <v>149</v>
      </c>
      <c r="H253" s="23" t="s">
        <v>1561</v>
      </c>
      <c r="I253" s="23" t="s">
        <v>1562</v>
      </c>
      <c r="J253" s="23" t="s">
        <v>1988</v>
      </c>
      <c r="K253" s="23" t="str">
        <f t="shared" si="7"/>
        <v>Florianópolis - SC</v>
      </c>
      <c r="L253" s="24" t="s">
        <v>1563</v>
      </c>
      <c r="M253" s="21" t="s">
        <v>1564</v>
      </c>
      <c r="N253" s="23" t="s">
        <v>1505</v>
      </c>
      <c r="O253" s="23" t="str">
        <f>IF(Clientes!$N253 = "sim", "Assinante","Não Assinante")</f>
        <v>Assinante</v>
      </c>
    </row>
    <row r="254" spans="1:15" ht="12.5" hidden="1" x14ac:dyDescent="0.25">
      <c r="A254" s="19" t="s">
        <v>1813</v>
      </c>
      <c r="B254" s="19" t="str">
        <f t="shared" si="6"/>
        <v>Wesliana</v>
      </c>
      <c r="C254" s="20">
        <v>25</v>
      </c>
      <c r="D254" s="18" t="s">
        <v>1499</v>
      </c>
      <c r="E254" s="19" t="str">
        <f>IF(Clientes!$D254="F","Feminino","Masculino")</f>
        <v>Feminino</v>
      </c>
      <c r="F254" s="19" t="s">
        <v>1653</v>
      </c>
      <c r="G254" s="19">
        <f>COUNTIF(Clientes!$F$2:$F$475,F254)</f>
        <v>18</v>
      </c>
      <c r="H254" s="19" t="s">
        <v>1541</v>
      </c>
      <c r="I254" s="19" t="s">
        <v>1542</v>
      </c>
      <c r="J254" s="19" t="s">
        <v>1988</v>
      </c>
      <c r="K254" s="19" t="str">
        <f t="shared" si="7"/>
        <v>Cuiabá - MT</v>
      </c>
      <c r="L254" s="20" t="s">
        <v>1543</v>
      </c>
      <c r="M254" s="21" t="s">
        <v>1544</v>
      </c>
      <c r="N254" s="19" t="s">
        <v>1505</v>
      </c>
      <c r="O254" s="19" t="str">
        <f>IF(Clientes!$N254 = "sim", "Assinante","Não Assinante")</f>
        <v>Assinante</v>
      </c>
    </row>
    <row r="255" spans="1:15" ht="12.5" hidden="1" x14ac:dyDescent="0.25">
      <c r="A255" s="23" t="s">
        <v>1814</v>
      </c>
      <c r="B255" s="23" t="str">
        <f t="shared" si="6"/>
        <v>Carleane</v>
      </c>
      <c r="C255" s="24">
        <v>65</v>
      </c>
      <c r="D255" s="22" t="s">
        <v>1499</v>
      </c>
      <c r="E255" s="19" t="str">
        <f>IF(Clientes!$D255="F","Feminino","Masculino")</f>
        <v>Feminino</v>
      </c>
      <c r="F255" s="23" t="s">
        <v>1507</v>
      </c>
      <c r="G255" s="19">
        <f>COUNTIF(Clientes!$F$2:$F$475,F255)</f>
        <v>149</v>
      </c>
      <c r="H255" s="19" t="s">
        <v>1569</v>
      </c>
      <c r="I255" s="23" t="s">
        <v>1553</v>
      </c>
      <c r="J255" s="23" t="s">
        <v>1988</v>
      </c>
      <c r="K255" s="23" t="str">
        <f t="shared" si="7"/>
        <v>São Paulo - SP</v>
      </c>
      <c r="L255" s="24" t="s">
        <v>1570</v>
      </c>
      <c r="M255" s="21" t="s">
        <v>1571</v>
      </c>
      <c r="N255" s="23" t="s">
        <v>1505</v>
      </c>
      <c r="O255" s="23" t="str">
        <f>IF(Clientes!$N255 = "sim", "Assinante","Não Assinante")</f>
        <v>Assinante</v>
      </c>
    </row>
    <row r="256" spans="1:15" ht="12.5" hidden="1" x14ac:dyDescent="0.25">
      <c r="A256" s="19" t="s">
        <v>1815</v>
      </c>
      <c r="B256" s="19" t="str">
        <f t="shared" si="6"/>
        <v>Osvalter</v>
      </c>
      <c r="C256" s="20">
        <v>52</v>
      </c>
      <c r="D256" s="18" t="s">
        <v>1546</v>
      </c>
      <c r="E256" s="19" t="str">
        <f>IF(Clientes!$D256="F","Feminino","Masculino")</f>
        <v>Masculino</v>
      </c>
      <c r="F256" s="19" t="s">
        <v>1507</v>
      </c>
      <c r="G256" s="19">
        <f>COUNTIF(Clientes!$F$2:$F$475,F256)</f>
        <v>149</v>
      </c>
      <c r="H256" s="23" t="s">
        <v>1519</v>
      </c>
      <c r="I256" s="19" t="s">
        <v>1520</v>
      </c>
      <c r="J256" s="19" t="s">
        <v>1988</v>
      </c>
      <c r="K256" s="19" t="str">
        <f t="shared" si="7"/>
        <v>Curitiba - PR</v>
      </c>
      <c r="L256" s="20" t="s">
        <v>1585</v>
      </c>
      <c r="M256" s="21" t="s">
        <v>1586</v>
      </c>
      <c r="N256" s="19" t="s">
        <v>1505</v>
      </c>
      <c r="O256" s="19" t="str">
        <f>IF(Clientes!$N256 = "sim", "Assinante","Não Assinante")</f>
        <v>Assinante</v>
      </c>
    </row>
    <row r="257" spans="1:15" ht="12.5" hidden="1" x14ac:dyDescent="0.25">
      <c r="A257" s="23" t="s">
        <v>1816</v>
      </c>
      <c r="B257" s="23" t="str">
        <f t="shared" si="6"/>
        <v>Geloir</v>
      </c>
      <c r="C257" s="24">
        <v>71</v>
      </c>
      <c r="D257" s="22" t="s">
        <v>1546</v>
      </c>
      <c r="E257" s="19" t="str">
        <f>IF(Clientes!$D257="F","Feminino","Masculino")</f>
        <v>Masculino</v>
      </c>
      <c r="F257" s="23" t="s">
        <v>1524</v>
      </c>
      <c r="G257" s="19">
        <f>COUNTIF(Clientes!$F$2:$F$475,F257)</f>
        <v>38</v>
      </c>
      <c r="H257" s="38" t="s">
        <v>1581</v>
      </c>
      <c r="I257" s="23" t="s">
        <v>1526</v>
      </c>
      <c r="J257" s="23" t="s">
        <v>1988</v>
      </c>
      <c r="K257" s="23" t="str">
        <f t="shared" si="7"/>
        <v>Porto Alegre - RS</v>
      </c>
      <c r="L257" s="24" t="s">
        <v>1527</v>
      </c>
      <c r="M257" s="21" t="s">
        <v>1528</v>
      </c>
      <c r="N257" s="23" t="s">
        <v>1505</v>
      </c>
      <c r="O257" s="23" t="str">
        <f>IF(Clientes!$N257 = "sim", "Assinante","Não Assinante")</f>
        <v>Assinante</v>
      </c>
    </row>
    <row r="258" spans="1:15" ht="12.5" hidden="1" x14ac:dyDescent="0.25">
      <c r="A258" s="19" t="s">
        <v>1817</v>
      </c>
      <c r="B258" s="19" t="str">
        <f t="shared" si="6"/>
        <v>Gislaine</v>
      </c>
      <c r="C258" s="20">
        <v>58</v>
      </c>
      <c r="D258" s="18" t="s">
        <v>1499</v>
      </c>
      <c r="E258" s="19" t="str">
        <f>IF(Clientes!$D258="F","Feminino","Masculino")</f>
        <v>Feminino</v>
      </c>
      <c r="F258" s="19" t="s">
        <v>1507</v>
      </c>
      <c r="G258" s="19">
        <f>COUNTIF(Clientes!$F$2:$F$475,F258)</f>
        <v>149</v>
      </c>
      <c r="H258" s="19" t="s">
        <v>1569</v>
      </c>
      <c r="I258" s="19" t="s">
        <v>1553</v>
      </c>
      <c r="J258" s="19" t="s">
        <v>1988</v>
      </c>
      <c r="K258" s="19" t="str">
        <f t="shared" si="7"/>
        <v>São Paulo - SP</v>
      </c>
      <c r="L258" s="20" t="s">
        <v>1554</v>
      </c>
      <c r="M258" s="21" t="s">
        <v>1555</v>
      </c>
      <c r="N258" s="19" t="s">
        <v>1505</v>
      </c>
      <c r="O258" s="19" t="str">
        <f>IF(Clientes!$N258 = "sim", "Assinante","Não Assinante")</f>
        <v>Assinante</v>
      </c>
    </row>
    <row r="259" spans="1:15" ht="12.5" hidden="1" x14ac:dyDescent="0.25">
      <c r="A259" s="23" t="s">
        <v>1818</v>
      </c>
      <c r="B259" s="23" t="str">
        <f t="shared" ref="B259:B322" si="8">PROPER(A259)</f>
        <v>Osmina</v>
      </c>
      <c r="C259" s="24">
        <v>24</v>
      </c>
      <c r="D259" s="22" t="s">
        <v>1499</v>
      </c>
      <c r="E259" s="19" t="str">
        <f>IF(Clientes!$D259="F","Feminino","Masculino")</f>
        <v>Feminino</v>
      </c>
      <c r="F259" s="23" t="s">
        <v>1594</v>
      </c>
      <c r="G259" s="19">
        <f>COUNTIF(Clientes!$F$2:$F$475,F259)</f>
        <v>50</v>
      </c>
      <c r="H259" s="19" t="s">
        <v>1569</v>
      </c>
      <c r="I259" s="23" t="s">
        <v>1553</v>
      </c>
      <c r="J259" s="23" t="s">
        <v>1988</v>
      </c>
      <c r="K259" s="23" t="str">
        <f t="shared" ref="K259:K322" si="9">_xlfn.CONCAT(H259," - ",I259)</f>
        <v>São Paulo - SP</v>
      </c>
      <c r="L259" s="24" t="s">
        <v>1554</v>
      </c>
      <c r="M259" s="21" t="s">
        <v>1555</v>
      </c>
      <c r="N259" s="23" t="s">
        <v>1505</v>
      </c>
      <c r="O259" s="23" t="str">
        <f>IF(Clientes!$N259 = "sim", "Assinante","Não Assinante")</f>
        <v>Assinante</v>
      </c>
    </row>
    <row r="260" spans="1:15" ht="12.5" hidden="1" x14ac:dyDescent="0.25">
      <c r="A260" s="19" t="s">
        <v>1591</v>
      </c>
      <c r="B260" s="19" t="str">
        <f t="shared" si="8"/>
        <v>Gilmar</v>
      </c>
      <c r="C260" s="20">
        <v>56</v>
      </c>
      <c r="D260" s="18" t="s">
        <v>1546</v>
      </c>
      <c r="E260" s="19" t="str">
        <f>IF(Clientes!$D260="F","Feminino","Masculino")</f>
        <v>Masculino</v>
      </c>
      <c r="F260" s="19" t="s">
        <v>1693</v>
      </c>
      <c r="G260" s="19">
        <f>COUNTIF(Clientes!$F$2:$F$475,F260)</f>
        <v>7</v>
      </c>
      <c r="H260" s="19" t="s">
        <v>1569</v>
      </c>
      <c r="I260" s="19" t="s">
        <v>1553</v>
      </c>
      <c r="J260" s="19" t="s">
        <v>1988</v>
      </c>
      <c r="K260" s="19" t="str">
        <f t="shared" si="9"/>
        <v>São Paulo - SP</v>
      </c>
      <c r="L260" s="20" t="s">
        <v>1606</v>
      </c>
      <c r="M260" s="21" t="s">
        <v>1607</v>
      </c>
      <c r="N260" s="19" t="s">
        <v>1505</v>
      </c>
      <c r="O260" s="19" t="str">
        <f>IF(Clientes!$N260 = "sim", "Assinante","Não Assinante")</f>
        <v>Assinante</v>
      </c>
    </row>
    <row r="261" spans="1:15" ht="12.5" hidden="1" x14ac:dyDescent="0.25">
      <c r="A261" s="23" t="s">
        <v>1819</v>
      </c>
      <c r="B261" s="23" t="str">
        <f t="shared" si="8"/>
        <v>Abade</v>
      </c>
      <c r="C261" s="24">
        <v>31</v>
      </c>
      <c r="D261" s="22" t="s">
        <v>1546</v>
      </c>
      <c r="E261" s="19" t="str">
        <f>IF(Clientes!$D261="F","Feminino","Masculino")</f>
        <v>Masculino</v>
      </c>
      <c r="F261" s="23" t="s">
        <v>1573</v>
      </c>
      <c r="G261" s="19">
        <f>COUNTIF(Clientes!$F$2:$F$475,F261)</f>
        <v>43</v>
      </c>
      <c r="H261" s="23" t="s">
        <v>1547</v>
      </c>
      <c r="I261" s="23" t="s">
        <v>1548</v>
      </c>
      <c r="J261" s="23" t="s">
        <v>1988</v>
      </c>
      <c r="K261" s="23" t="str">
        <f t="shared" si="9"/>
        <v>Maceió - AL</v>
      </c>
      <c r="L261" s="24" t="s">
        <v>1549</v>
      </c>
      <c r="M261" s="21" t="s">
        <v>1550</v>
      </c>
      <c r="N261" s="23" t="s">
        <v>1529</v>
      </c>
      <c r="O261" s="23" t="str">
        <f>IF(Clientes!$N261 = "sim", "Assinante","Não Assinante")</f>
        <v>Não Assinante</v>
      </c>
    </row>
    <row r="262" spans="1:15" ht="12.5" hidden="1" x14ac:dyDescent="0.25">
      <c r="A262" s="19" t="s">
        <v>1820</v>
      </c>
      <c r="B262" s="19" t="str">
        <f t="shared" si="8"/>
        <v>Mariclene</v>
      </c>
      <c r="C262" s="20">
        <v>42</v>
      </c>
      <c r="D262" s="18" t="s">
        <v>1499</v>
      </c>
      <c r="E262" s="19" t="str">
        <f>IF(Clientes!$D262="F","Feminino","Masculino")</f>
        <v>Feminino</v>
      </c>
      <c r="F262" s="19" t="s">
        <v>1507</v>
      </c>
      <c r="G262" s="19">
        <f>COUNTIF(Clientes!$F$2:$F$475,F262)</f>
        <v>149</v>
      </c>
      <c r="H262" s="19" t="s">
        <v>1569</v>
      </c>
      <c r="I262" s="19" t="s">
        <v>1553</v>
      </c>
      <c r="J262" s="19" t="s">
        <v>1988</v>
      </c>
      <c r="K262" s="19" t="str">
        <f t="shared" si="9"/>
        <v>São Paulo - SP</v>
      </c>
      <c r="L262" s="20" t="s">
        <v>1570</v>
      </c>
      <c r="M262" s="21" t="s">
        <v>1571</v>
      </c>
      <c r="N262" s="19" t="s">
        <v>1505</v>
      </c>
      <c r="O262" s="19" t="str">
        <f>IF(Clientes!$N262 = "sim", "Assinante","Não Assinante")</f>
        <v>Assinante</v>
      </c>
    </row>
    <row r="263" spans="1:15" ht="12.5" hidden="1" x14ac:dyDescent="0.25">
      <c r="A263" s="23" t="s">
        <v>1821</v>
      </c>
      <c r="B263" s="23" t="str">
        <f t="shared" si="8"/>
        <v>Gilse</v>
      </c>
      <c r="C263" s="24">
        <v>32</v>
      </c>
      <c r="D263" s="22" t="s">
        <v>1499</v>
      </c>
      <c r="E263" s="19" t="str">
        <f>IF(Clientes!$D263="F","Feminino","Masculino")</f>
        <v>Feminino</v>
      </c>
      <c r="F263" s="23" t="s">
        <v>1539</v>
      </c>
      <c r="G263" s="19">
        <f>COUNTIF(Clientes!$F$2:$F$475,F263)</f>
        <v>67</v>
      </c>
      <c r="H263" s="23" t="s">
        <v>1508</v>
      </c>
      <c r="I263" s="23" t="s">
        <v>1509</v>
      </c>
      <c r="J263" s="23" t="s">
        <v>1988</v>
      </c>
      <c r="K263" s="23" t="str">
        <f t="shared" si="9"/>
        <v>Fortaleza - CE</v>
      </c>
      <c r="L263" s="24" t="s">
        <v>1510</v>
      </c>
      <c r="M263" s="21" t="s">
        <v>1511</v>
      </c>
      <c r="N263" s="23" t="s">
        <v>1505</v>
      </c>
      <c r="O263" s="23" t="str">
        <f>IF(Clientes!$N263 = "sim", "Assinante","Não Assinante")</f>
        <v>Assinante</v>
      </c>
    </row>
    <row r="264" spans="1:15" ht="12.5" hidden="1" x14ac:dyDescent="0.25">
      <c r="A264" s="19" t="s">
        <v>1822</v>
      </c>
      <c r="B264" s="19" t="str">
        <f t="shared" si="8"/>
        <v>Suzeli</v>
      </c>
      <c r="C264" s="20">
        <v>23</v>
      </c>
      <c r="D264" s="18" t="s">
        <v>1499</v>
      </c>
      <c r="E264" s="19" t="str">
        <f>IF(Clientes!$D264="F","Feminino","Masculino")</f>
        <v>Feminino</v>
      </c>
      <c r="F264" s="19" t="s">
        <v>1507</v>
      </c>
      <c r="G264" s="19">
        <f>COUNTIF(Clientes!$F$2:$F$475,F264)</f>
        <v>149</v>
      </c>
      <c r="H264" s="23" t="s">
        <v>1519</v>
      </c>
      <c r="I264" s="19" t="s">
        <v>1520</v>
      </c>
      <c r="J264" s="19" t="s">
        <v>1988</v>
      </c>
      <c r="K264" s="19" t="str">
        <f t="shared" si="9"/>
        <v>Curitiba - PR</v>
      </c>
      <c r="L264" s="20" t="s">
        <v>1585</v>
      </c>
      <c r="M264" s="21" t="s">
        <v>1586</v>
      </c>
      <c r="N264" s="19" t="s">
        <v>1505</v>
      </c>
      <c r="O264" s="19" t="str">
        <f>IF(Clientes!$N264 = "sim", "Assinante","Não Assinante")</f>
        <v>Assinante</v>
      </c>
    </row>
    <row r="265" spans="1:15" ht="12.5" hidden="1" x14ac:dyDescent="0.25">
      <c r="A265" s="23" t="s">
        <v>1823</v>
      </c>
      <c r="B265" s="23" t="str">
        <f t="shared" si="8"/>
        <v>Maridia</v>
      </c>
      <c r="C265" s="24">
        <v>29</v>
      </c>
      <c r="D265" s="22" t="s">
        <v>1499</v>
      </c>
      <c r="E265" s="19" t="str">
        <f>IF(Clientes!$D265="F","Feminino","Masculino")</f>
        <v>Feminino</v>
      </c>
      <c r="F265" s="23" t="s">
        <v>1531</v>
      </c>
      <c r="G265" s="19">
        <f>COUNTIF(Clientes!$F$2:$F$475,F265)</f>
        <v>14</v>
      </c>
      <c r="H265" s="23" t="s">
        <v>1574</v>
      </c>
      <c r="I265" s="23" t="s">
        <v>1575</v>
      </c>
      <c r="J265" s="23" t="s">
        <v>1988</v>
      </c>
      <c r="K265" s="23" t="str">
        <f t="shared" si="9"/>
        <v>Vila Velha - ES</v>
      </c>
      <c r="L265" s="24" t="s">
        <v>1576</v>
      </c>
      <c r="M265" s="21" t="s">
        <v>1577</v>
      </c>
      <c r="N265" s="23" t="s">
        <v>1505</v>
      </c>
      <c r="O265" s="23" t="str">
        <f>IF(Clientes!$N265 = "sim", "Assinante","Não Assinante")</f>
        <v>Assinante</v>
      </c>
    </row>
    <row r="266" spans="1:15" ht="12.5" hidden="1" x14ac:dyDescent="0.25">
      <c r="A266" s="19" t="s">
        <v>1824</v>
      </c>
      <c r="B266" s="19" t="str">
        <f t="shared" si="8"/>
        <v>Suzel</v>
      </c>
      <c r="C266" s="20">
        <v>36</v>
      </c>
      <c r="D266" s="18" t="s">
        <v>1499</v>
      </c>
      <c r="E266" s="19" t="str">
        <f>IF(Clientes!$D266="F","Feminino","Masculino")</f>
        <v>Feminino</v>
      </c>
      <c r="F266" s="19" t="s">
        <v>1524</v>
      </c>
      <c r="G266" s="19">
        <f>COUNTIF(Clientes!$F$2:$F$475,F266)</f>
        <v>38</v>
      </c>
      <c r="H266" s="19" t="s">
        <v>1501</v>
      </c>
      <c r="I266" s="19" t="s">
        <v>1502</v>
      </c>
      <c r="J266" s="19" t="s">
        <v>1988</v>
      </c>
      <c r="K266" s="19" t="str">
        <f t="shared" si="9"/>
        <v>Belo Horizonte - MG</v>
      </c>
      <c r="L266" s="20" t="s">
        <v>1503</v>
      </c>
      <c r="M266" s="21" t="s">
        <v>1504</v>
      </c>
      <c r="N266" s="19" t="s">
        <v>1505</v>
      </c>
      <c r="O266" s="19" t="str">
        <f>IF(Clientes!$N266 = "sim", "Assinante","Não Assinante")</f>
        <v>Assinante</v>
      </c>
    </row>
    <row r="267" spans="1:15" ht="12.5" hidden="1" x14ac:dyDescent="0.25">
      <c r="A267" s="23" t="s">
        <v>1669</v>
      </c>
      <c r="B267" s="23" t="str">
        <f t="shared" si="8"/>
        <v>Caroline</v>
      </c>
      <c r="C267" s="24">
        <v>34</v>
      </c>
      <c r="D267" s="22" t="s">
        <v>1499</v>
      </c>
      <c r="E267" s="19" t="str">
        <f>IF(Clientes!$D267="F","Feminino","Masculino")</f>
        <v>Feminino</v>
      </c>
      <c r="F267" s="23" t="s">
        <v>1531</v>
      </c>
      <c r="G267" s="19">
        <f>COUNTIF(Clientes!$F$2:$F$475,F267)</f>
        <v>14</v>
      </c>
      <c r="H267" s="23" t="s">
        <v>1632</v>
      </c>
      <c r="I267" s="23" t="s">
        <v>1633</v>
      </c>
      <c r="J267" s="23" t="s">
        <v>1988</v>
      </c>
      <c r="K267" s="23" t="str">
        <f t="shared" si="9"/>
        <v>Salvador - BA</v>
      </c>
      <c r="L267" s="24" t="s">
        <v>1634</v>
      </c>
      <c r="M267" s="21" t="s">
        <v>1635</v>
      </c>
      <c r="N267" s="23" t="s">
        <v>1505</v>
      </c>
      <c r="O267" s="23" t="str">
        <f>IF(Clientes!$N267 = "sim", "Assinante","Não Assinante")</f>
        <v>Assinante</v>
      </c>
    </row>
    <row r="268" spans="1:15" ht="12.5" hidden="1" x14ac:dyDescent="0.25">
      <c r="A268" s="19" t="s">
        <v>1825</v>
      </c>
      <c r="B268" s="19" t="str">
        <f t="shared" si="8"/>
        <v>Karollyn</v>
      </c>
      <c r="C268" s="20">
        <v>36</v>
      </c>
      <c r="D268" s="18" t="s">
        <v>1499</v>
      </c>
      <c r="E268" s="19" t="str">
        <f>IF(Clientes!$D268="F","Feminino","Masculino")</f>
        <v>Feminino</v>
      </c>
      <c r="F268" s="19" t="s">
        <v>1524</v>
      </c>
      <c r="G268" s="19">
        <f>COUNTIF(Clientes!$F$2:$F$475,F268)</f>
        <v>38</v>
      </c>
      <c r="H268" s="19" t="s">
        <v>1532</v>
      </c>
      <c r="I268" s="19" t="s">
        <v>1533</v>
      </c>
      <c r="J268" s="19" t="s">
        <v>1988</v>
      </c>
      <c r="K268" s="19" t="str">
        <f t="shared" si="9"/>
        <v>São Luís - MA</v>
      </c>
      <c r="L268" s="20" t="s">
        <v>1534</v>
      </c>
      <c r="M268" s="21" t="s">
        <v>1535</v>
      </c>
      <c r="N268" s="19" t="s">
        <v>1529</v>
      </c>
      <c r="O268" s="19" t="str">
        <f>IF(Clientes!$N268 = "sim", "Assinante","Não Assinante")</f>
        <v>Não Assinante</v>
      </c>
    </row>
    <row r="269" spans="1:15" ht="12.5" hidden="1" x14ac:dyDescent="0.25">
      <c r="A269" s="23" t="s">
        <v>1695</v>
      </c>
      <c r="B269" s="23" t="str">
        <f t="shared" si="8"/>
        <v>Carolline</v>
      </c>
      <c r="C269" s="24">
        <v>60</v>
      </c>
      <c r="D269" s="22" t="s">
        <v>1499</v>
      </c>
      <c r="E269" s="19" t="str">
        <f>IF(Clientes!$D269="F","Feminino","Masculino")</f>
        <v>Feminino</v>
      </c>
      <c r="F269" s="23" t="s">
        <v>1594</v>
      </c>
      <c r="G269" s="19">
        <f>COUNTIF(Clientes!$F$2:$F$475,F269)</f>
        <v>50</v>
      </c>
      <c r="H269" s="23" t="s">
        <v>1599</v>
      </c>
      <c r="I269" s="23" t="s">
        <v>1600</v>
      </c>
      <c r="J269" s="23" t="s">
        <v>1988</v>
      </c>
      <c r="K269" s="23" t="str">
        <f t="shared" si="9"/>
        <v>Goiânia - GO</v>
      </c>
      <c r="L269" s="24" t="s">
        <v>1601</v>
      </c>
      <c r="M269" s="21" t="s">
        <v>1602</v>
      </c>
      <c r="N269" s="23" t="s">
        <v>1529</v>
      </c>
      <c r="O269" s="23" t="str">
        <f>IF(Clientes!$N269 = "sim", "Assinante","Não Assinante")</f>
        <v>Não Assinante</v>
      </c>
    </row>
    <row r="270" spans="1:15" ht="12.5" hidden="1" x14ac:dyDescent="0.25">
      <c r="A270" s="19" t="s">
        <v>1826</v>
      </c>
      <c r="B270" s="19" t="str">
        <f t="shared" si="8"/>
        <v>Welvison</v>
      </c>
      <c r="C270" s="20">
        <v>61</v>
      </c>
      <c r="D270" s="18" t="s">
        <v>1546</v>
      </c>
      <c r="E270" s="19" t="str">
        <f>IF(Clientes!$D270="F","Feminino","Masculino")</f>
        <v>Masculino</v>
      </c>
      <c r="F270" s="19" t="s">
        <v>1507</v>
      </c>
      <c r="G270" s="19">
        <f>COUNTIF(Clientes!$F$2:$F$475,F270)</f>
        <v>149</v>
      </c>
      <c r="H270" s="19" t="s">
        <v>1501</v>
      </c>
      <c r="I270" s="19" t="s">
        <v>1502</v>
      </c>
      <c r="J270" s="19" t="s">
        <v>1988</v>
      </c>
      <c r="K270" s="19" t="str">
        <f t="shared" si="9"/>
        <v>Belo Horizonte - MG</v>
      </c>
      <c r="L270" s="20" t="s">
        <v>1557</v>
      </c>
      <c r="M270" s="21" t="s">
        <v>1558</v>
      </c>
      <c r="N270" s="19" t="s">
        <v>1505</v>
      </c>
      <c r="O270" s="19" t="str">
        <f>IF(Clientes!$N270 = "sim", "Assinante","Não Assinante")</f>
        <v>Assinante</v>
      </c>
    </row>
    <row r="271" spans="1:15" ht="12.5" x14ac:dyDescent="0.25">
      <c r="A271" s="23" t="s">
        <v>1827</v>
      </c>
      <c r="B271" s="23" t="str">
        <f t="shared" si="8"/>
        <v>Heriqueta</v>
      </c>
      <c r="C271" s="24">
        <v>43</v>
      </c>
      <c r="D271" s="22" t="s">
        <v>1499</v>
      </c>
      <c r="E271" s="19" t="str">
        <f>IF(Clientes!$D271="F","Feminino","Masculino")</f>
        <v>Feminino</v>
      </c>
      <c r="F271" s="23" t="s">
        <v>1507</v>
      </c>
      <c r="G271" s="19">
        <f>COUNTIF(Clientes!$F$2:$F$475,F271)</f>
        <v>149</v>
      </c>
      <c r="H271" s="23" t="s">
        <v>1618</v>
      </c>
      <c r="I271" s="23" t="s">
        <v>1619</v>
      </c>
      <c r="J271" s="23" t="s">
        <v>1988</v>
      </c>
      <c r="K271" s="23" t="str">
        <f t="shared" si="9"/>
        <v>Olinda - PE</v>
      </c>
      <c r="L271" s="24" t="s">
        <v>1620</v>
      </c>
      <c r="M271" s="21" t="s">
        <v>1621</v>
      </c>
      <c r="N271" s="23" t="s">
        <v>1505</v>
      </c>
      <c r="O271" s="23" t="str">
        <f>IF(Clientes!$N271 = "sim", "Assinante","Não Assinante")</f>
        <v>Assinante</v>
      </c>
    </row>
    <row r="272" spans="1:15" ht="12.5" hidden="1" x14ac:dyDescent="0.25">
      <c r="A272" s="19" t="s">
        <v>1822</v>
      </c>
      <c r="B272" s="19" t="str">
        <f t="shared" si="8"/>
        <v>Suzeli</v>
      </c>
      <c r="C272" s="20">
        <v>38</v>
      </c>
      <c r="D272" s="18" t="s">
        <v>1499</v>
      </c>
      <c r="E272" s="19" t="str">
        <f>IF(Clientes!$D272="F","Feminino","Masculino")</f>
        <v>Feminino</v>
      </c>
      <c r="F272" s="19" t="s">
        <v>1573</v>
      </c>
      <c r="G272" s="19">
        <f>COUNTIF(Clientes!$F$2:$F$475,F272)</f>
        <v>43</v>
      </c>
      <c r="H272" s="38" t="s">
        <v>1581</v>
      </c>
      <c r="I272" s="19" t="s">
        <v>1526</v>
      </c>
      <c r="J272" s="19" t="s">
        <v>1988</v>
      </c>
      <c r="K272" s="19" t="str">
        <f t="shared" si="9"/>
        <v>Porto Alegre - RS</v>
      </c>
      <c r="L272" s="20" t="s">
        <v>1582</v>
      </c>
      <c r="M272" s="21" t="s">
        <v>1583</v>
      </c>
      <c r="N272" s="19" t="s">
        <v>1505</v>
      </c>
      <c r="O272" s="19" t="str">
        <f>IF(Clientes!$N272 = "sim", "Assinante","Não Assinante")</f>
        <v>Assinante</v>
      </c>
    </row>
    <row r="273" spans="1:15" ht="12.5" hidden="1" x14ac:dyDescent="0.25">
      <c r="A273" s="23" t="s">
        <v>1828</v>
      </c>
      <c r="B273" s="23" t="str">
        <f t="shared" si="8"/>
        <v>Suedia</v>
      </c>
      <c r="C273" s="24">
        <v>38</v>
      </c>
      <c r="D273" s="22" t="s">
        <v>1499</v>
      </c>
      <c r="E273" s="19" t="str">
        <f>IF(Clientes!$D273="F","Feminino","Masculino")</f>
        <v>Feminino</v>
      </c>
      <c r="F273" s="23" t="s">
        <v>1507</v>
      </c>
      <c r="G273" s="19">
        <f>COUNTIF(Clientes!$F$2:$F$475,F273)</f>
        <v>149</v>
      </c>
      <c r="H273" s="19" t="s">
        <v>1569</v>
      </c>
      <c r="I273" s="23" t="s">
        <v>1553</v>
      </c>
      <c r="J273" s="23" t="s">
        <v>1988</v>
      </c>
      <c r="K273" s="23" t="str">
        <f t="shared" si="9"/>
        <v>São Paulo - SP</v>
      </c>
      <c r="L273" s="24" t="s">
        <v>1570</v>
      </c>
      <c r="M273" s="21" t="s">
        <v>1571</v>
      </c>
      <c r="N273" s="23" t="s">
        <v>1505</v>
      </c>
      <c r="O273" s="23" t="str">
        <f>IF(Clientes!$N273 = "sim", "Assinante","Não Assinante")</f>
        <v>Assinante</v>
      </c>
    </row>
    <row r="274" spans="1:15" ht="12.5" hidden="1" x14ac:dyDescent="0.25">
      <c r="A274" s="19" t="s">
        <v>1829</v>
      </c>
      <c r="B274" s="19" t="str">
        <f t="shared" si="8"/>
        <v>Erla</v>
      </c>
      <c r="C274" s="20">
        <v>56</v>
      </c>
      <c r="D274" s="18" t="s">
        <v>1499</v>
      </c>
      <c r="E274" s="19" t="str">
        <f>IF(Clientes!$D274="F","Feminino","Masculino")</f>
        <v>Feminino</v>
      </c>
      <c r="F274" s="19" t="s">
        <v>1507</v>
      </c>
      <c r="G274" s="19">
        <f>COUNTIF(Clientes!$F$2:$F$475,F274)</f>
        <v>149</v>
      </c>
      <c r="H274" s="19" t="s">
        <v>1569</v>
      </c>
      <c r="I274" s="19" t="s">
        <v>1553</v>
      </c>
      <c r="J274" s="19" t="s">
        <v>1988</v>
      </c>
      <c r="K274" s="19" t="str">
        <f t="shared" si="9"/>
        <v>São Paulo - SP</v>
      </c>
      <c r="L274" s="20" t="s">
        <v>1554</v>
      </c>
      <c r="M274" s="21" t="s">
        <v>1555</v>
      </c>
      <c r="N274" s="19" t="s">
        <v>1529</v>
      </c>
      <c r="O274" s="19" t="str">
        <f>IF(Clientes!$N274 = "sim", "Assinante","Não Assinante")</f>
        <v>Não Assinante</v>
      </c>
    </row>
    <row r="275" spans="1:15" ht="12.5" hidden="1" x14ac:dyDescent="0.25">
      <c r="A275" s="23" t="s">
        <v>1830</v>
      </c>
      <c r="B275" s="23" t="str">
        <f t="shared" si="8"/>
        <v>Osmir</v>
      </c>
      <c r="C275" s="24">
        <v>69</v>
      </c>
      <c r="D275" s="22" t="s">
        <v>1546</v>
      </c>
      <c r="E275" s="19" t="str">
        <f>IF(Clientes!$D275="F","Feminino","Masculino")</f>
        <v>Masculino</v>
      </c>
      <c r="F275" s="23" t="s">
        <v>1507</v>
      </c>
      <c r="G275" s="19">
        <f>COUNTIF(Clientes!$F$2:$F$475,F275)</f>
        <v>149</v>
      </c>
      <c r="H275" s="23" t="s">
        <v>1599</v>
      </c>
      <c r="I275" s="23" t="s">
        <v>1600</v>
      </c>
      <c r="J275" s="23" t="s">
        <v>1988</v>
      </c>
      <c r="K275" s="23" t="str">
        <f t="shared" si="9"/>
        <v>Goiânia - GO</v>
      </c>
      <c r="L275" s="24" t="s">
        <v>1601</v>
      </c>
      <c r="M275" s="21" t="s">
        <v>1602</v>
      </c>
      <c r="N275" s="23" t="s">
        <v>1505</v>
      </c>
      <c r="O275" s="23" t="str">
        <f>IF(Clientes!$N275 = "sim", "Assinante","Não Assinante")</f>
        <v>Assinante</v>
      </c>
    </row>
    <row r="276" spans="1:15" ht="12.5" hidden="1" x14ac:dyDescent="0.25">
      <c r="A276" s="19" t="s">
        <v>1831</v>
      </c>
      <c r="B276" s="19" t="str">
        <f t="shared" si="8"/>
        <v>Erita</v>
      </c>
      <c r="C276" s="20">
        <v>55</v>
      </c>
      <c r="D276" s="18" t="s">
        <v>1499</v>
      </c>
      <c r="E276" s="19" t="str">
        <f>IF(Clientes!$D276="F","Feminino","Masculino")</f>
        <v>Feminino</v>
      </c>
      <c r="F276" s="19" t="s">
        <v>1507</v>
      </c>
      <c r="G276" s="19">
        <f>COUNTIF(Clientes!$F$2:$F$475,F276)</f>
        <v>149</v>
      </c>
      <c r="H276" s="23" t="s">
        <v>1519</v>
      </c>
      <c r="I276" s="19" t="s">
        <v>1520</v>
      </c>
      <c r="J276" s="19" t="s">
        <v>1988</v>
      </c>
      <c r="K276" s="19" t="str">
        <f t="shared" si="9"/>
        <v>Curitiba - PR</v>
      </c>
      <c r="L276" s="20" t="s">
        <v>1521</v>
      </c>
      <c r="M276" s="21" t="s">
        <v>1522</v>
      </c>
      <c r="N276" s="19" t="s">
        <v>1505</v>
      </c>
      <c r="O276" s="19" t="str">
        <f>IF(Clientes!$N276 = "sim", "Assinante","Não Assinante")</f>
        <v>Assinante</v>
      </c>
    </row>
    <row r="277" spans="1:15" ht="12.5" hidden="1" x14ac:dyDescent="0.25">
      <c r="A277" s="23" t="s">
        <v>1832</v>
      </c>
      <c r="B277" s="23" t="str">
        <f t="shared" si="8"/>
        <v>Wemes</v>
      </c>
      <c r="C277" s="24">
        <v>67</v>
      </c>
      <c r="D277" s="22" t="s">
        <v>1546</v>
      </c>
      <c r="E277" s="19" t="str">
        <f>IF(Clientes!$D277="F","Feminino","Masculino")</f>
        <v>Masculino</v>
      </c>
      <c r="F277" s="23" t="s">
        <v>1594</v>
      </c>
      <c r="G277" s="19">
        <f>COUNTIF(Clientes!$F$2:$F$475,F277)</f>
        <v>50</v>
      </c>
      <c r="H277" s="23" t="s">
        <v>1519</v>
      </c>
      <c r="I277" s="23" t="s">
        <v>1520</v>
      </c>
      <c r="J277" s="23" t="s">
        <v>1988</v>
      </c>
      <c r="K277" s="23" t="str">
        <f t="shared" si="9"/>
        <v>Curitiba - PR</v>
      </c>
      <c r="L277" s="24" t="s">
        <v>1642</v>
      </c>
      <c r="M277" s="21" t="s">
        <v>1643</v>
      </c>
      <c r="N277" s="23" t="s">
        <v>1505</v>
      </c>
      <c r="O277" s="23" t="str">
        <f>IF(Clientes!$N277 = "sim", "Assinante","Não Assinante")</f>
        <v>Assinante</v>
      </c>
    </row>
    <row r="278" spans="1:15" ht="12.5" hidden="1" x14ac:dyDescent="0.25">
      <c r="A278" s="19" t="s">
        <v>1833</v>
      </c>
      <c r="B278" s="19" t="str">
        <f t="shared" si="8"/>
        <v>Wemberson</v>
      </c>
      <c r="C278" s="20">
        <v>67</v>
      </c>
      <c r="D278" s="18" t="s">
        <v>1546</v>
      </c>
      <c r="E278" s="19" t="str">
        <f>IF(Clientes!$D278="F","Feminino","Masculino")</f>
        <v>Masculino</v>
      </c>
      <c r="F278" s="19" t="s">
        <v>1524</v>
      </c>
      <c r="G278" s="19">
        <f>COUNTIF(Clientes!$F$2:$F$475,F278)</f>
        <v>38</v>
      </c>
      <c r="H278" s="19" t="s">
        <v>1561</v>
      </c>
      <c r="I278" s="19" t="s">
        <v>1562</v>
      </c>
      <c r="J278" s="19" t="s">
        <v>1988</v>
      </c>
      <c r="K278" s="19" t="str">
        <f t="shared" si="9"/>
        <v>Florianópolis - SC</v>
      </c>
      <c r="L278" s="20" t="s">
        <v>1563</v>
      </c>
      <c r="M278" s="21" t="s">
        <v>1564</v>
      </c>
      <c r="N278" s="19" t="s">
        <v>1529</v>
      </c>
      <c r="O278" s="19" t="str">
        <f>IF(Clientes!$N278 = "sim", "Assinante","Não Assinante")</f>
        <v>Não Assinante</v>
      </c>
    </row>
    <row r="279" spans="1:15" ht="12.5" hidden="1" x14ac:dyDescent="0.25">
      <c r="A279" s="23" t="s">
        <v>1834</v>
      </c>
      <c r="B279" s="23" t="str">
        <f t="shared" si="8"/>
        <v>Mariceli</v>
      </c>
      <c r="C279" s="24">
        <v>71</v>
      </c>
      <c r="D279" s="22" t="s">
        <v>1499</v>
      </c>
      <c r="E279" s="19" t="str">
        <f>IF(Clientes!$D279="F","Feminino","Masculino")</f>
        <v>Feminino</v>
      </c>
      <c r="F279" s="23" t="s">
        <v>1539</v>
      </c>
      <c r="G279" s="19">
        <f>COUNTIF(Clientes!$F$2:$F$475,F279)</f>
        <v>67</v>
      </c>
      <c r="H279" s="23" t="s">
        <v>1561</v>
      </c>
      <c r="I279" s="23" t="s">
        <v>1562</v>
      </c>
      <c r="J279" s="23" t="s">
        <v>1988</v>
      </c>
      <c r="K279" s="23" t="str">
        <f t="shared" si="9"/>
        <v>Florianópolis - SC</v>
      </c>
      <c r="L279" s="24" t="s">
        <v>1563</v>
      </c>
      <c r="M279" s="21" t="s">
        <v>1564</v>
      </c>
      <c r="N279" s="23" t="s">
        <v>1505</v>
      </c>
      <c r="O279" s="23" t="str">
        <f>IF(Clientes!$N279 = "sim", "Assinante","Não Assinante")</f>
        <v>Assinante</v>
      </c>
    </row>
    <row r="280" spans="1:15" ht="12.5" hidden="1" x14ac:dyDescent="0.25">
      <c r="A280" s="19" t="s">
        <v>1835</v>
      </c>
      <c r="B280" s="19" t="str">
        <f t="shared" si="8"/>
        <v>Geissa</v>
      </c>
      <c r="C280" s="20">
        <v>69</v>
      </c>
      <c r="D280" s="18" t="s">
        <v>1499</v>
      </c>
      <c r="E280" s="19" t="str">
        <f>IF(Clientes!$D280="F","Feminino","Masculino")</f>
        <v>Feminino</v>
      </c>
      <c r="F280" s="19" t="s">
        <v>1567</v>
      </c>
      <c r="G280" s="19">
        <f>COUNTIF(Clientes!$F$2:$F$475,F280)</f>
        <v>30</v>
      </c>
      <c r="H280" s="19" t="s">
        <v>1541</v>
      </c>
      <c r="I280" s="19" t="s">
        <v>1542</v>
      </c>
      <c r="J280" s="19" t="s">
        <v>1988</v>
      </c>
      <c r="K280" s="19" t="str">
        <f t="shared" si="9"/>
        <v>Cuiabá - MT</v>
      </c>
      <c r="L280" s="20" t="s">
        <v>1543</v>
      </c>
      <c r="M280" s="21" t="s">
        <v>1544</v>
      </c>
      <c r="N280" s="19" t="s">
        <v>1529</v>
      </c>
      <c r="O280" s="19" t="str">
        <f>IF(Clientes!$N280 = "sim", "Assinante","Não Assinante")</f>
        <v>Não Assinante</v>
      </c>
    </row>
    <row r="281" spans="1:15" ht="12.5" x14ac:dyDescent="0.25">
      <c r="A281" s="23" t="s">
        <v>1701</v>
      </c>
      <c r="B281" s="23" t="str">
        <f t="shared" si="8"/>
        <v>Suziele</v>
      </c>
      <c r="C281" s="24">
        <v>32</v>
      </c>
      <c r="D281" s="22" t="s">
        <v>1499</v>
      </c>
      <c r="E281" s="19" t="str">
        <f>IF(Clientes!$D281="F","Feminino","Masculino")</f>
        <v>Feminino</v>
      </c>
      <c r="F281" s="23" t="s">
        <v>1539</v>
      </c>
      <c r="G281" s="19">
        <f>COUNTIF(Clientes!$F$2:$F$475,F281)</f>
        <v>67</v>
      </c>
      <c r="H281" s="23" t="s">
        <v>1618</v>
      </c>
      <c r="I281" s="23" t="s">
        <v>1619</v>
      </c>
      <c r="J281" s="23" t="s">
        <v>1988</v>
      </c>
      <c r="K281" s="23" t="str">
        <f t="shared" si="9"/>
        <v>Olinda - PE</v>
      </c>
      <c r="L281" s="24" t="s">
        <v>1620</v>
      </c>
      <c r="M281" s="21" t="s">
        <v>1621</v>
      </c>
      <c r="N281" s="23" t="s">
        <v>1529</v>
      </c>
      <c r="O281" s="23" t="str">
        <f>IF(Clientes!$N281 = "sim", "Assinante","Não Assinante")</f>
        <v>Não Assinante</v>
      </c>
    </row>
    <row r="282" spans="1:15" ht="12.5" hidden="1" x14ac:dyDescent="0.25">
      <c r="A282" s="19" t="s">
        <v>1723</v>
      </c>
      <c r="B282" s="19" t="str">
        <f t="shared" si="8"/>
        <v>Carli</v>
      </c>
      <c r="C282" s="20">
        <v>29</v>
      </c>
      <c r="D282" s="18" t="s">
        <v>1546</v>
      </c>
      <c r="E282" s="19" t="str">
        <f>IF(Clientes!$D282="F","Feminino","Masculino")</f>
        <v>Masculino</v>
      </c>
      <c r="F282" s="19" t="s">
        <v>1539</v>
      </c>
      <c r="G282" s="19">
        <f>COUNTIF(Clientes!$F$2:$F$475,F282)</f>
        <v>67</v>
      </c>
      <c r="H282" s="19" t="s">
        <v>1532</v>
      </c>
      <c r="I282" s="19" t="s">
        <v>1533</v>
      </c>
      <c r="J282" s="19" t="s">
        <v>1988</v>
      </c>
      <c r="K282" s="19" t="str">
        <f t="shared" si="9"/>
        <v>São Luís - MA</v>
      </c>
      <c r="L282" s="20" t="s">
        <v>1534</v>
      </c>
      <c r="M282" s="21" t="s">
        <v>1535</v>
      </c>
      <c r="N282" s="19" t="s">
        <v>1529</v>
      </c>
      <c r="O282" s="19" t="str">
        <f>IF(Clientes!$N282 = "sim", "Assinante","Não Assinante")</f>
        <v>Não Assinante</v>
      </c>
    </row>
    <row r="283" spans="1:15" ht="12.5" hidden="1" x14ac:dyDescent="0.25">
      <c r="A283" s="23" t="s">
        <v>1836</v>
      </c>
      <c r="B283" s="23" t="str">
        <f t="shared" si="8"/>
        <v>Geisibel</v>
      </c>
      <c r="C283" s="24">
        <v>31</v>
      </c>
      <c r="D283" s="22" t="s">
        <v>1499</v>
      </c>
      <c r="E283" s="19" t="str">
        <f>IF(Clientes!$D283="F","Feminino","Masculino")</f>
        <v>Feminino</v>
      </c>
      <c r="F283" s="23" t="s">
        <v>1594</v>
      </c>
      <c r="G283" s="19">
        <f>COUNTIF(Clientes!$F$2:$F$475,F283)</f>
        <v>50</v>
      </c>
      <c r="H283" s="23" t="s">
        <v>1632</v>
      </c>
      <c r="I283" s="23" t="s">
        <v>1633</v>
      </c>
      <c r="J283" s="23" t="s">
        <v>1988</v>
      </c>
      <c r="K283" s="23" t="str">
        <f t="shared" si="9"/>
        <v>Salvador - BA</v>
      </c>
      <c r="L283" s="24" t="s">
        <v>1634</v>
      </c>
      <c r="M283" s="21" t="s">
        <v>1635</v>
      </c>
      <c r="N283" s="23" t="s">
        <v>1505</v>
      </c>
      <c r="O283" s="23" t="str">
        <f>IF(Clientes!$N283 = "sim", "Assinante","Não Assinante")</f>
        <v>Assinante</v>
      </c>
    </row>
    <row r="284" spans="1:15" ht="12.5" x14ac:dyDescent="0.25">
      <c r="A284" s="19" t="s">
        <v>1837</v>
      </c>
      <c r="B284" s="19" t="str">
        <f t="shared" si="8"/>
        <v>Wemisson</v>
      </c>
      <c r="C284" s="20">
        <v>47</v>
      </c>
      <c r="D284" s="18" t="s">
        <v>1546</v>
      </c>
      <c r="E284" s="19" t="str">
        <f>IF(Clientes!$D284="F","Feminino","Masculino")</f>
        <v>Masculino</v>
      </c>
      <c r="F284" s="19" t="s">
        <v>1518</v>
      </c>
      <c r="G284" s="19">
        <f>COUNTIF(Clientes!$F$2:$F$475,F284)</f>
        <v>28</v>
      </c>
      <c r="H284" s="19" t="s">
        <v>1618</v>
      </c>
      <c r="I284" s="19" t="s">
        <v>1619</v>
      </c>
      <c r="J284" s="19" t="s">
        <v>1988</v>
      </c>
      <c r="K284" s="19" t="str">
        <f t="shared" si="9"/>
        <v>Olinda - PE</v>
      </c>
      <c r="L284" s="20" t="s">
        <v>1620</v>
      </c>
      <c r="M284" s="21" t="s">
        <v>1621</v>
      </c>
      <c r="N284" s="19" t="s">
        <v>1505</v>
      </c>
      <c r="O284" s="19" t="str">
        <f>IF(Clientes!$N284 = "sim", "Assinante","Não Assinante")</f>
        <v>Assinante</v>
      </c>
    </row>
    <row r="285" spans="1:15" ht="12.5" hidden="1" x14ac:dyDescent="0.25">
      <c r="A285" s="23" t="s">
        <v>1838</v>
      </c>
      <c r="B285" s="23" t="str">
        <f t="shared" si="8"/>
        <v>Welida</v>
      </c>
      <c r="C285" s="24">
        <v>45</v>
      </c>
      <c r="D285" s="22" t="s">
        <v>1499</v>
      </c>
      <c r="E285" s="19" t="str">
        <f>IF(Clientes!$D285="F","Feminino","Masculino")</f>
        <v>Feminino</v>
      </c>
      <c r="F285" s="23" t="s">
        <v>1507</v>
      </c>
      <c r="G285" s="19">
        <f>COUNTIF(Clientes!$F$2:$F$475,F285)</f>
        <v>149</v>
      </c>
      <c r="H285" s="23" t="s">
        <v>1508</v>
      </c>
      <c r="I285" s="23" t="s">
        <v>1509</v>
      </c>
      <c r="J285" s="23" t="s">
        <v>1988</v>
      </c>
      <c r="K285" s="23" t="str">
        <f t="shared" si="9"/>
        <v>Fortaleza - CE</v>
      </c>
      <c r="L285" s="24" t="s">
        <v>1510</v>
      </c>
      <c r="M285" s="21" t="s">
        <v>1511</v>
      </c>
      <c r="N285" s="23" t="s">
        <v>1529</v>
      </c>
      <c r="O285" s="23" t="str">
        <f>IF(Clientes!$N285 = "sim", "Assinante","Não Assinante")</f>
        <v>Não Assinante</v>
      </c>
    </row>
    <row r="286" spans="1:15" ht="12.5" hidden="1" x14ac:dyDescent="0.25">
      <c r="A286" s="19" t="s">
        <v>1839</v>
      </c>
      <c r="B286" s="19" t="str">
        <f t="shared" si="8"/>
        <v>Suzielen</v>
      </c>
      <c r="C286" s="20">
        <v>20</v>
      </c>
      <c r="D286" s="18" t="s">
        <v>1499</v>
      </c>
      <c r="E286" s="19" t="str">
        <f>IF(Clientes!$D286="F","Feminino","Masculino")</f>
        <v>Feminino</v>
      </c>
      <c r="F286" s="19" t="s">
        <v>1573</v>
      </c>
      <c r="G286" s="19">
        <f>COUNTIF(Clientes!$F$2:$F$475,F286)</f>
        <v>43</v>
      </c>
      <c r="H286" s="19" t="s">
        <v>1532</v>
      </c>
      <c r="I286" s="19" t="s">
        <v>1533</v>
      </c>
      <c r="J286" s="19" t="s">
        <v>1988</v>
      </c>
      <c r="K286" s="19" t="str">
        <f t="shared" si="9"/>
        <v>São Luís - MA</v>
      </c>
      <c r="L286" s="20" t="s">
        <v>1534</v>
      </c>
      <c r="M286" s="21" t="s">
        <v>1535</v>
      </c>
      <c r="N286" s="19" t="s">
        <v>1505</v>
      </c>
      <c r="O286" s="19" t="str">
        <f>IF(Clientes!$N286 = "sim", "Assinante","Não Assinante")</f>
        <v>Assinante</v>
      </c>
    </row>
    <row r="287" spans="1:15" ht="12.5" x14ac:dyDescent="0.25">
      <c r="A287" s="23" t="s">
        <v>1840</v>
      </c>
      <c r="B287" s="23" t="str">
        <f t="shared" si="8"/>
        <v>Gilsomar</v>
      </c>
      <c r="C287" s="24">
        <v>39</v>
      </c>
      <c r="D287" s="22" t="s">
        <v>1546</v>
      </c>
      <c r="E287" s="19" t="str">
        <f>IF(Clientes!$D287="F","Feminino","Masculino")</f>
        <v>Masculino</v>
      </c>
      <c r="F287" s="23" t="s">
        <v>1507</v>
      </c>
      <c r="G287" s="19">
        <f>COUNTIF(Clientes!$F$2:$F$475,F287)</f>
        <v>149</v>
      </c>
      <c r="H287" s="23" t="s">
        <v>1618</v>
      </c>
      <c r="I287" s="23" t="s">
        <v>1619</v>
      </c>
      <c r="J287" s="23" t="s">
        <v>1988</v>
      </c>
      <c r="K287" s="23" t="str">
        <f t="shared" si="9"/>
        <v>Olinda - PE</v>
      </c>
      <c r="L287" s="24" t="s">
        <v>1620</v>
      </c>
      <c r="M287" s="21" t="s">
        <v>1621</v>
      </c>
      <c r="N287" s="23" t="s">
        <v>1505</v>
      </c>
      <c r="O287" s="23" t="str">
        <f>IF(Clientes!$N287 = "sim", "Assinante","Não Assinante")</f>
        <v>Assinante</v>
      </c>
    </row>
    <row r="288" spans="1:15" ht="12.5" hidden="1" x14ac:dyDescent="0.25">
      <c r="A288" s="19" t="s">
        <v>1699</v>
      </c>
      <c r="B288" s="19" t="str">
        <f t="shared" si="8"/>
        <v>Geisiel</v>
      </c>
      <c r="C288" s="20">
        <v>18</v>
      </c>
      <c r="D288" s="18" t="s">
        <v>1546</v>
      </c>
      <c r="E288" s="19" t="str">
        <f>IF(Clientes!$D288="F","Feminino","Masculino")</f>
        <v>Masculino</v>
      </c>
      <c r="F288" s="19" t="s">
        <v>1539</v>
      </c>
      <c r="G288" s="19">
        <f>COUNTIF(Clientes!$F$2:$F$475,F288)</f>
        <v>67</v>
      </c>
      <c r="H288" s="19" t="s">
        <v>1569</v>
      </c>
      <c r="I288" s="19" t="s">
        <v>1553</v>
      </c>
      <c r="J288" s="19" t="s">
        <v>1988</v>
      </c>
      <c r="K288" s="19" t="str">
        <f t="shared" si="9"/>
        <v>São Paulo - SP</v>
      </c>
      <c r="L288" s="20" t="s">
        <v>1570</v>
      </c>
      <c r="M288" s="21" t="s">
        <v>1571</v>
      </c>
      <c r="N288" s="19" t="s">
        <v>1529</v>
      </c>
      <c r="O288" s="19" t="str">
        <f>IF(Clientes!$N288 = "sim", "Assinante","Não Assinante")</f>
        <v>Não Assinante</v>
      </c>
    </row>
    <row r="289" spans="1:15" ht="12.5" hidden="1" x14ac:dyDescent="0.25">
      <c r="A289" s="23" t="s">
        <v>1841</v>
      </c>
      <c r="B289" s="23" t="str">
        <f t="shared" si="8"/>
        <v>Mariclecio</v>
      </c>
      <c r="C289" s="24">
        <v>45</v>
      </c>
      <c r="D289" s="22" t="s">
        <v>1546</v>
      </c>
      <c r="E289" s="19" t="str">
        <f>IF(Clientes!$D289="F","Feminino","Masculino")</f>
        <v>Masculino</v>
      </c>
      <c r="F289" s="23" t="s">
        <v>1507</v>
      </c>
      <c r="G289" s="19">
        <f>COUNTIF(Clientes!$F$2:$F$475,F289)</f>
        <v>149</v>
      </c>
      <c r="H289" s="19" t="s">
        <v>1569</v>
      </c>
      <c r="I289" s="23" t="s">
        <v>1553</v>
      </c>
      <c r="J289" s="23" t="s">
        <v>1988</v>
      </c>
      <c r="K289" s="23" t="str">
        <f t="shared" si="9"/>
        <v>São Paulo - SP</v>
      </c>
      <c r="L289" s="24" t="s">
        <v>1606</v>
      </c>
      <c r="M289" s="21" t="s">
        <v>1607</v>
      </c>
      <c r="N289" s="23" t="s">
        <v>1529</v>
      </c>
      <c r="O289" s="23" t="str">
        <f>IF(Clientes!$N289 = "sim", "Assinante","Não Assinante")</f>
        <v>Não Assinante</v>
      </c>
    </row>
    <row r="290" spans="1:15" ht="12.5" hidden="1" x14ac:dyDescent="0.25">
      <c r="A290" s="19" t="s">
        <v>1842</v>
      </c>
      <c r="B290" s="19" t="str">
        <f t="shared" si="8"/>
        <v>Osvanilson</v>
      </c>
      <c r="C290" s="20">
        <v>58</v>
      </c>
      <c r="D290" s="18" t="s">
        <v>1546</v>
      </c>
      <c r="E290" s="19" t="str">
        <f>IF(Clientes!$D290="F","Feminino","Masculino")</f>
        <v>Masculino</v>
      </c>
      <c r="F290" s="19" t="s">
        <v>1594</v>
      </c>
      <c r="G290" s="19">
        <f>COUNTIF(Clientes!$F$2:$F$475,F290)</f>
        <v>50</v>
      </c>
      <c r="H290" s="19" t="s">
        <v>1610</v>
      </c>
      <c r="I290" s="19" t="s">
        <v>1611</v>
      </c>
      <c r="J290" s="19" t="s">
        <v>1988</v>
      </c>
      <c r="K290" s="19" t="str">
        <f t="shared" si="9"/>
        <v>Rio Branco - AC</v>
      </c>
      <c r="L290" s="20" t="s">
        <v>1612</v>
      </c>
      <c r="M290" s="21" t="s">
        <v>1613</v>
      </c>
      <c r="N290" s="19" t="s">
        <v>1505</v>
      </c>
      <c r="O290" s="19" t="str">
        <f>IF(Clientes!$N290 = "sim", "Assinante","Não Assinante")</f>
        <v>Assinante</v>
      </c>
    </row>
    <row r="291" spans="1:15" ht="12.5" hidden="1" x14ac:dyDescent="0.25">
      <c r="A291" s="23" t="s">
        <v>1843</v>
      </c>
      <c r="B291" s="23" t="str">
        <f t="shared" si="8"/>
        <v>Weslison</v>
      </c>
      <c r="C291" s="24">
        <v>42</v>
      </c>
      <c r="D291" s="22" t="s">
        <v>1546</v>
      </c>
      <c r="E291" s="19" t="str">
        <f>IF(Clientes!$D291="F","Feminino","Masculino")</f>
        <v>Masculino</v>
      </c>
      <c r="F291" s="23" t="s">
        <v>1507</v>
      </c>
      <c r="G291" s="19">
        <f>COUNTIF(Clientes!$F$2:$F$475,F291)</f>
        <v>149</v>
      </c>
      <c r="H291" s="23" t="s">
        <v>1519</v>
      </c>
      <c r="I291" s="23" t="s">
        <v>1520</v>
      </c>
      <c r="J291" s="23" t="s">
        <v>1988</v>
      </c>
      <c r="K291" s="23" t="str">
        <f t="shared" si="9"/>
        <v>Curitiba - PR</v>
      </c>
      <c r="L291" s="24" t="s">
        <v>1521</v>
      </c>
      <c r="M291" s="21" t="s">
        <v>1522</v>
      </c>
      <c r="N291" s="23" t="s">
        <v>1529</v>
      </c>
      <c r="O291" s="23" t="str">
        <f>IF(Clientes!$N291 = "sim", "Assinante","Não Assinante")</f>
        <v>Não Assinante</v>
      </c>
    </row>
    <row r="292" spans="1:15" ht="12.5" hidden="1" x14ac:dyDescent="0.25">
      <c r="A292" s="19" t="s">
        <v>1844</v>
      </c>
      <c r="B292" s="19" t="str">
        <f t="shared" si="8"/>
        <v>Gelsi</v>
      </c>
      <c r="C292" s="20">
        <v>56</v>
      </c>
      <c r="D292" s="18" t="s">
        <v>1546</v>
      </c>
      <c r="E292" s="19" t="str">
        <f>IF(Clientes!$D292="F","Feminino","Masculino")</f>
        <v>Masculino</v>
      </c>
      <c r="F292" s="19" t="s">
        <v>1507</v>
      </c>
      <c r="G292" s="19">
        <f>COUNTIF(Clientes!$F$2:$F$475,F292)</f>
        <v>149</v>
      </c>
      <c r="H292" s="19" t="s">
        <v>1632</v>
      </c>
      <c r="I292" s="19" t="s">
        <v>1633</v>
      </c>
      <c r="J292" s="19" t="s">
        <v>1988</v>
      </c>
      <c r="K292" s="19" t="str">
        <f t="shared" si="9"/>
        <v>Salvador - BA</v>
      </c>
      <c r="L292" s="20" t="s">
        <v>1634</v>
      </c>
      <c r="M292" s="21" t="s">
        <v>1635</v>
      </c>
      <c r="N292" s="19" t="s">
        <v>1505</v>
      </c>
      <c r="O292" s="19" t="str">
        <f>IF(Clientes!$N292 = "sim", "Assinante","Não Assinante")</f>
        <v>Assinante</v>
      </c>
    </row>
    <row r="293" spans="1:15" ht="12.5" hidden="1" x14ac:dyDescent="0.25">
      <c r="A293" s="23" t="s">
        <v>1845</v>
      </c>
      <c r="B293" s="23" t="str">
        <f t="shared" si="8"/>
        <v>Maridelma</v>
      </c>
      <c r="C293" s="24">
        <v>33</v>
      </c>
      <c r="D293" s="22" t="s">
        <v>1499</v>
      </c>
      <c r="E293" s="19" t="str">
        <f>IF(Clientes!$D293="F","Feminino","Masculino")</f>
        <v>Feminino</v>
      </c>
      <c r="F293" s="23" t="s">
        <v>1539</v>
      </c>
      <c r="G293" s="19">
        <f>COUNTIF(Clientes!$F$2:$F$475,F293)</f>
        <v>67</v>
      </c>
      <c r="H293" s="19" t="s">
        <v>1569</v>
      </c>
      <c r="I293" s="23" t="s">
        <v>1553</v>
      </c>
      <c r="J293" s="23" t="s">
        <v>1988</v>
      </c>
      <c r="K293" s="23" t="str">
        <f t="shared" si="9"/>
        <v>São Paulo - SP</v>
      </c>
      <c r="L293" s="24" t="s">
        <v>1606</v>
      </c>
      <c r="M293" s="21" t="s">
        <v>1607</v>
      </c>
      <c r="N293" s="23" t="s">
        <v>1505</v>
      </c>
      <c r="O293" s="23" t="str">
        <f>IF(Clientes!$N293 = "sim", "Assinante","Não Assinante")</f>
        <v>Assinante</v>
      </c>
    </row>
    <row r="294" spans="1:15" ht="12.5" hidden="1" x14ac:dyDescent="0.25">
      <c r="A294" s="19" t="s">
        <v>1846</v>
      </c>
      <c r="B294" s="19" t="str">
        <f t="shared" si="8"/>
        <v>Mariclesia</v>
      </c>
      <c r="C294" s="20">
        <v>54</v>
      </c>
      <c r="D294" s="18" t="s">
        <v>1499</v>
      </c>
      <c r="E294" s="19" t="str">
        <f>IF(Clientes!$D294="F","Feminino","Masculino")</f>
        <v>Feminino</v>
      </c>
      <c r="F294" s="19" t="s">
        <v>1539</v>
      </c>
      <c r="G294" s="19">
        <f>COUNTIF(Clientes!$F$2:$F$475,F294)</f>
        <v>67</v>
      </c>
      <c r="H294" s="19" t="s">
        <v>1574</v>
      </c>
      <c r="I294" s="19" t="s">
        <v>1575</v>
      </c>
      <c r="J294" s="19" t="s">
        <v>1988</v>
      </c>
      <c r="K294" s="19" t="str">
        <f t="shared" si="9"/>
        <v>Vila Velha - ES</v>
      </c>
      <c r="L294" s="20" t="s">
        <v>1576</v>
      </c>
      <c r="M294" s="21" t="s">
        <v>1577</v>
      </c>
      <c r="N294" s="19" t="s">
        <v>1505</v>
      </c>
      <c r="O294" s="19" t="str">
        <f>IF(Clientes!$N294 = "sim", "Assinante","Não Assinante")</f>
        <v>Assinante</v>
      </c>
    </row>
    <row r="295" spans="1:15" ht="12.5" hidden="1" x14ac:dyDescent="0.25">
      <c r="A295" s="23" t="s">
        <v>1793</v>
      </c>
      <c r="B295" s="23" t="str">
        <f t="shared" si="8"/>
        <v>Suede</v>
      </c>
      <c r="C295" s="24">
        <v>62</v>
      </c>
      <c r="D295" s="22" t="s">
        <v>1499</v>
      </c>
      <c r="E295" s="19" t="str">
        <f>IF(Clientes!$D295="F","Feminino","Masculino")</f>
        <v>Feminino</v>
      </c>
      <c r="F295" s="23" t="s">
        <v>1507</v>
      </c>
      <c r="G295" s="19">
        <f>COUNTIF(Clientes!$F$2:$F$475,F295)</f>
        <v>149</v>
      </c>
      <c r="H295" s="23" t="s">
        <v>1610</v>
      </c>
      <c r="I295" s="23" t="s">
        <v>1611</v>
      </c>
      <c r="J295" s="23" t="s">
        <v>1988</v>
      </c>
      <c r="K295" s="23" t="str">
        <f t="shared" si="9"/>
        <v>Rio Branco - AC</v>
      </c>
      <c r="L295" s="24" t="s">
        <v>1612</v>
      </c>
      <c r="M295" s="21" t="s">
        <v>1613</v>
      </c>
      <c r="N295" s="23" t="s">
        <v>1505</v>
      </c>
      <c r="O295" s="23" t="str">
        <f>IF(Clientes!$N295 = "sim", "Assinante","Não Assinante")</f>
        <v>Assinante</v>
      </c>
    </row>
    <row r="296" spans="1:15" ht="12.5" hidden="1" x14ac:dyDescent="0.25">
      <c r="A296" s="19" t="s">
        <v>1847</v>
      </c>
      <c r="B296" s="19" t="str">
        <f t="shared" si="8"/>
        <v>Gilsivan</v>
      </c>
      <c r="C296" s="20">
        <v>51</v>
      </c>
      <c r="D296" s="18" t="s">
        <v>1546</v>
      </c>
      <c r="E296" s="19" t="str">
        <f>IF(Clientes!$D296="F","Feminino","Masculino")</f>
        <v>Masculino</v>
      </c>
      <c r="F296" s="19" t="s">
        <v>1539</v>
      </c>
      <c r="G296" s="19">
        <f>COUNTIF(Clientes!$F$2:$F$475,F296)</f>
        <v>67</v>
      </c>
      <c r="H296" s="19" t="s">
        <v>1501</v>
      </c>
      <c r="I296" s="19" t="s">
        <v>1502</v>
      </c>
      <c r="J296" s="19" t="s">
        <v>1988</v>
      </c>
      <c r="K296" s="19" t="str">
        <f t="shared" si="9"/>
        <v>Belo Horizonte - MG</v>
      </c>
      <c r="L296" s="20" t="s">
        <v>1557</v>
      </c>
      <c r="M296" s="21" t="s">
        <v>1558</v>
      </c>
      <c r="N296" s="19" t="s">
        <v>1505</v>
      </c>
      <c r="O296" s="19" t="str">
        <f>IF(Clientes!$N296 = "sim", "Assinante","Não Assinante")</f>
        <v>Assinante</v>
      </c>
    </row>
    <row r="297" spans="1:15" ht="12.5" hidden="1" x14ac:dyDescent="0.25">
      <c r="A297" s="23" t="s">
        <v>1848</v>
      </c>
      <c r="B297" s="23" t="str">
        <f t="shared" si="8"/>
        <v>Joeliton</v>
      </c>
      <c r="C297" s="24">
        <v>53</v>
      </c>
      <c r="D297" s="22" t="s">
        <v>1546</v>
      </c>
      <c r="E297" s="19" t="str">
        <f>IF(Clientes!$D297="F","Feminino","Masculino")</f>
        <v>Masculino</v>
      </c>
      <c r="F297" s="23" t="s">
        <v>1507</v>
      </c>
      <c r="G297" s="19">
        <f>COUNTIF(Clientes!$F$2:$F$475,F297)</f>
        <v>149</v>
      </c>
      <c r="H297" s="38" t="s">
        <v>1581</v>
      </c>
      <c r="I297" s="23" t="s">
        <v>1526</v>
      </c>
      <c r="J297" s="23" t="s">
        <v>1988</v>
      </c>
      <c r="K297" s="23" t="str">
        <f t="shared" si="9"/>
        <v>Porto Alegre - RS</v>
      </c>
      <c r="L297" s="24" t="s">
        <v>1582</v>
      </c>
      <c r="M297" s="21" t="s">
        <v>1583</v>
      </c>
      <c r="N297" s="23" t="s">
        <v>1505</v>
      </c>
      <c r="O297" s="23" t="str">
        <f>IF(Clientes!$N297 = "sim", "Assinante","Não Assinante")</f>
        <v>Assinante</v>
      </c>
    </row>
    <row r="298" spans="1:15" ht="12.5" hidden="1" x14ac:dyDescent="0.25">
      <c r="A298" s="19" t="s">
        <v>1849</v>
      </c>
      <c r="B298" s="19" t="str">
        <f t="shared" si="8"/>
        <v>Wemer</v>
      </c>
      <c r="C298" s="20">
        <v>17</v>
      </c>
      <c r="D298" s="18" t="s">
        <v>1546</v>
      </c>
      <c r="E298" s="19" t="str">
        <f>IF(Clientes!$D298="F","Feminino","Masculino")</f>
        <v>Masculino</v>
      </c>
      <c r="F298" s="19" t="s">
        <v>1507</v>
      </c>
      <c r="G298" s="19">
        <f>COUNTIF(Clientes!$F$2:$F$475,F298)</f>
        <v>149</v>
      </c>
      <c r="H298" s="23" t="s">
        <v>1519</v>
      </c>
      <c r="I298" s="19" t="s">
        <v>1520</v>
      </c>
      <c r="J298" s="19" t="s">
        <v>1988</v>
      </c>
      <c r="K298" s="19" t="str">
        <f t="shared" si="9"/>
        <v>Curitiba - PR</v>
      </c>
      <c r="L298" s="20" t="s">
        <v>1585</v>
      </c>
      <c r="M298" s="21" t="s">
        <v>1586</v>
      </c>
      <c r="N298" s="19" t="s">
        <v>1505</v>
      </c>
      <c r="O298" s="19" t="str">
        <f>IF(Clientes!$N298 = "sim", "Assinante","Não Assinante")</f>
        <v>Assinante</v>
      </c>
    </row>
    <row r="299" spans="1:15" ht="12.5" hidden="1" x14ac:dyDescent="0.25">
      <c r="A299" s="23" t="s">
        <v>1850</v>
      </c>
      <c r="B299" s="23" t="str">
        <f t="shared" si="8"/>
        <v>Gelsino</v>
      </c>
      <c r="C299" s="24">
        <v>24</v>
      </c>
      <c r="D299" s="22" t="s">
        <v>1546</v>
      </c>
      <c r="E299" s="19" t="str">
        <f>IF(Clientes!$D299="F","Feminino","Masculino")</f>
        <v>Masculino</v>
      </c>
      <c r="F299" s="23" t="s">
        <v>1507</v>
      </c>
      <c r="G299" s="19">
        <f>COUNTIF(Clientes!$F$2:$F$475,F299)</f>
        <v>149</v>
      </c>
      <c r="H299" s="23" t="s">
        <v>1610</v>
      </c>
      <c r="I299" s="23" t="s">
        <v>1611</v>
      </c>
      <c r="J299" s="23" t="s">
        <v>1988</v>
      </c>
      <c r="K299" s="23" t="str">
        <f t="shared" si="9"/>
        <v>Rio Branco - AC</v>
      </c>
      <c r="L299" s="24" t="s">
        <v>1612</v>
      </c>
      <c r="M299" s="21" t="s">
        <v>1613</v>
      </c>
      <c r="N299" s="23" t="s">
        <v>1529</v>
      </c>
      <c r="O299" s="23" t="str">
        <f>IF(Clientes!$N299 = "sim", "Assinante","Não Assinante")</f>
        <v>Não Assinante</v>
      </c>
    </row>
    <row r="300" spans="1:15" ht="12.5" hidden="1" x14ac:dyDescent="0.25">
      <c r="A300" s="19" t="s">
        <v>1851</v>
      </c>
      <c r="B300" s="19" t="str">
        <f t="shared" si="8"/>
        <v>Osminia</v>
      </c>
      <c r="C300" s="20">
        <v>35</v>
      </c>
      <c r="D300" s="18" t="s">
        <v>1499</v>
      </c>
      <c r="E300" s="19" t="str">
        <f>IF(Clientes!$D300="F","Feminino","Masculino")</f>
        <v>Feminino</v>
      </c>
      <c r="F300" s="19" t="s">
        <v>1567</v>
      </c>
      <c r="G300" s="19">
        <f>COUNTIF(Clientes!$F$2:$F$475,F300)</f>
        <v>30</v>
      </c>
      <c r="H300" s="19" t="s">
        <v>1561</v>
      </c>
      <c r="I300" s="19" t="s">
        <v>1562</v>
      </c>
      <c r="J300" s="19" t="s">
        <v>1988</v>
      </c>
      <c r="K300" s="19" t="str">
        <f t="shared" si="9"/>
        <v>Florianópolis - SC</v>
      </c>
      <c r="L300" s="20" t="s">
        <v>1563</v>
      </c>
      <c r="M300" s="21" t="s">
        <v>1564</v>
      </c>
      <c r="N300" s="19" t="s">
        <v>1505</v>
      </c>
      <c r="O300" s="19" t="str">
        <f>IF(Clientes!$N300 = "sim", "Assinante","Não Assinante")</f>
        <v>Assinante</v>
      </c>
    </row>
    <row r="301" spans="1:15" ht="12.5" hidden="1" x14ac:dyDescent="0.25">
      <c r="A301" s="23" t="s">
        <v>1852</v>
      </c>
      <c r="B301" s="23" t="str">
        <f t="shared" si="8"/>
        <v>Maridelia</v>
      </c>
      <c r="C301" s="24">
        <v>32</v>
      </c>
      <c r="D301" s="22" t="s">
        <v>1499</v>
      </c>
      <c r="E301" s="19" t="str">
        <f>IF(Clientes!$D301="F","Feminino","Masculino")</f>
        <v>Feminino</v>
      </c>
      <c r="F301" s="23" t="s">
        <v>1507</v>
      </c>
      <c r="G301" s="19">
        <f>COUNTIF(Clientes!$F$2:$F$475,F301)</f>
        <v>149</v>
      </c>
      <c r="H301" s="38" t="s">
        <v>1581</v>
      </c>
      <c r="I301" s="23" t="s">
        <v>1526</v>
      </c>
      <c r="J301" s="23" t="s">
        <v>1988</v>
      </c>
      <c r="K301" s="23" t="str">
        <f t="shared" si="9"/>
        <v>Porto Alegre - RS</v>
      </c>
      <c r="L301" s="24" t="s">
        <v>1582</v>
      </c>
      <c r="M301" s="21" t="s">
        <v>1583</v>
      </c>
      <c r="N301" s="23" t="s">
        <v>1505</v>
      </c>
      <c r="O301" s="23" t="str">
        <f>IF(Clientes!$N301 = "sim", "Assinante","Não Assinante")</f>
        <v>Assinante</v>
      </c>
    </row>
    <row r="302" spans="1:15" ht="12.5" hidden="1" x14ac:dyDescent="0.25">
      <c r="A302" s="19" t="s">
        <v>1822</v>
      </c>
      <c r="B302" s="19" t="str">
        <f t="shared" si="8"/>
        <v>Suzeli</v>
      </c>
      <c r="C302" s="20">
        <v>45</v>
      </c>
      <c r="D302" s="18" t="s">
        <v>1499</v>
      </c>
      <c r="E302" s="19" t="str">
        <f>IF(Clientes!$D302="F","Feminino","Masculino")</f>
        <v>Feminino</v>
      </c>
      <c r="F302" s="19" t="s">
        <v>1507</v>
      </c>
      <c r="G302" s="19">
        <f>COUNTIF(Clientes!$F$2:$F$475,F302)</f>
        <v>149</v>
      </c>
      <c r="H302" s="19" t="s">
        <v>1513</v>
      </c>
      <c r="I302" s="19" t="s">
        <v>1514</v>
      </c>
      <c r="J302" s="19" t="s">
        <v>1988</v>
      </c>
      <c r="K302" s="19" t="str">
        <f t="shared" si="9"/>
        <v>Manaus - AM</v>
      </c>
      <c r="L302" s="20" t="s">
        <v>1515</v>
      </c>
      <c r="M302" s="21" t="s">
        <v>1516</v>
      </c>
      <c r="N302" s="19" t="s">
        <v>1529</v>
      </c>
      <c r="O302" s="19" t="str">
        <f>IF(Clientes!$N302 = "sim", "Assinante","Não Assinante")</f>
        <v>Não Assinante</v>
      </c>
    </row>
    <row r="303" spans="1:15" ht="12.5" hidden="1" x14ac:dyDescent="0.25">
      <c r="A303" s="23" t="s">
        <v>1715</v>
      </c>
      <c r="B303" s="23" t="str">
        <f t="shared" si="8"/>
        <v>Karollayne</v>
      </c>
      <c r="C303" s="24">
        <v>48</v>
      </c>
      <c r="D303" s="22" t="s">
        <v>1499</v>
      </c>
      <c r="E303" s="19" t="str">
        <f>IF(Clientes!$D303="F","Feminino","Masculino")</f>
        <v>Feminino</v>
      </c>
      <c r="F303" s="23" t="s">
        <v>1507</v>
      </c>
      <c r="G303" s="19">
        <f>COUNTIF(Clientes!$F$2:$F$475,F303)</f>
        <v>149</v>
      </c>
      <c r="H303" s="23" t="s">
        <v>1541</v>
      </c>
      <c r="I303" s="23" t="s">
        <v>1542</v>
      </c>
      <c r="J303" s="23" t="s">
        <v>1988</v>
      </c>
      <c r="K303" s="23" t="str">
        <f t="shared" si="9"/>
        <v>Cuiabá - MT</v>
      </c>
      <c r="L303" s="24" t="s">
        <v>1543</v>
      </c>
      <c r="M303" s="21" t="s">
        <v>1544</v>
      </c>
      <c r="N303" s="23" t="s">
        <v>1505</v>
      </c>
      <c r="O303" s="23" t="str">
        <f>IF(Clientes!$N303 = "sim", "Assinante","Não Assinante")</f>
        <v>Assinante</v>
      </c>
    </row>
    <row r="304" spans="1:15" ht="12.5" hidden="1" x14ac:dyDescent="0.25">
      <c r="A304" s="19" t="s">
        <v>1853</v>
      </c>
      <c r="B304" s="19" t="str">
        <f t="shared" si="8"/>
        <v>Abderman</v>
      </c>
      <c r="C304" s="20">
        <v>46</v>
      </c>
      <c r="D304" s="18" t="s">
        <v>1546</v>
      </c>
      <c r="E304" s="19" t="str">
        <f>IF(Clientes!$D304="F","Feminino","Masculino")</f>
        <v>Masculino</v>
      </c>
      <c r="F304" s="19" t="s">
        <v>1653</v>
      </c>
      <c r="G304" s="19">
        <f>COUNTIF(Clientes!$F$2:$F$475,F304)</f>
        <v>18</v>
      </c>
      <c r="H304" s="23" t="s">
        <v>1519</v>
      </c>
      <c r="I304" s="19" t="s">
        <v>1520</v>
      </c>
      <c r="J304" s="19" t="s">
        <v>1988</v>
      </c>
      <c r="K304" s="19" t="str">
        <f t="shared" si="9"/>
        <v>Curitiba - PR</v>
      </c>
      <c r="L304" s="20" t="s">
        <v>1642</v>
      </c>
      <c r="M304" s="21" t="s">
        <v>1643</v>
      </c>
      <c r="N304" s="19" t="s">
        <v>1529</v>
      </c>
      <c r="O304" s="19" t="str">
        <f>IF(Clientes!$N304 = "sim", "Assinante","Não Assinante")</f>
        <v>Não Assinante</v>
      </c>
    </row>
    <row r="305" spans="1:15" ht="12.5" hidden="1" x14ac:dyDescent="0.25">
      <c r="A305" s="23" t="s">
        <v>1854</v>
      </c>
      <c r="B305" s="23" t="str">
        <f t="shared" si="8"/>
        <v>Osvanio</v>
      </c>
      <c r="C305" s="24">
        <v>60</v>
      </c>
      <c r="D305" s="22" t="s">
        <v>1546</v>
      </c>
      <c r="E305" s="19" t="str">
        <f>IF(Clientes!$D305="F","Feminino","Masculino")</f>
        <v>Masculino</v>
      </c>
      <c r="F305" s="23" t="s">
        <v>1500</v>
      </c>
      <c r="G305" s="19">
        <f>COUNTIF(Clientes!$F$2:$F$475,F305)</f>
        <v>15</v>
      </c>
      <c r="H305" s="19" t="s">
        <v>1569</v>
      </c>
      <c r="I305" s="23" t="s">
        <v>1553</v>
      </c>
      <c r="J305" s="23" t="s">
        <v>1988</v>
      </c>
      <c r="K305" s="23" t="str">
        <f t="shared" si="9"/>
        <v>São Paulo - SP</v>
      </c>
      <c r="L305" s="24" t="s">
        <v>1554</v>
      </c>
      <c r="M305" s="21" t="s">
        <v>1555</v>
      </c>
      <c r="N305" s="23" t="s">
        <v>1505</v>
      </c>
      <c r="O305" s="23" t="str">
        <f>IF(Clientes!$N305 = "sim", "Assinante","Não Assinante")</f>
        <v>Assinante</v>
      </c>
    </row>
    <row r="306" spans="1:15" ht="12.5" hidden="1" x14ac:dyDescent="0.25">
      <c r="A306" s="19" t="s">
        <v>1855</v>
      </c>
      <c r="B306" s="19" t="str">
        <f t="shared" si="8"/>
        <v>Weslainy</v>
      </c>
      <c r="C306" s="20">
        <v>59</v>
      </c>
      <c r="D306" s="18" t="s">
        <v>1499</v>
      </c>
      <c r="E306" s="19" t="str">
        <f>IF(Clientes!$D306="F","Feminino","Masculino")</f>
        <v>Feminino</v>
      </c>
      <c r="F306" s="19" t="s">
        <v>1507</v>
      </c>
      <c r="G306" s="19">
        <f>COUNTIF(Clientes!$F$2:$F$475,F306)</f>
        <v>149</v>
      </c>
      <c r="H306" s="19" t="s">
        <v>1508</v>
      </c>
      <c r="I306" s="19" t="s">
        <v>1509</v>
      </c>
      <c r="J306" s="19" t="s">
        <v>1988</v>
      </c>
      <c r="K306" s="19" t="str">
        <f t="shared" si="9"/>
        <v>Fortaleza - CE</v>
      </c>
      <c r="L306" s="20" t="s">
        <v>1510</v>
      </c>
      <c r="M306" s="21" t="s">
        <v>1511</v>
      </c>
      <c r="N306" s="19" t="s">
        <v>1505</v>
      </c>
      <c r="O306" s="19" t="str">
        <f>IF(Clientes!$N306 = "sim", "Assinante","Não Assinante")</f>
        <v>Assinante</v>
      </c>
    </row>
    <row r="307" spans="1:15" ht="12.5" hidden="1" x14ac:dyDescent="0.25">
      <c r="A307" s="23" t="s">
        <v>1856</v>
      </c>
      <c r="B307" s="23" t="str">
        <f t="shared" si="8"/>
        <v>Carlas</v>
      </c>
      <c r="C307" s="24">
        <v>41</v>
      </c>
      <c r="D307" s="22" t="s">
        <v>1499</v>
      </c>
      <c r="E307" s="19" t="str">
        <f>IF(Clientes!$D307="F","Feminino","Masculino")</f>
        <v>Feminino</v>
      </c>
      <c r="F307" s="23" t="s">
        <v>1507</v>
      </c>
      <c r="G307" s="19">
        <f>COUNTIF(Clientes!$F$2:$F$475,F307)</f>
        <v>149</v>
      </c>
      <c r="H307" s="23" t="s">
        <v>1610</v>
      </c>
      <c r="I307" s="23" t="s">
        <v>1611</v>
      </c>
      <c r="J307" s="23" t="s">
        <v>1988</v>
      </c>
      <c r="K307" s="23" t="str">
        <f t="shared" si="9"/>
        <v>Rio Branco - AC</v>
      </c>
      <c r="L307" s="24" t="s">
        <v>1612</v>
      </c>
      <c r="M307" s="21" t="s">
        <v>1613</v>
      </c>
      <c r="N307" s="23" t="s">
        <v>1505</v>
      </c>
      <c r="O307" s="23" t="str">
        <f>IF(Clientes!$N307 = "sim", "Assinante","Não Assinante")</f>
        <v>Assinante</v>
      </c>
    </row>
    <row r="308" spans="1:15" ht="12.5" hidden="1" x14ac:dyDescent="0.25">
      <c r="A308" s="19" t="s">
        <v>1857</v>
      </c>
      <c r="B308" s="19" t="str">
        <f t="shared" si="8"/>
        <v>Mariclecia</v>
      </c>
      <c r="C308" s="20">
        <v>45</v>
      </c>
      <c r="D308" s="18" t="s">
        <v>1499</v>
      </c>
      <c r="E308" s="19" t="str">
        <f>IF(Clientes!$D308="F","Feminino","Masculino")</f>
        <v>Feminino</v>
      </c>
      <c r="F308" s="19" t="s">
        <v>1594</v>
      </c>
      <c r="G308" s="19">
        <f>COUNTIF(Clientes!$F$2:$F$475,F308)</f>
        <v>50</v>
      </c>
      <c r="H308" s="19" t="s">
        <v>1569</v>
      </c>
      <c r="I308" s="19" t="s">
        <v>1553</v>
      </c>
      <c r="J308" s="19" t="s">
        <v>1988</v>
      </c>
      <c r="K308" s="19" t="str">
        <f t="shared" si="9"/>
        <v>São Paulo - SP</v>
      </c>
      <c r="L308" s="20" t="s">
        <v>1570</v>
      </c>
      <c r="M308" s="21" t="s">
        <v>1571</v>
      </c>
      <c r="N308" s="19" t="s">
        <v>1529</v>
      </c>
      <c r="O308" s="19" t="str">
        <f>IF(Clientes!$N308 = "sim", "Assinante","Não Assinante")</f>
        <v>Não Assinante</v>
      </c>
    </row>
    <row r="309" spans="1:15" ht="12.5" hidden="1" x14ac:dyDescent="0.25">
      <c r="A309" s="23" t="s">
        <v>1858</v>
      </c>
      <c r="B309" s="23" t="str">
        <f t="shared" si="8"/>
        <v>Gilza</v>
      </c>
      <c r="C309" s="24">
        <v>20</v>
      </c>
      <c r="D309" s="22" t="s">
        <v>1499</v>
      </c>
      <c r="E309" s="19" t="str">
        <f>IF(Clientes!$D309="F","Feminino","Masculino")</f>
        <v>Feminino</v>
      </c>
      <c r="F309" s="23" t="s">
        <v>1567</v>
      </c>
      <c r="G309" s="19">
        <f>COUNTIF(Clientes!$F$2:$F$475,F309)</f>
        <v>30</v>
      </c>
      <c r="H309" s="19" t="s">
        <v>1501</v>
      </c>
      <c r="I309" s="23" t="s">
        <v>1502</v>
      </c>
      <c r="J309" s="23" t="s">
        <v>1988</v>
      </c>
      <c r="K309" s="23" t="str">
        <f t="shared" si="9"/>
        <v>Belo Horizonte - MG</v>
      </c>
      <c r="L309" s="24" t="s">
        <v>1503</v>
      </c>
      <c r="M309" s="21" t="s">
        <v>1504</v>
      </c>
      <c r="N309" s="23" t="s">
        <v>1505</v>
      </c>
      <c r="O309" s="23" t="str">
        <f>IF(Clientes!$N309 = "sim", "Assinante","Não Assinante")</f>
        <v>Assinante</v>
      </c>
    </row>
    <row r="310" spans="1:15" ht="12.5" hidden="1" x14ac:dyDescent="0.25">
      <c r="A310" s="19" t="s">
        <v>1859</v>
      </c>
      <c r="B310" s="19" t="str">
        <f t="shared" si="8"/>
        <v>Suedson</v>
      </c>
      <c r="C310" s="20">
        <v>23</v>
      </c>
      <c r="D310" s="18" t="s">
        <v>1546</v>
      </c>
      <c r="E310" s="19" t="str">
        <f>IF(Clientes!$D310="F","Feminino","Masculino")</f>
        <v>Masculino</v>
      </c>
      <c r="F310" s="19" t="s">
        <v>1594</v>
      </c>
      <c r="G310" s="19">
        <f>COUNTIF(Clientes!$F$2:$F$475,F310)</f>
        <v>50</v>
      </c>
      <c r="H310" s="19" t="s">
        <v>1547</v>
      </c>
      <c r="I310" s="19" t="s">
        <v>1548</v>
      </c>
      <c r="J310" s="19" t="s">
        <v>1988</v>
      </c>
      <c r="K310" s="19" t="str">
        <f t="shared" si="9"/>
        <v>Maceió - AL</v>
      </c>
      <c r="L310" s="20" t="s">
        <v>1549</v>
      </c>
      <c r="M310" s="21" t="s">
        <v>1550</v>
      </c>
      <c r="N310" s="19" t="s">
        <v>1505</v>
      </c>
      <c r="O310" s="19" t="str">
        <f>IF(Clientes!$N310 = "sim", "Assinante","Não Assinante")</f>
        <v>Assinante</v>
      </c>
    </row>
    <row r="311" spans="1:15" ht="12.5" hidden="1" x14ac:dyDescent="0.25">
      <c r="A311" s="23" t="s">
        <v>1860</v>
      </c>
      <c r="B311" s="23" t="str">
        <f t="shared" si="8"/>
        <v>Richarlisson</v>
      </c>
      <c r="C311" s="24">
        <v>66</v>
      </c>
      <c r="D311" s="22" t="s">
        <v>1546</v>
      </c>
      <c r="E311" s="19" t="str">
        <f>IF(Clientes!$D311="F","Feminino","Masculino")</f>
        <v>Masculino</v>
      </c>
      <c r="F311" s="23" t="s">
        <v>1507</v>
      </c>
      <c r="G311" s="19">
        <f>COUNTIF(Clientes!$F$2:$F$475,F311)</f>
        <v>149</v>
      </c>
      <c r="H311" s="23" t="s">
        <v>1508</v>
      </c>
      <c r="I311" s="23" t="s">
        <v>1509</v>
      </c>
      <c r="J311" s="23" t="s">
        <v>1988</v>
      </c>
      <c r="K311" s="23" t="str">
        <f t="shared" si="9"/>
        <v>Fortaleza - CE</v>
      </c>
      <c r="L311" s="24" t="s">
        <v>1510</v>
      </c>
      <c r="M311" s="21" t="s">
        <v>1511</v>
      </c>
      <c r="N311" s="23" t="s">
        <v>1505</v>
      </c>
      <c r="O311" s="23" t="str">
        <f>IF(Clientes!$N311 = "sim", "Assinante","Não Assinante")</f>
        <v>Assinante</v>
      </c>
    </row>
    <row r="312" spans="1:15" ht="12.5" hidden="1" x14ac:dyDescent="0.25">
      <c r="A312" s="19" t="s">
        <v>1861</v>
      </c>
      <c r="B312" s="19" t="str">
        <f t="shared" si="8"/>
        <v>Osvania</v>
      </c>
      <c r="C312" s="20">
        <v>40</v>
      </c>
      <c r="D312" s="18" t="s">
        <v>1499</v>
      </c>
      <c r="E312" s="19" t="str">
        <f>IF(Clientes!$D312="F","Feminino","Masculino")</f>
        <v>Feminino</v>
      </c>
      <c r="F312" s="19" t="s">
        <v>1573</v>
      </c>
      <c r="G312" s="19">
        <f>COUNTIF(Clientes!$F$2:$F$475,F312)</f>
        <v>43</v>
      </c>
      <c r="H312" s="19" t="s">
        <v>1532</v>
      </c>
      <c r="I312" s="19" t="s">
        <v>1533</v>
      </c>
      <c r="J312" s="19" t="s">
        <v>1988</v>
      </c>
      <c r="K312" s="19" t="str">
        <f t="shared" si="9"/>
        <v>São Luís - MA</v>
      </c>
      <c r="L312" s="20" t="s">
        <v>1534</v>
      </c>
      <c r="M312" s="21" t="s">
        <v>1535</v>
      </c>
      <c r="N312" s="19" t="s">
        <v>1505</v>
      </c>
      <c r="O312" s="19" t="str">
        <f>IF(Clientes!$N312 = "sim", "Assinante","Não Assinante")</f>
        <v>Assinante</v>
      </c>
    </row>
    <row r="313" spans="1:15" ht="12.5" hidden="1" x14ac:dyDescent="0.25">
      <c r="A313" s="23" t="s">
        <v>1862</v>
      </c>
      <c r="B313" s="23" t="str">
        <f t="shared" si="8"/>
        <v>Wember</v>
      </c>
      <c r="C313" s="24">
        <v>47</v>
      </c>
      <c r="D313" s="22" t="s">
        <v>1546</v>
      </c>
      <c r="E313" s="19" t="str">
        <f>IF(Clientes!$D313="F","Feminino","Masculino")</f>
        <v>Masculino</v>
      </c>
      <c r="F313" s="23" t="s">
        <v>1539</v>
      </c>
      <c r="G313" s="19">
        <f>COUNTIF(Clientes!$F$2:$F$475,F313)</f>
        <v>67</v>
      </c>
      <c r="H313" s="23" t="s">
        <v>1519</v>
      </c>
      <c r="I313" s="23" t="s">
        <v>1520</v>
      </c>
      <c r="J313" s="23" t="s">
        <v>1988</v>
      </c>
      <c r="K313" s="23" t="str">
        <f t="shared" si="9"/>
        <v>Curitiba - PR</v>
      </c>
      <c r="L313" s="24" t="s">
        <v>1585</v>
      </c>
      <c r="M313" s="21" t="s">
        <v>1586</v>
      </c>
      <c r="N313" s="23" t="s">
        <v>1529</v>
      </c>
      <c r="O313" s="23" t="str">
        <f>IF(Clientes!$N313 = "sim", "Assinante","Não Assinante")</f>
        <v>Não Assinante</v>
      </c>
    </row>
    <row r="314" spans="1:15" ht="12.5" hidden="1" x14ac:dyDescent="0.25">
      <c r="A314" s="19" t="s">
        <v>1863</v>
      </c>
      <c r="B314" s="19" t="str">
        <f t="shared" si="8"/>
        <v>Wemerson</v>
      </c>
      <c r="C314" s="20">
        <v>45</v>
      </c>
      <c r="D314" s="18" t="s">
        <v>1546</v>
      </c>
      <c r="E314" s="19" t="str">
        <f>IF(Clientes!$D314="F","Feminino","Masculino")</f>
        <v>Masculino</v>
      </c>
      <c r="F314" s="19" t="s">
        <v>1507</v>
      </c>
      <c r="G314" s="19">
        <f>COUNTIF(Clientes!$F$2:$F$475,F314)</f>
        <v>149</v>
      </c>
      <c r="H314" s="19" t="s">
        <v>1501</v>
      </c>
      <c r="I314" s="19" t="s">
        <v>1502</v>
      </c>
      <c r="J314" s="19" t="s">
        <v>1988</v>
      </c>
      <c r="K314" s="19" t="str">
        <f t="shared" si="9"/>
        <v>Belo Horizonte - MG</v>
      </c>
      <c r="L314" s="20" t="s">
        <v>1557</v>
      </c>
      <c r="M314" s="21" t="s">
        <v>1558</v>
      </c>
      <c r="N314" s="19" t="s">
        <v>1505</v>
      </c>
      <c r="O314" s="19" t="str">
        <f>IF(Clientes!$N314 = "sim", "Assinante","Não Assinante")</f>
        <v>Assinante</v>
      </c>
    </row>
    <row r="315" spans="1:15" ht="12.5" hidden="1" x14ac:dyDescent="0.25">
      <c r="A315" s="23" t="s">
        <v>1805</v>
      </c>
      <c r="B315" s="23" t="str">
        <f t="shared" si="8"/>
        <v>Maricele</v>
      </c>
      <c r="C315" s="24">
        <v>50</v>
      </c>
      <c r="D315" s="22" t="s">
        <v>1499</v>
      </c>
      <c r="E315" s="19" t="str">
        <f>IF(Clientes!$D315="F","Feminino","Masculino")</f>
        <v>Feminino</v>
      </c>
      <c r="F315" s="23" t="s">
        <v>1594</v>
      </c>
      <c r="G315" s="19">
        <f>COUNTIF(Clientes!$F$2:$F$475,F315)</f>
        <v>50</v>
      </c>
      <c r="H315" s="23" t="s">
        <v>1599</v>
      </c>
      <c r="I315" s="23" t="s">
        <v>1600</v>
      </c>
      <c r="J315" s="23" t="s">
        <v>1988</v>
      </c>
      <c r="K315" s="23" t="str">
        <f t="shared" si="9"/>
        <v>Goiânia - GO</v>
      </c>
      <c r="L315" s="24" t="s">
        <v>1601</v>
      </c>
      <c r="M315" s="21" t="s">
        <v>1602</v>
      </c>
      <c r="N315" s="23" t="s">
        <v>1529</v>
      </c>
      <c r="O315" s="23" t="str">
        <f>IF(Clientes!$N315 = "sim", "Assinante","Não Assinante")</f>
        <v>Não Assinante</v>
      </c>
    </row>
    <row r="316" spans="1:15" ht="12.5" hidden="1" x14ac:dyDescent="0.25">
      <c r="A316" s="19" t="s">
        <v>1864</v>
      </c>
      <c r="B316" s="19" t="str">
        <f t="shared" si="8"/>
        <v>Welinton</v>
      </c>
      <c r="C316" s="20">
        <v>20</v>
      </c>
      <c r="D316" s="18" t="s">
        <v>1546</v>
      </c>
      <c r="E316" s="19" t="str">
        <f>IF(Clientes!$D316="F","Feminino","Masculino")</f>
        <v>Masculino</v>
      </c>
      <c r="F316" s="19" t="s">
        <v>1507</v>
      </c>
      <c r="G316" s="19">
        <f>COUNTIF(Clientes!$F$2:$F$475,F316)</f>
        <v>149</v>
      </c>
      <c r="H316" s="19" t="s">
        <v>1561</v>
      </c>
      <c r="I316" s="19" t="s">
        <v>1562</v>
      </c>
      <c r="J316" s="19" t="s">
        <v>1988</v>
      </c>
      <c r="K316" s="19" t="str">
        <f t="shared" si="9"/>
        <v>Florianópolis - SC</v>
      </c>
      <c r="L316" s="20" t="s">
        <v>1563</v>
      </c>
      <c r="M316" s="21" t="s">
        <v>1564</v>
      </c>
      <c r="N316" s="19" t="s">
        <v>1505</v>
      </c>
      <c r="O316" s="19" t="str">
        <f>IF(Clientes!$N316 = "sim", "Assinante","Não Assinante")</f>
        <v>Assinante</v>
      </c>
    </row>
    <row r="317" spans="1:15" ht="12.5" hidden="1" x14ac:dyDescent="0.25">
      <c r="A317" s="23" t="s">
        <v>1865</v>
      </c>
      <c r="B317" s="23" t="str">
        <f t="shared" si="8"/>
        <v>Ueslei</v>
      </c>
      <c r="C317" s="24">
        <v>58</v>
      </c>
      <c r="D317" s="22" t="s">
        <v>1546</v>
      </c>
      <c r="E317" s="19" t="str">
        <f>IF(Clientes!$D317="F","Feminino","Masculino")</f>
        <v>Masculino</v>
      </c>
      <c r="F317" s="23" t="s">
        <v>1507</v>
      </c>
      <c r="G317" s="19">
        <f>COUNTIF(Clientes!$F$2:$F$475,F317)</f>
        <v>149</v>
      </c>
      <c r="H317" s="23" t="s">
        <v>1574</v>
      </c>
      <c r="I317" s="23" t="s">
        <v>1575</v>
      </c>
      <c r="J317" s="23" t="s">
        <v>1988</v>
      </c>
      <c r="K317" s="23" t="str">
        <f t="shared" si="9"/>
        <v>Vila Velha - ES</v>
      </c>
      <c r="L317" s="24" t="s">
        <v>1576</v>
      </c>
      <c r="M317" s="21" t="s">
        <v>1577</v>
      </c>
      <c r="N317" s="23" t="s">
        <v>1505</v>
      </c>
      <c r="O317" s="23" t="str">
        <f>IF(Clientes!$N317 = "sim", "Assinante","Não Assinante")</f>
        <v>Assinante</v>
      </c>
    </row>
    <row r="318" spans="1:15" ht="12.5" hidden="1" x14ac:dyDescent="0.25">
      <c r="A318" s="19" t="s">
        <v>1783</v>
      </c>
      <c r="B318" s="19" t="str">
        <f t="shared" si="8"/>
        <v>Carollina</v>
      </c>
      <c r="C318" s="20">
        <v>18</v>
      </c>
      <c r="D318" s="18" t="s">
        <v>1499</v>
      </c>
      <c r="E318" s="19" t="str">
        <f>IF(Clientes!$D318="F","Feminino","Masculino")</f>
        <v>Feminino</v>
      </c>
      <c r="F318" s="19" t="s">
        <v>1653</v>
      </c>
      <c r="G318" s="19">
        <f>COUNTIF(Clientes!$F$2:$F$475,F318)</f>
        <v>18</v>
      </c>
      <c r="H318" s="19" t="s">
        <v>1508</v>
      </c>
      <c r="I318" s="19" t="s">
        <v>1509</v>
      </c>
      <c r="J318" s="19" t="s">
        <v>1988</v>
      </c>
      <c r="K318" s="19" t="str">
        <f t="shared" si="9"/>
        <v>Fortaleza - CE</v>
      </c>
      <c r="L318" s="20" t="s">
        <v>1510</v>
      </c>
      <c r="M318" s="21" t="s">
        <v>1511</v>
      </c>
      <c r="N318" s="19" t="s">
        <v>1505</v>
      </c>
      <c r="O318" s="19" t="str">
        <f>IF(Clientes!$N318 = "sim", "Assinante","Não Assinante")</f>
        <v>Assinante</v>
      </c>
    </row>
    <row r="319" spans="1:15" ht="12.5" hidden="1" x14ac:dyDescent="0.25">
      <c r="A319" s="23" t="s">
        <v>1866</v>
      </c>
      <c r="B319" s="23" t="str">
        <f t="shared" si="8"/>
        <v>Abadia</v>
      </c>
      <c r="C319" s="24">
        <v>63</v>
      </c>
      <c r="D319" s="22" t="s">
        <v>1499</v>
      </c>
      <c r="E319" s="19" t="str">
        <f>IF(Clientes!$D319="F","Feminino","Masculino")</f>
        <v>Feminino</v>
      </c>
      <c r="F319" s="23" t="s">
        <v>1507</v>
      </c>
      <c r="G319" s="19">
        <f>COUNTIF(Clientes!$F$2:$F$475,F319)</f>
        <v>149</v>
      </c>
      <c r="H319" s="19" t="s">
        <v>1569</v>
      </c>
      <c r="I319" s="23" t="s">
        <v>1553</v>
      </c>
      <c r="J319" s="23" t="s">
        <v>1988</v>
      </c>
      <c r="K319" s="23" t="str">
        <f t="shared" si="9"/>
        <v>São Paulo - SP</v>
      </c>
      <c r="L319" s="24" t="s">
        <v>1570</v>
      </c>
      <c r="M319" s="21" t="s">
        <v>1571</v>
      </c>
      <c r="N319" s="23" t="s">
        <v>1505</v>
      </c>
      <c r="O319" s="23" t="str">
        <f>IF(Clientes!$N319 = "sim", "Assinante","Não Assinante")</f>
        <v>Assinante</v>
      </c>
    </row>
    <row r="320" spans="1:15" ht="12.5" hidden="1" x14ac:dyDescent="0.25">
      <c r="A320" s="19" t="s">
        <v>1718</v>
      </c>
      <c r="B320" s="19" t="str">
        <f t="shared" si="8"/>
        <v>Wesllayne</v>
      </c>
      <c r="C320" s="20">
        <v>28</v>
      </c>
      <c r="D320" s="18" t="s">
        <v>1499</v>
      </c>
      <c r="E320" s="19" t="str">
        <f>IF(Clientes!$D320="F","Feminino","Masculino")</f>
        <v>Feminino</v>
      </c>
      <c r="F320" s="19" t="s">
        <v>1507</v>
      </c>
      <c r="G320" s="19">
        <f>COUNTIF(Clientes!$F$2:$F$475,F320)</f>
        <v>149</v>
      </c>
      <c r="H320" s="19" t="s">
        <v>1610</v>
      </c>
      <c r="I320" s="19" t="s">
        <v>1611</v>
      </c>
      <c r="J320" s="19" t="s">
        <v>1988</v>
      </c>
      <c r="K320" s="19" t="str">
        <f t="shared" si="9"/>
        <v>Rio Branco - AC</v>
      </c>
      <c r="L320" s="20" t="s">
        <v>1612</v>
      </c>
      <c r="M320" s="21" t="s">
        <v>1613</v>
      </c>
      <c r="N320" s="19" t="s">
        <v>1529</v>
      </c>
      <c r="O320" s="19" t="str">
        <f>IF(Clientes!$N320 = "sim", "Assinante","Não Assinante")</f>
        <v>Não Assinante</v>
      </c>
    </row>
    <row r="321" spans="1:15" ht="12.5" hidden="1" x14ac:dyDescent="0.25">
      <c r="A321" s="23" t="s">
        <v>1867</v>
      </c>
      <c r="B321" s="23" t="str">
        <f t="shared" si="8"/>
        <v>Carleandro</v>
      </c>
      <c r="C321" s="24">
        <v>52</v>
      </c>
      <c r="D321" s="22" t="s">
        <v>1546</v>
      </c>
      <c r="E321" s="19" t="str">
        <f>IF(Clientes!$D321="F","Feminino","Masculino")</f>
        <v>Masculino</v>
      </c>
      <c r="F321" s="23" t="s">
        <v>1594</v>
      </c>
      <c r="G321" s="19">
        <f>COUNTIF(Clientes!$F$2:$F$475,F321)</f>
        <v>50</v>
      </c>
      <c r="H321" s="23" t="s">
        <v>1519</v>
      </c>
      <c r="I321" s="23" t="s">
        <v>1520</v>
      </c>
      <c r="J321" s="23" t="s">
        <v>1988</v>
      </c>
      <c r="K321" s="23" t="str">
        <f t="shared" si="9"/>
        <v>Curitiba - PR</v>
      </c>
      <c r="L321" s="24" t="s">
        <v>1585</v>
      </c>
      <c r="M321" s="21" t="s">
        <v>1586</v>
      </c>
      <c r="N321" s="23" t="s">
        <v>1505</v>
      </c>
      <c r="O321" s="23" t="str">
        <f>IF(Clientes!$N321 = "sim", "Assinante","Não Assinante")</f>
        <v>Assinante</v>
      </c>
    </row>
    <row r="322" spans="1:15" ht="12.5" hidden="1" x14ac:dyDescent="0.25">
      <c r="A322" s="19" t="s">
        <v>1868</v>
      </c>
      <c r="B322" s="19" t="str">
        <f t="shared" si="8"/>
        <v>Weslley</v>
      </c>
      <c r="C322" s="20">
        <v>23</v>
      </c>
      <c r="D322" s="18" t="s">
        <v>1546</v>
      </c>
      <c r="E322" s="19" t="str">
        <f>IF(Clientes!$D322="F","Feminino","Masculino")</f>
        <v>Masculino</v>
      </c>
      <c r="F322" s="19" t="s">
        <v>1539</v>
      </c>
      <c r="G322" s="19">
        <f>COUNTIF(Clientes!$F$2:$F$475,F322)</f>
        <v>67</v>
      </c>
      <c r="H322" s="23" t="s">
        <v>1519</v>
      </c>
      <c r="I322" s="19" t="s">
        <v>1520</v>
      </c>
      <c r="J322" s="19" t="s">
        <v>1988</v>
      </c>
      <c r="K322" s="19" t="str">
        <f t="shared" si="9"/>
        <v>Curitiba - PR</v>
      </c>
      <c r="L322" s="20" t="s">
        <v>1521</v>
      </c>
      <c r="M322" s="21" t="s">
        <v>1522</v>
      </c>
      <c r="N322" s="19" t="s">
        <v>1505</v>
      </c>
      <c r="O322" s="19" t="str">
        <f>IF(Clientes!$N322 = "sim", "Assinante","Não Assinante")</f>
        <v>Assinante</v>
      </c>
    </row>
    <row r="323" spans="1:15" ht="12.5" hidden="1" x14ac:dyDescent="0.25">
      <c r="A323" s="23" t="s">
        <v>1869</v>
      </c>
      <c r="B323" s="23" t="str">
        <f t="shared" ref="B323:B386" si="10">PROPER(A323)</f>
        <v>Erlana</v>
      </c>
      <c r="C323" s="24">
        <v>36</v>
      </c>
      <c r="D323" s="22" t="s">
        <v>1499</v>
      </c>
      <c r="E323" s="19" t="str">
        <f>IF(Clientes!$D323="F","Feminino","Masculino")</f>
        <v>Feminino</v>
      </c>
      <c r="F323" s="23" t="s">
        <v>1507</v>
      </c>
      <c r="G323" s="19">
        <f>COUNTIF(Clientes!$F$2:$F$475,F323)</f>
        <v>149</v>
      </c>
      <c r="H323" s="23" t="s">
        <v>1541</v>
      </c>
      <c r="I323" s="23" t="s">
        <v>1542</v>
      </c>
      <c r="J323" s="23" t="s">
        <v>1988</v>
      </c>
      <c r="K323" s="23" t="str">
        <f t="shared" ref="K323:K386" si="11">_xlfn.CONCAT(H323," - ",I323)</f>
        <v>Cuiabá - MT</v>
      </c>
      <c r="L323" s="24" t="s">
        <v>1543</v>
      </c>
      <c r="M323" s="21" t="s">
        <v>1544</v>
      </c>
      <c r="N323" s="23" t="s">
        <v>1505</v>
      </c>
      <c r="O323" s="23" t="str">
        <f>IF(Clientes!$N323 = "sim", "Assinante","Não Assinante")</f>
        <v>Assinante</v>
      </c>
    </row>
    <row r="324" spans="1:15" ht="12.5" hidden="1" x14ac:dyDescent="0.25">
      <c r="A324" s="19" t="s">
        <v>1628</v>
      </c>
      <c r="B324" s="19" t="str">
        <f t="shared" si="10"/>
        <v>Carolina</v>
      </c>
      <c r="C324" s="20">
        <v>19</v>
      </c>
      <c r="D324" s="18" t="s">
        <v>1499</v>
      </c>
      <c r="E324" s="19" t="str">
        <f>IF(Clientes!$D324="F","Feminino","Masculino")</f>
        <v>Feminino</v>
      </c>
      <c r="F324" s="19" t="s">
        <v>1531</v>
      </c>
      <c r="G324" s="19">
        <f>COUNTIF(Clientes!$F$2:$F$475,F324)</f>
        <v>14</v>
      </c>
      <c r="H324" s="38" t="s">
        <v>1581</v>
      </c>
      <c r="I324" s="19" t="s">
        <v>1526</v>
      </c>
      <c r="J324" s="19" t="s">
        <v>1988</v>
      </c>
      <c r="K324" s="19" t="str">
        <f t="shared" si="11"/>
        <v>Porto Alegre - RS</v>
      </c>
      <c r="L324" s="20" t="s">
        <v>1582</v>
      </c>
      <c r="M324" s="21" t="s">
        <v>1583</v>
      </c>
      <c r="N324" s="19" t="s">
        <v>1505</v>
      </c>
      <c r="O324" s="19" t="str">
        <f>IF(Clientes!$N324 = "sim", "Assinante","Não Assinante")</f>
        <v>Assinante</v>
      </c>
    </row>
    <row r="325" spans="1:15" ht="12.5" hidden="1" x14ac:dyDescent="0.25">
      <c r="A325" s="23" t="s">
        <v>1870</v>
      </c>
      <c r="B325" s="23" t="str">
        <f t="shared" si="10"/>
        <v>Analice</v>
      </c>
      <c r="C325" s="24">
        <v>59</v>
      </c>
      <c r="D325" s="22" t="s">
        <v>1499</v>
      </c>
      <c r="E325" s="19" t="str">
        <f>IF(Clientes!$D325="F","Feminino","Masculino")</f>
        <v>Feminino</v>
      </c>
      <c r="F325" s="23" t="s">
        <v>1573</v>
      </c>
      <c r="G325" s="19">
        <f>COUNTIF(Clientes!$F$2:$F$475,F325)</f>
        <v>43</v>
      </c>
      <c r="H325" s="23" t="s">
        <v>1632</v>
      </c>
      <c r="I325" s="23" t="s">
        <v>1633</v>
      </c>
      <c r="J325" s="23" t="s">
        <v>1988</v>
      </c>
      <c r="K325" s="23" t="str">
        <f t="shared" si="11"/>
        <v>Salvador - BA</v>
      </c>
      <c r="L325" s="24" t="s">
        <v>1634</v>
      </c>
      <c r="M325" s="21" t="s">
        <v>1635</v>
      </c>
      <c r="N325" s="23" t="s">
        <v>1529</v>
      </c>
      <c r="O325" s="23" t="str">
        <f>IF(Clientes!$N325 = "sim", "Assinante","Não Assinante")</f>
        <v>Não Assinante</v>
      </c>
    </row>
    <row r="326" spans="1:15" ht="12.5" hidden="1" x14ac:dyDescent="0.25">
      <c r="A326" s="19" t="s">
        <v>1871</v>
      </c>
      <c r="B326" s="19" t="str">
        <f t="shared" si="10"/>
        <v>Abdenio</v>
      </c>
      <c r="C326" s="20">
        <v>52</v>
      </c>
      <c r="D326" s="18" t="s">
        <v>1546</v>
      </c>
      <c r="E326" s="19" t="str">
        <f>IF(Clientes!$D326="F","Feminino","Masculino")</f>
        <v>Masculino</v>
      </c>
      <c r="F326" s="19" t="s">
        <v>1573</v>
      </c>
      <c r="G326" s="19">
        <f>COUNTIF(Clientes!$F$2:$F$475,F326)</f>
        <v>43</v>
      </c>
      <c r="H326" s="38" t="s">
        <v>1581</v>
      </c>
      <c r="I326" s="19" t="s">
        <v>1526</v>
      </c>
      <c r="J326" s="19" t="s">
        <v>1988</v>
      </c>
      <c r="K326" s="19" t="str">
        <f t="shared" si="11"/>
        <v>Porto Alegre - RS</v>
      </c>
      <c r="L326" s="20" t="s">
        <v>1527</v>
      </c>
      <c r="M326" s="21" t="s">
        <v>1528</v>
      </c>
      <c r="N326" s="19" t="s">
        <v>1505</v>
      </c>
      <c r="O326" s="19" t="str">
        <f>IF(Clientes!$N326 = "sim", "Assinante","Não Assinante")</f>
        <v>Assinante</v>
      </c>
    </row>
    <row r="327" spans="1:15" ht="12.5" hidden="1" x14ac:dyDescent="0.25">
      <c r="A327" s="23" t="s">
        <v>1705</v>
      </c>
      <c r="B327" s="23" t="str">
        <f t="shared" si="10"/>
        <v>Weslen</v>
      </c>
      <c r="C327" s="24">
        <v>35</v>
      </c>
      <c r="D327" s="22" t="s">
        <v>1546</v>
      </c>
      <c r="E327" s="19" t="str">
        <f>IF(Clientes!$D327="F","Feminino","Masculino")</f>
        <v>Masculino</v>
      </c>
      <c r="F327" s="23" t="s">
        <v>1507</v>
      </c>
      <c r="G327" s="19">
        <f>COUNTIF(Clientes!$F$2:$F$475,F327)</f>
        <v>149</v>
      </c>
      <c r="H327" s="38" t="s">
        <v>1581</v>
      </c>
      <c r="I327" s="23" t="s">
        <v>1526</v>
      </c>
      <c r="J327" s="23" t="s">
        <v>1988</v>
      </c>
      <c r="K327" s="23" t="str">
        <f t="shared" si="11"/>
        <v>Porto Alegre - RS</v>
      </c>
      <c r="L327" s="24" t="s">
        <v>1527</v>
      </c>
      <c r="M327" s="21" t="s">
        <v>1528</v>
      </c>
      <c r="N327" s="23" t="s">
        <v>1505</v>
      </c>
      <c r="O327" s="23" t="str">
        <f>IF(Clientes!$N327 = "sim", "Assinante","Não Assinante")</f>
        <v>Assinante</v>
      </c>
    </row>
    <row r="328" spans="1:15" ht="12.5" hidden="1" x14ac:dyDescent="0.25">
      <c r="A328" s="19" t="s">
        <v>1852</v>
      </c>
      <c r="B328" s="19" t="str">
        <f t="shared" si="10"/>
        <v>Maridelia</v>
      </c>
      <c r="C328" s="20">
        <v>54</v>
      </c>
      <c r="D328" s="18" t="s">
        <v>1499</v>
      </c>
      <c r="E328" s="19" t="str">
        <f>IF(Clientes!$D328="F","Feminino","Masculino")</f>
        <v>Feminino</v>
      </c>
      <c r="F328" s="19" t="s">
        <v>1573</v>
      </c>
      <c r="G328" s="19">
        <f>COUNTIF(Clientes!$F$2:$F$475,F328)</f>
        <v>43</v>
      </c>
      <c r="H328" s="19" t="s">
        <v>1501</v>
      </c>
      <c r="I328" s="19" t="s">
        <v>1502</v>
      </c>
      <c r="J328" s="19" t="s">
        <v>1988</v>
      </c>
      <c r="K328" s="19" t="str">
        <f t="shared" si="11"/>
        <v>Belo Horizonte - MG</v>
      </c>
      <c r="L328" s="20" t="s">
        <v>1503</v>
      </c>
      <c r="M328" s="21" t="s">
        <v>1504</v>
      </c>
      <c r="N328" s="19" t="s">
        <v>1505</v>
      </c>
      <c r="O328" s="19" t="str">
        <f>IF(Clientes!$N328 = "sim", "Assinante","Não Assinante")</f>
        <v>Assinante</v>
      </c>
    </row>
    <row r="329" spans="1:15" ht="12.5" hidden="1" x14ac:dyDescent="0.25">
      <c r="A329" s="23" t="s">
        <v>1872</v>
      </c>
      <c r="B329" s="23" t="str">
        <f t="shared" si="10"/>
        <v>Carivaldo</v>
      </c>
      <c r="C329" s="24">
        <v>28</v>
      </c>
      <c r="D329" s="22" t="s">
        <v>1546</v>
      </c>
      <c r="E329" s="19" t="str">
        <f>IF(Clientes!$D329="F","Feminino","Masculino")</f>
        <v>Masculino</v>
      </c>
      <c r="F329" s="23" t="s">
        <v>1507</v>
      </c>
      <c r="G329" s="19">
        <f>COUNTIF(Clientes!$F$2:$F$475,F329)</f>
        <v>149</v>
      </c>
      <c r="H329" s="23" t="s">
        <v>1513</v>
      </c>
      <c r="I329" s="23" t="s">
        <v>1514</v>
      </c>
      <c r="J329" s="23" t="s">
        <v>1988</v>
      </c>
      <c r="K329" s="23" t="str">
        <f t="shared" si="11"/>
        <v>Manaus - AM</v>
      </c>
      <c r="L329" s="24" t="s">
        <v>1515</v>
      </c>
      <c r="M329" s="21" t="s">
        <v>1516</v>
      </c>
      <c r="N329" s="23" t="s">
        <v>1505</v>
      </c>
      <c r="O329" s="23" t="str">
        <f>IF(Clientes!$N329 = "sim", "Assinante","Não Assinante")</f>
        <v>Assinante</v>
      </c>
    </row>
    <row r="330" spans="1:15" ht="12.5" hidden="1" x14ac:dyDescent="0.25">
      <c r="A330" s="19" t="s">
        <v>1873</v>
      </c>
      <c r="B330" s="19" t="str">
        <f t="shared" si="10"/>
        <v>Gilson</v>
      </c>
      <c r="C330" s="20">
        <v>36</v>
      </c>
      <c r="D330" s="18" t="s">
        <v>1546</v>
      </c>
      <c r="E330" s="19" t="str">
        <f>IF(Clientes!$D330="F","Feminino","Masculino")</f>
        <v>Masculino</v>
      </c>
      <c r="F330" s="19" t="s">
        <v>1507</v>
      </c>
      <c r="G330" s="19">
        <f>COUNTIF(Clientes!$F$2:$F$475,F330)</f>
        <v>149</v>
      </c>
      <c r="H330" s="23" t="s">
        <v>1519</v>
      </c>
      <c r="I330" s="19" t="s">
        <v>1520</v>
      </c>
      <c r="J330" s="19" t="s">
        <v>1988</v>
      </c>
      <c r="K330" s="19" t="str">
        <f t="shared" si="11"/>
        <v>Curitiba - PR</v>
      </c>
      <c r="L330" s="20" t="s">
        <v>1642</v>
      </c>
      <c r="M330" s="21" t="s">
        <v>1643</v>
      </c>
      <c r="N330" s="19" t="s">
        <v>1505</v>
      </c>
      <c r="O330" s="19" t="str">
        <f>IF(Clientes!$N330 = "sim", "Assinante","Não Assinante")</f>
        <v>Assinante</v>
      </c>
    </row>
    <row r="331" spans="1:15" ht="12.5" hidden="1" x14ac:dyDescent="0.25">
      <c r="A331" s="23" t="s">
        <v>1874</v>
      </c>
      <c r="B331" s="23" t="str">
        <f t="shared" si="10"/>
        <v>Silana</v>
      </c>
      <c r="C331" s="24">
        <v>40</v>
      </c>
      <c r="D331" s="22" t="s">
        <v>1499</v>
      </c>
      <c r="E331" s="19" t="str">
        <f>IF(Clientes!$D331="F","Feminino","Masculino")</f>
        <v>Feminino</v>
      </c>
      <c r="F331" s="23" t="s">
        <v>1653</v>
      </c>
      <c r="G331" s="19">
        <f>COUNTIF(Clientes!$F$2:$F$475,F331)</f>
        <v>18</v>
      </c>
      <c r="H331" s="38" t="s">
        <v>1581</v>
      </c>
      <c r="I331" s="23" t="s">
        <v>1526</v>
      </c>
      <c r="J331" s="23" t="s">
        <v>1988</v>
      </c>
      <c r="K331" s="23" t="str">
        <f t="shared" si="11"/>
        <v>Porto Alegre - RS</v>
      </c>
      <c r="L331" s="24" t="s">
        <v>1582</v>
      </c>
      <c r="M331" s="21" t="s">
        <v>1583</v>
      </c>
      <c r="N331" s="23" t="s">
        <v>1505</v>
      </c>
      <c r="O331" s="23" t="str">
        <f>IF(Clientes!$N331 = "sim", "Assinante","Não Assinante")</f>
        <v>Assinante</v>
      </c>
    </row>
    <row r="332" spans="1:15" ht="12.5" hidden="1" x14ac:dyDescent="0.25">
      <c r="A332" s="19" t="s">
        <v>1679</v>
      </c>
      <c r="B332" s="19" t="str">
        <f t="shared" si="10"/>
        <v>Jully</v>
      </c>
      <c r="C332" s="20">
        <v>52</v>
      </c>
      <c r="D332" s="18" t="s">
        <v>1499</v>
      </c>
      <c r="E332" s="19" t="str">
        <f>IF(Clientes!$D332="F","Feminino","Masculino")</f>
        <v>Feminino</v>
      </c>
      <c r="F332" s="19" t="s">
        <v>1507</v>
      </c>
      <c r="G332" s="19">
        <f>COUNTIF(Clientes!$F$2:$F$475,F332)</f>
        <v>149</v>
      </c>
      <c r="H332" s="19" t="s">
        <v>1501</v>
      </c>
      <c r="I332" s="19" t="s">
        <v>1502</v>
      </c>
      <c r="J332" s="19" t="s">
        <v>1988</v>
      </c>
      <c r="K332" s="19" t="str">
        <f t="shared" si="11"/>
        <v>Belo Horizonte - MG</v>
      </c>
      <c r="L332" s="20" t="s">
        <v>1557</v>
      </c>
      <c r="M332" s="21" t="s">
        <v>1558</v>
      </c>
      <c r="N332" s="19" t="s">
        <v>1505</v>
      </c>
      <c r="O332" s="19" t="str">
        <f>IF(Clientes!$N332 = "sim", "Assinante","Não Assinante")</f>
        <v>Assinante</v>
      </c>
    </row>
    <row r="333" spans="1:15" ht="12.5" hidden="1" x14ac:dyDescent="0.25">
      <c r="A333" s="23" t="s">
        <v>1875</v>
      </c>
      <c r="B333" s="23" t="str">
        <f t="shared" si="10"/>
        <v>Ktlin</v>
      </c>
      <c r="C333" s="24">
        <v>26</v>
      </c>
      <c r="D333" s="22" t="s">
        <v>1499</v>
      </c>
      <c r="E333" s="19" t="str">
        <f>IF(Clientes!$D333="F","Feminino","Masculino")</f>
        <v>Feminino</v>
      </c>
      <c r="F333" s="23" t="s">
        <v>1507</v>
      </c>
      <c r="G333" s="19">
        <f>COUNTIF(Clientes!$F$2:$F$475,F333)</f>
        <v>149</v>
      </c>
      <c r="H333" s="19" t="s">
        <v>1501</v>
      </c>
      <c r="I333" s="23" t="s">
        <v>1502</v>
      </c>
      <c r="J333" s="23" t="s">
        <v>1988</v>
      </c>
      <c r="K333" s="23" t="str">
        <f t="shared" si="11"/>
        <v>Belo Horizonte - MG</v>
      </c>
      <c r="L333" s="24" t="s">
        <v>1503</v>
      </c>
      <c r="M333" s="21" t="s">
        <v>1504</v>
      </c>
      <c r="N333" s="23" t="s">
        <v>1529</v>
      </c>
      <c r="O333" s="23" t="str">
        <f>IF(Clientes!$N333 = "sim", "Assinante","Não Assinante")</f>
        <v>Não Assinante</v>
      </c>
    </row>
    <row r="334" spans="1:15" ht="12.5" hidden="1" x14ac:dyDescent="0.25">
      <c r="A334" s="19" t="s">
        <v>1876</v>
      </c>
      <c r="B334" s="19" t="str">
        <f t="shared" si="10"/>
        <v>Suzeni</v>
      </c>
      <c r="C334" s="20">
        <v>20</v>
      </c>
      <c r="D334" s="18" t="s">
        <v>1499</v>
      </c>
      <c r="E334" s="19" t="str">
        <f>IF(Clientes!$D334="F","Feminino","Masculino")</f>
        <v>Feminino</v>
      </c>
      <c r="F334" s="19" t="s">
        <v>1573</v>
      </c>
      <c r="G334" s="19">
        <f>COUNTIF(Clientes!$F$2:$F$475,F334)</f>
        <v>43</v>
      </c>
      <c r="H334" s="19" t="s">
        <v>1547</v>
      </c>
      <c r="I334" s="19" t="s">
        <v>1548</v>
      </c>
      <c r="J334" s="19" t="s">
        <v>1988</v>
      </c>
      <c r="K334" s="19" t="str">
        <f t="shared" si="11"/>
        <v>Maceió - AL</v>
      </c>
      <c r="L334" s="20" t="s">
        <v>1549</v>
      </c>
      <c r="M334" s="21" t="s">
        <v>1550</v>
      </c>
      <c r="N334" s="19" t="s">
        <v>1505</v>
      </c>
      <c r="O334" s="19" t="str">
        <f>IF(Clientes!$N334 = "sim", "Assinante","Não Assinante")</f>
        <v>Assinante</v>
      </c>
    </row>
    <row r="335" spans="1:15" ht="12.5" hidden="1" x14ac:dyDescent="0.25">
      <c r="A335" s="23" t="s">
        <v>1877</v>
      </c>
      <c r="B335" s="23" t="str">
        <f t="shared" si="10"/>
        <v>Suzimar</v>
      </c>
      <c r="C335" s="24">
        <v>57</v>
      </c>
      <c r="D335" s="22" t="s">
        <v>1499</v>
      </c>
      <c r="E335" s="19" t="str">
        <f>IF(Clientes!$D335="F","Feminino","Masculino")</f>
        <v>Feminino</v>
      </c>
      <c r="F335" s="23" t="s">
        <v>1507</v>
      </c>
      <c r="G335" s="19">
        <f>COUNTIF(Clientes!$F$2:$F$475,F335)</f>
        <v>149</v>
      </c>
      <c r="H335" s="23" t="s">
        <v>1519</v>
      </c>
      <c r="I335" s="23" t="s">
        <v>1520</v>
      </c>
      <c r="J335" s="23" t="s">
        <v>1988</v>
      </c>
      <c r="K335" s="23" t="str">
        <f t="shared" si="11"/>
        <v>Curitiba - PR</v>
      </c>
      <c r="L335" s="24" t="s">
        <v>1521</v>
      </c>
      <c r="M335" s="21" t="s">
        <v>1522</v>
      </c>
      <c r="N335" s="23" t="s">
        <v>1505</v>
      </c>
      <c r="O335" s="23" t="str">
        <f>IF(Clientes!$N335 = "sim", "Assinante","Não Assinante")</f>
        <v>Assinante</v>
      </c>
    </row>
    <row r="336" spans="1:15" ht="12.5" hidden="1" x14ac:dyDescent="0.25">
      <c r="A336" s="19" t="s">
        <v>1878</v>
      </c>
      <c r="B336" s="19" t="str">
        <f t="shared" si="10"/>
        <v>Erisvaldo</v>
      </c>
      <c r="C336" s="20">
        <v>28</v>
      </c>
      <c r="D336" s="18" t="s">
        <v>1546</v>
      </c>
      <c r="E336" s="19" t="str">
        <f>IF(Clientes!$D336="F","Feminino","Masculino")</f>
        <v>Masculino</v>
      </c>
      <c r="F336" s="19" t="s">
        <v>1507</v>
      </c>
      <c r="G336" s="19">
        <f>COUNTIF(Clientes!$F$2:$F$475,F336)</f>
        <v>149</v>
      </c>
      <c r="H336" s="19" t="s">
        <v>1569</v>
      </c>
      <c r="I336" s="19" t="s">
        <v>1553</v>
      </c>
      <c r="J336" s="19" t="s">
        <v>1988</v>
      </c>
      <c r="K336" s="19" t="str">
        <f t="shared" si="11"/>
        <v>São Paulo - SP</v>
      </c>
      <c r="L336" s="20" t="s">
        <v>1554</v>
      </c>
      <c r="M336" s="21" t="s">
        <v>1555</v>
      </c>
      <c r="N336" s="19" t="s">
        <v>1529</v>
      </c>
      <c r="O336" s="19" t="str">
        <f>IF(Clientes!$N336 = "sim", "Assinante","Não Assinante")</f>
        <v>Não Assinante</v>
      </c>
    </row>
    <row r="337" spans="1:15" ht="12.5" hidden="1" x14ac:dyDescent="0.25">
      <c r="A337" s="23" t="s">
        <v>1626</v>
      </c>
      <c r="B337" s="23" t="str">
        <f t="shared" si="10"/>
        <v>Abdiel</v>
      </c>
      <c r="C337" s="24">
        <v>17</v>
      </c>
      <c r="D337" s="22" t="s">
        <v>1546</v>
      </c>
      <c r="E337" s="19" t="str">
        <f>IF(Clientes!$D337="F","Feminino","Masculino")</f>
        <v>Masculino</v>
      </c>
      <c r="F337" s="23" t="s">
        <v>1507</v>
      </c>
      <c r="G337" s="19">
        <f>COUNTIF(Clientes!$F$2:$F$475,F337)</f>
        <v>149</v>
      </c>
      <c r="H337" s="23" t="s">
        <v>1541</v>
      </c>
      <c r="I337" s="23" t="s">
        <v>1542</v>
      </c>
      <c r="J337" s="23" t="s">
        <v>1988</v>
      </c>
      <c r="K337" s="23" t="str">
        <f t="shared" si="11"/>
        <v>Cuiabá - MT</v>
      </c>
      <c r="L337" s="24" t="s">
        <v>1543</v>
      </c>
      <c r="M337" s="21" t="s">
        <v>1544</v>
      </c>
      <c r="N337" s="23" t="s">
        <v>1529</v>
      </c>
      <c r="O337" s="23" t="str">
        <f>IF(Clientes!$N337 = "sim", "Assinante","Não Assinante")</f>
        <v>Não Assinante</v>
      </c>
    </row>
    <row r="338" spans="1:15" ht="12.5" hidden="1" x14ac:dyDescent="0.25">
      <c r="A338" s="19" t="s">
        <v>1715</v>
      </c>
      <c r="B338" s="19" t="str">
        <f t="shared" si="10"/>
        <v>Karollayne</v>
      </c>
      <c r="C338" s="20">
        <v>30</v>
      </c>
      <c r="D338" s="18" t="s">
        <v>1499</v>
      </c>
      <c r="E338" s="19" t="str">
        <f>IF(Clientes!$D338="F","Feminino","Masculino")</f>
        <v>Feminino</v>
      </c>
      <c r="F338" s="19" t="s">
        <v>1507</v>
      </c>
      <c r="G338" s="19">
        <f>COUNTIF(Clientes!$F$2:$F$475,F338)</f>
        <v>149</v>
      </c>
      <c r="H338" s="19" t="s">
        <v>1569</v>
      </c>
      <c r="I338" s="19" t="s">
        <v>1553</v>
      </c>
      <c r="J338" s="19" t="s">
        <v>1988</v>
      </c>
      <c r="K338" s="19" t="str">
        <f t="shared" si="11"/>
        <v>São Paulo - SP</v>
      </c>
      <c r="L338" s="20" t="s">
        <v>1570</v>
      </c>
      <c r="M338" s="21" t="s">
        <v>1571</v>
      </c>
      <c r="N338" s="19" t="s">
        <v>1529</v>
      </c>
      <c r="O338" s="19" t="str">
        <f>IF(Clientes!$N338 = "sim", "Assinante","Não Assinante")</f>
        <v>Não Assinante</v>
      </c>
    </row>
    <row r="339" spans="1:15" ht="12.5" hidden="1" x14ac:dyDescent="0.25">
      <c r="A339" s="23" t="s">
        <v>1879</v>
      </c>
      <c r="B339" s="23" t="str">
        <f t="shared" si="10"/>
        <v>Erlandes</v>
      </c>
      <c r="C339" s="24">
        <v>15</v>
      </c>
      <c r="D339" s="22" t="s">
        <v>1546</v>
      </c>
      <c r="E339" s="19" t="str">
        <f>IF(Clientes!$D339="F","Feminino","Masculino")</f>
        <v>Masculino</v>
      </c>
      <c r="F339" s="23" t="s">
        <v>1507</v>
      </c>
      <c r="G339" s="19">
        <f>COUNTIF(Clientes!$F$2:$F$475,F339)</f>
        <v>149</v>
      </c>
      <c r="H339" s="19" t="s">
        <v>1501</v>
      </c>
      <c r="I339" s="23" t="s">
        <v>1502</v>
      </c>
      <c r="J339" s="23" t="s">
        <v>1988</v>
      </c>
      <c r="K339" s="23" t="str">
        <f t="shared" si="11"/>
        <v>Belo Horizonte - MG</v>
      </c>
      <c r="L339" s="24" t="s">
        <v>1557</v>
      </c>
      <c r="M339" s="21" t="s">
        <v>1558</v>
      </c>
      <c r="N339" s="23" t="s">
        <v>1505</v>
      </c>
      <c r="O339" s="23" t="str">
        <f>IF(Clientes!$N339 = "sim", "Assinante","Não Assinante")</f>
        <v>Assinante</v>
      </c>
    </row>
    <row r="340" spans="1:15" ht="12.5" hidden="1" x14ac:dyDescent="0.25">
      <c r="A340" s="19" t="s">
        <v>1880</v>
      </c>
      <c r="B340" s="19" t="str">
        <f t="shared" si="10"/>
        <v>Karisa</v>
      </c>
      <c r="C340" s="20">
        <v>69</v>
      </c>
      <c r="D340" s="18" t="s">
        <v>1499</v>
      </c>
      <c r="E340" s="19" t="str">
        <f>IF(Clientes!$D340="F","Feminino","Masculino")</f>
        <v>Feminino</v>
      </c>
      <c r="F340" s="19" t="s">
        <v>1507</v>
      </c>
      <c r="G340" s="19">
        <f>COUNTIF(Clientes!$F$2:$F$475,F340)</f>
        <v>149</v>
      </c>
      <c r="H340" s="19" t="s">
        <v>1561</v>
      </c>
      <c r="I340" s="19" t="s">
        <v>1562</v>
      </c>
      <c r="J340" s="19" t="s">
        <v>1988</v>
      </c>
      <c r="K340" s="19" t="str">
        <f t="shared" si="11"/>
        <v>Florianópolis - SC</v>
      </c>
      <c r="L340" s="20" t="s">
        <v>1563</v>
      </c>
      <c r="M340" s="21" t="s">
        <v>1564</v>
      </c>
      <c r="N340" s="19" t="s">
        <v>1505</v>
      </c>
      <c r="O340" s="19" t="str">
        <f>IF(Clientes!$N340 = "sim", "Assinante","Não Assinante")</f>
        <v>Assinante</v>
      </c>
    </row>
    <row r="341" spans="1:15" ht="12.5" x14ac:dyDescent="0.25">
      <c r="A341" s="23" t="s">
        <v>1695</v>
      </c>
      <c r="B341" s="23" t="str">
        <f t="shared" si="10"/>
        <v>Carolline</v>
      </c>
      <c r="C341" s="24">
        <v>43</v>
      </c>
      <c r="D341" s="22" t="s">
        <v>1499</v>
      </c>
      <c r="E341" s="19" t="str">
        <f>IF(Clientes!$D341="F","Feminino","Masculino")</f>
        <v>Feminino</v>
      </c>
      <c r="F341" s="23" t="s">
        <v>1539</v>
      </c>
      <c r="G341" s="19">
        <f>COUNTIF(Clientes!$F$2:$F$475,F341)</f>
        <v>67</v>
      </c>
      <c r="H341" s="23" t="s">
        <v>1618</v>
      </c>
      <c r="I341" s="23" t="s">
        <v>1619</v>
      </c>
      <c r="J341" s="23" t="s">
        <v>1988</v>
      </c>
      <c r="K341" s="23" t="str">
        <f t="shared" si="11"/>
        <v>Olinda - PE</v>
      </c>
      <c r="L341" s="24" t="s">
        <v>1620</v>
      </c>
      <c r="M341" s="21" t="s">
        <v>1621</v>
      </c>
      <c r="N341" s="23" t="s">
        <v>1505</v>
      </c>
      <c r="O341" s="23" t="str">
        <f>IF(Clientes!$N341 = "sim", "Assinante","Não Assinante")</f>
        <v>Assinante</v>
      </c>
    </row>
    <row r="342" spans="1:15" ht="12.5" hidden="1" x14ac:dyDescent="0.25">
      <c r="A342" s="19" t="s">
        <v>1684</v>
      </c>
      <c r="B342" s="19" t="str">
        <f t="shared" si="10"/>
        <v>Wemily</v>
      </c>
      <c r="C342" s="20">
        <v>40</v>
      </c>
      <c r="D342" s="18" t="s">
        <v>1499</v>
      </c>
      <c r="E342" s="19" t="str">
        <f>IF(Clientes!$D342="F","Feminino","Masculino")</f>
        <v>Feminino</v>
      </c>
      <c r="F342" s="19" t="s">
        <v>1573</v>
      </c>
      <c r="G342" s="19">
        <f>COUNTIF(Clientes!$F$2:$F$475,F342)</f>
        <v>43</v>
      </c>
      <c r="H342" s="19" t="s">
        <v>1508</v>
      </c>
      <c r="I342" s="19" t="s">
        <v>1509</v>
      </c>
      <c r="J342" s="19" t="s">
        <v>1988</v>
      </c>
      <c r="K342" s="19" t="str">
        <f t="shared" si="11"/>
        <v>Fortaleza - CE</v>
      </c>
      <c r="L342" s="20" t="s">
        <v>1510</v>
      </c>
      <c r="M342" s="21" t="s">
        <v>1511</v>
      </c>
      <c r="N342" s="19" t="s">
        <v>1505</v>
      </c>
      <c r="O342" s="19" t="str">
        <f>IF(Clientes!$N342 = "sim", "Assinante","Não Assinante")</f>
        <v>Assinante</v>
      </c>
    </row>
    <row r="343" spans="1:15" ht="12.5" hidden="1" x14ac:dyDescent="0.25">
      <c r="A343" s="23" t="s">
        <v>1881</v>
      </c>
      <c r="B343" s="23" t="str">
        <f t="shared" si="10"/>
        <v>Carolaine</v>
      </c>
      <c r="C343" s="24">
        <v>47</v>
      </c>
      <c r="D343" s="22" t="s">
        <v>1499</v>
      </c>
      <c r="E343" s="19" t="str">
        <f>IF(Clientes!$D343="F","Feminino","Masculino")</f>
        <v>Feminino</v>
      </c>
      <c r="F343" s="23" t="s">
        <v>1567</v>
      </c>
      <c r="G343" s="19">
        <f>COUNTIF(Clientes!$F$2:$F$475,F343)</f>
        <v>30</v>
      </c>
      <c r="H343" s="23" t="s">
        <v>1519</v>
      </c>
      <c r="I343" s="23" t="s">
        <v>1520</v>
      </c>
      <c r="J343" s="23" t="s">
        <v>1988</v>
      </c>
      <c r="K343" s="23" t="str">
        <f t="shared" si="11"/>
        <v>Curitiba - PR</v>
      </c>
      <c r="L343" s="24" t="s">
        <v>1585</v>
      </c>
      <c r="M343" s="21" t="s">
        <v>1586</v>
      </c>
      <c r="N343" s="23" t="s">
        <v>1529</v>
      </c>
      <c r="O343" s="23" t="str">
        <f>IF(Clientes!$N343 = "sim", "Assinante","Não Assinante")</f>
        <v>Não Assinante</v>
      </c>
    </row>
    <row r="344" spans="1:15" ht="12.5" hidden="1" x14ac:dyDescent="0.25">
      <c r="A344" s="19" t="s">
        <v>1882</v>
      </c>
      <c r="B344" s="19" t="str">
        <f t="shared" si="10"/>
        <v>Osvander</v>
      </c>
      <c r="C344" s="20">
        <v>36</v>
      </c>
      <c r="D344" s="18" t="s">
        <v>1546</v>
      </c>
      <c r="E344" s="19" t="str">
        <f>IF(Clientes!$D344="F","Feminino","Masculino")</f>
        <v>Masculino</v>
      </c>
      <c r="F344" s="19" t="s">
        <v>1567</v>
      </c>
      <c r="G344" s="19">
        <f>COUNTIF(Clientes!$F$2:$F$475,F344)</f>
        <v>30</v>
      </c>
      <c r="H344" s="38" t="s">
        <v>1581</v>
      </c>
      <c r="I344" s="19" t="s">
        <v>1526</v>
      </c>
      <c r="J344" s="19" t="s">
        <v>1988</v>
      </c>
      <c r="K344" s="19" t="str">
        <f t="shared" si="11"/>
        <v>Porto Alegre - RS</v>
      </c>
      <c r="L344" s="20" t="s">
        <v>1582</v>
      </c>
      <c r="M344" s="21" t="s">
        <v>1583</v>
      </c>
      <c r="N344" s="19" t="s">
        <v>1529</v>
      </c>
      <c r="O344" s="19" t="str">
        <f>IF(Clientes!$N344 = "sim", "Assinante","Não Assinante")</f>
        <v>Não Assinante</v>
      </c>
    </row>
    <row r="345" spans="1:15" ht="12.5" hidden="1" x14ac:dyDescent="0.25">
      <c r="A345" s="23" t="s">
        <v>1758</v>
      </c>
      <c r="B345" s="23" t="str">
        <f t="shared" si="10"/>
        <v>Wesllen</v>
      </c>
      <c r="C345" s="24">
        <v>68</v>
      </c>
      <c r="D345" s="22" t="s">
        <v>1546</v>
      </c>
      <c r="E345" s="19" t="str">
        <f>IF(Clientes!$D345="F","Feminino","Masculino")</f>
        <v>Masculino</v>
      </c>
      <c r="F345" s="23" t="s">
        <v>1500</v>
      </c>
      <c r="G345" s="19">
        <f>COUNTIF(Clientes!$F$2:$F$475,F345)</f>
        <v>15</v>
      </c>
      <c r="H345" s="23" t="s">
        <v>1632</v>
      </c>
      <c r="I345" s="23" t="s">
        <v>1633</v>
      </c>
      <c r="J345" s="23" t="s">
        <v>1988</v>
      </c>
      <c r="K345" s="23" t="str">
        <f t="shared" si="11"/>
        <v>Salvador - BA</v>
      </c>
      <c r="L345" s="24" t="s">
        <v>1634</v>
      </c>
      <c r="M345" s="21" t="s">
        <v>1635</v>
      </c>
      <c r="N345" s="23" t="s">
        <v>1529</v>
      </c>
      <c r="O345" s="23" t="str">
        <f>IF(Clientes!$N345 = "sim", "Assinante","Não Assinante")</f>
        <v>Não Assinante</v>
      </c>
    </row>
    <row r="346" spans="1:15" ht="12.5" hidden="1" x14ac:dyDescent="0.25">
      <c r="A346" s="19" t="s">
        <v>1735</v>
      </c>
      <c r="B346" s="19" t="str">
        <f t="shared" si="10"/>
        <v>Geise</v>
      </c>
      <c r="C346" s="20">
        <v>41</v>
      </c>
      <c r="D346" s="18" t="s">
        <v>1499</v>
      </c>
      <c r="E346" s="19" t="str">
        <f>IF(Clientes!$D346="F","Feminino","Masculino")</f>
        <v>Feminino</v>
      </c>
      <c r="F346" s="19" t="s">
        <v>1594</v>
      </c>
      <c r="G346" s="19">
        <f>COUNTIF(Clientes!$F$2:$F$475,F346)</f>
        <v>50</v>
      </c>
      <c r="H346" s="19" t="s">
        <v>1610</v>
      </c>
      <c r="I346" s="19" t="s">
        <v>1611</v>
      </c>
      <c r="J346" s="19" t="s">
        <v>1988</v>
      </c>
      <c r="K346" s="19" t="str">
        <f t="shared" si="11"/>
        <v>Rio Branco - AC</v>
      </c>
      <c r="L346" s="20" t="s">
        <v>1612</v>
      </c>
      <c r="M346" s="21" t="s">
        <v>1613</v>
      </c>
      <c r="N346" s="19" t="s">
        <v>1505</v>
      </c>
      <c r="O346" s="19" t="str">
        <f>IF(Clientes!$N346 = "sim", "Assinante","Não Assinante")</f>
        <v>Assinante</v>
      </c>
    </row>
    <row r="347" spans="1:15" ht="12.5" hidden="1" x14ac:dyDescent="0.25">
      <c r="A347" s="23" t="s">
        <v>1883</v>
      </c>
      <c r="B347" s="23" t="str">
        <f t="shared" si="10"/>
        <v>Erivania</v>
      </c>
      <c r="C347" s="24">
        <v>19</v>
      </c>
      <c r="D347" s="22" t="s">
        <v>1499</v>
      </c>
      <c r="E347" s="19" t="str">
        <f>IF(Clientes!$D347="F","Feminino","Masculino")</f>
        <v>Feminino</v>
      </c>
      <c r="F347" s="23" t="s">
        <v>1539</v>
      </c>
      <c r="G347" s="19">
        <f>COUNTIF(Clientes!$F$2:$F$475,F347)</f>
        <v>67</v>
      </c>
      <c r="H347" s="23" t="s">
        <v>1632</v>
      </c>
      <c r="I347" s="23" t="s">
        <v>1633</v>
      </c>
      <c r="J347" s="23" t="s">
        <v>1988</v>
      </c>
      <c r="K347" s="23" t="str">
        <f t="shared" si="11"/>
        <v>Salvador - BA</v>
      </c>
      <c r="L347" s="24" t="s">
        <v>1634</v>
      </c>
      <c r="M347" s="21" t="s">
        <v>1635</v>
      </c>
      <c r="N347" s="23" t="s">
        <v>1505</v>
      </c>
      <c r="O347" s="23" t="str">
        <f>IF(Clientes!$N347 = "sim", "Assinante","Não Assinante")</f>
        <v>Assinante</v>
      </c>
    </row>
    <row r="348" spans="1:15" ht="12.5" hidden="1" x14ac:dyDescent="0.25">
      <c r="A348" s="19" t="s">
        <v>1884</v>
      </c>
      <c r="B348" s="19" t="str">
        <f t="shared" si="10"/>
        <v>Lidaci</v>
      </c>
      <c r="C348" s="20">
        <v>42</v>
      </c>
      <c r="D348" s="18" t="s">
        <v>1499</v>
      </c>
      <c r="E348" s="19" t="str">
        <f>IF(Clientes!$D348="F","Feminino","Masculino")</f>
        <v>Feminino</v>
      </c>
      <c r="F348" s="19" t="s">
        <v>1507</v>
      </c>
      <c r="G348" s="19">
        <f>COUNTIF(Clientes!$F$2:$F$475,F348)</f>
        <v>149</v>
      </c>
      <c r="H348" s="19" t="s">
        <v>1574</v>
      </c>
      <c r="I348" s="19" t="s">
        <v>1575</v>
      </c>
      <c r="J348" s="19" t="s">
        <v>1988</v>
      </c>
      <c r="K348" s="19" t="str">
        <f t="shared" si="11"/>
        <v>Vila Velha - ES</v>
      </c>
      <c r="L348" s="20" t="s">
        <v>1576</v>
      </c>
      <c r="M348" s="21" t="s">
        <v>1577</v>
      </c>
      <c r="N348" s="19" t="s">
        <v>1529</v>
      </c>
      <c r="O348" s="19" t="str">
        <f>IF(Clientes!$N348 = "sim", "Assinante","Não Assinante")</f>
        <v>Não Assinante</v>
      </c>
    </row>
    <row r="349" spans="1:15" ht="12.5" hidden="1" x14ac:dyDescent="0.25">
      <c r="A349" s="23" t="s">
        <v>1885</v>
      </c>
      <c r="B349" s="23" t="str">
        <f t="shared" si="10"/>
        <v>Suellen</v>
      </c>
      <c r="C349" s="24">
        <v>27</v>
      </c>
      <c r="D349" s="22" t="s">
        <v>1499</v>
      </c>
      <c r="E349" s="19" t="str">
        <f>IF(Clientes!$D349="F","Feminino","Masculino")</f>
        <v>Feminino</v>
      </c>
      <c r="F349" s="23" t="s">
        <v>1539</v>
      </c>
      <c r="G349" s="19">
        <f>COUNTIF(Clientes!$F$2:$F$475,F349)</f>
        <v>67</v>
      </c>
      <c r="H349" s="23" t="s">
        <v>1599</v>
      </c>
      <c r="I349" s="23" t="s">
        <v>1600</v>
      </c>
      <c r="J349" s="23" t="s">
        <v>1988</v>
      </c>
      <c r="K349" s="23" t="str">
        <f t="shared" si="11"/>
        <v>Goiânia - GO</v>
      </c>
      <c r="L349" s="24" t="s">
        <v>1601</v>
      </c>
      <c r="M349" s="21" t="s">
        <v>1602</v>
      </c>
      <c r="N349" s="23" t="s">
        <v>1529</v>
      </c>
      <c r="O349" s="23" t="str">
        <f>IF(Clientes!$N349 = "sim", "Assinante","Não Assinante")</f>
        <v>Não Assinante</v>
      </c>
    </row>
    <row r="350" spans="1:15" ht="12.5" hidden="1" x14ac:dyDescent="0.25">
      <c r="A350" s="19" t="s">
        <v>1886</v>
      </c>
      <c r="B350" s="19" t="str">
        <f t="shared" si="10"/>
        <v>Abadio</v>
      </c>
      <c r="C350" s="20">
        <v>22</v>
      </c>
      <c r="D350" s="18" t="s">
        <v>1546</v>
      </c>
      <c r="E350" s="19" t="str">
        <f>IF(Clientes!$D350="F","Feminino","Masculino")</f>
        <v>Masculino</v>
      </c>
      <c r="F350" s="19" t="s">
        <v>1507</v>
      </c>
      <c r="G350" s="19">
        <f>COUNTIF(Clientes!$F$2:$F$475,F350)</f>
        <v>149</v>
      </c>
      <c r="H350" s="19" t="s">
        <v>1513</v>
      </c>
      <c r="I350" s="19" t="s">
        <v>1514</v>
      </c>
      <c r="J350" s="19" t="s">
        <v>1988</v>
      </c>
      <c r="K350" s="19" t="str">
        <f t="shared" si="11"/>
        <v>Manaus - AM</v>
      </c>
      <c r="L350" s="20" t="s">
        <v>1515</v>
      </c>
      <c r="M350" s="21" t="s">
        <v>1516</v>
      </c>
      <c r="N350" s="19" t="s">
        <v>1529</v>
      </c>
      <c r="O350" s="19" t="str">
        <f>IF(Clientes!$N350 = "sim", "Assinante","Não Assinante")</f>
        <v>Não Assinante</v>
      </c>
    </row>
    <row r="351" spans="1:15" ht="12.5" hidden="1" x14ac:dyDescent="0.25">
      <c r="A351" s="23" t="s">
        <v>1609</v>
      </c>
      <c r="B351" s="23" t="str">
        <f t="shared" si="10"/>
        <v>Suedi</v>
      </c>
      <c r="C351" s="24">
        <v>19</v>
      </c>
      <c r="D351" s="22" t="s">
        <v>1499</v>
      </c>
      <c r="E351" s="19" t="str">
        <f>IF(Clientes!$D351="F","Feminino","Masculino")</f>
        <v>Feminino</v>
      </c>
      <c r="F351" s="23" t="s">
        <v>1539</v>
      </c>
      <c r="G351" s="19">
        <f>COUNTIF(Clientes!$F$2:$F$475,F351)</f>
        <v>67</v>
      </c>
      <c r="H351" s="23" t="s">
        <v>1632</v>
      </c>
      <c r="I351" s="23" t="s">
        <v>1633</v>
      </c>
      <c r="J351" s="23" t="s">
        <v>1988</v>
      </c>
      <c r="K351" s="23" t="str">
        <f t="shared" si="11"/>
        <v>Salvador - BA</v>
      </c>
      <c r="L351" s="24" t="s">
        <v>1634</v>
      </c>
      <c r="M351" s="21" t="s">
        <v>1635</v>
      </c>
      <c r="N351" s="23" t="s">
        <v>1529</v>
      </c>
      <c r="O351" s="23" t="str">
        <f>IF(Clientes!$N351 = "sim", "Assinante","Não Assinante")</f>
        <v>Não Assinante</v>
      </c>
    </row>
    <row r="352" spans="1:15" ht="12.5" hidden="1" x14ac:dyDescent="0.25">
      <c r="A352" s="19" t="s">
        <v>1887</v>
      </c>
      <c r="B352" s="19" t="str">
        <f t="shared" si="10"/>
        <v>Osvanildo</v>
      </c>
      <c r="C352" s="20">
        <v>51</v>
      </c>
      <c r="D352" s="18" t="s">
        <v>1546</v>
      </c>
      <c r="E352" s="19" t="str">
        <f>IF(Clientes!$D352="F","Feminino","Masculino")</f>
        <v>Masculino</v>
      </c>
      <c r="F352" s="19" t="s">
        <v>1507</v>
      </c>
      <c r="G352" s="19">
        <f>COUNTIF(Clientes!$F$2:$F$475,F352)</f>
        <v>149</v>
      </c>
      <c r="H352" s="38" t="s">
        <v>1581</v>
      </c>
      <c r="I352" s="19" t="s">
        <v>1526</v>
      </c>
      <c r="J352" s="19" t="s">
        <v>1988</v>
      </c>
      <c r="K352" s="19" t="str">
        <f t="shared" si="11"/>
        <v>Porto Alegre - RS</v>
      </c>
      <c r="L352" s="20" t="s">
        <v>1582</v>
      </c>
      <c r="M352" s="21" t="s">
        <v>1583</v>
      </c>
      <c r="N352" s="19" t="s">
        <v>1505</v>
      </c>
      <c r="O352" s="19" t="str">
        <f>IF(Clientes!$N352 = "sim", "Assinante","Não Assinante")</f>
        <v>Assinante</v>
      </c>
    </row>
    <row r="353" spans="1:15" ht="12.5" hidden="1" x14ac:dyDescent="0.25">
      <c r="A353" s="23" t="s">
        <v>1888</v>
      </c>
      <c r="B353" s="23" t="str">
        <f t="shared" si="10"/>
        <v>Sida</v>
      </c>
      <c r="C353" s="24">
        <v>19</v>
      </c>
      <c r="D353" s="22" t="s">
        <v>1499</v>
      </c>
      <c r="E353" s="19" t="str">
        <f>IF(Clientes!$D353="F","Feminino","Masculino")</f>
        <v>Feminino</v>
      </c>
      <c r="F353" s="23" t="s">
        <v>1539</v>
      </c>
      <c r="G353" s="19">
        <f>COUNTIF(Clientes!$F$2:$F$475,F353)</f>
        <v>67</v>
      </c>
      <c r="H353" s="23" t="s">
        <v>1532</v>
      </c>
      <c r="I353" s="23" t="s">
        <v>1533</v>
      </c>
      <c r="J353" s="23" t="s">
        <v>1988</v>
      </c>
      <c r="K353" s="23" t="str">
        <f t="shared" si="11"/>
        <v>São Luís - MA</v>
      </c>
      <c r="L353" s="24" t="s">
        <v>1534</v>
      </c>
      <c r="M353" s="21" t="s">
        <v>1535</v>
      </c>
      <c r="N353" s="23" t="s">
        <v>1505</v>
      </c>
      <c r="O353" s="23" t="str">
        <f>IF(Clientes!$N353 = "sim", "Assinante","Não Assinante")</f>
        <v>Assinante</v>
      </c>
    </row>
    <row r="354" spans="1:15" ht="12.5" hidden="1" x14ac:dyDescent="0.25">
      <c r="A354" s="19" t="s">
        <v>1889</v>
      </c>
      <c r="B354" s="19" t="str">
        <f t="shared" si="10"/>
        <v>Wesleny</v>
      </c>
      <c r="C354" s="20">
        <v>64</v>
      </c>
      <c r="D354" s="18" t="s">
        <v>1499</v>
      </c>
      <c r="E354" s="19" t="str">
        <f>IF(Clientes!$D354="F","Feminino","Masculino")</f>
        <v>Feminino</v>
      </c>
      <c r="F354" s="19" t="s">
        <v>1507</v>
      </c>
      <c r="G354" s="19">
        <f>COUNTIF(Clientes!$F$2:$F$475,F354)</f>
        <v>149</v>
      </c>
      <c r="H354" s="19" t="s">
        <v>1599</v>
      </c>
      <c r="I354" s="19" t="s">
        <v>1600</v>
      </c>
      <c r="J354" s="19" t="s">
        <v>1988</v>
      </c>
      <c r="K354" s="19" t="str">
        <f t="shared" si="11"/>
        <v>Goiânia - GO</v>
      </c>
      <c r="L354" s="20" t="s">
        <v>1601</v>
      </c>
      <c r="M354" s="21" t="s">
        <v>1602</v>
      </c>
      <c r="N354" s="19" t="s">
        <v>1505</v>
      </c>
      <c r="O354" s="19" t="str">
        <f>IF(Clientes!$N354 = "sim", "Assinante","Não Assinante")</f>
        <v>Assinante</v>
      </c>
    </row>
    <row r="355" spans="1:15" ht="12.5" hidden="1" x14ac:dyDescent="0.25">
      <c r="A355" s="23" t="s">
        <v>1890</v>
      </c>
      <c r="B355" s="23" t="str">
        <f t="shared" si="10"/>
        <v>Osvane</v>
      </c>
      <c r="C355" s="24">
        <v>15</v>
      </c>
      <c r="D355" s="22" t="s">
        <v>1546</v>
      </c>
      <c r="E355" s="19" t="str">
        <f>IF(Clientes!$D355="F","Feminino","Masculino")</f>
        <v>Masculino</v>
      </c>
      <c r="F355" s="23" t="s">
        <v>1507</v>
      </c>
      <c r="G355" s="19">
        <f>COUNTIF(Clientes!$F$2:$F$475,F355)</f>
        <v>149</v>
      </c>
      <c r="H355" s="19" t="s">
        <v>1501</v>
      </c>
      <c r="I355" s="23" t="s">
        <v>1502</v>
      </c>
      <c r="J355" s="23" t="s">
        <v>1988</v>
      </c>
      <c r="K355" s="23" t="str">
        <f t="shared" si="11"/>
        <v>Belo Horizonte - MG</v>
      </c>
      <c r="L355" s="24" t="s">
        <v>1557</v>
      </c>
      <c r="M355" s="21" t="s">
        <v>1558</v>
      </c>
      <c r="N355" s="23" t="s">
        <v>1505</v>
      </c>
      <c r="O355" s="23" t="str">
        <f>IF(Clientes!$N355 = "sim", "Assinante","Não Assinante")</f>
        <v>Assinante</v>
      </c>
    </row>
    <row r="356" spans="1:15" ht="12.5" hidden="1" x14ac:dyDescent="0.25">
      <c r="A356" s="19" t="s">
        <v>1626</v>
      </c>
      <c r="B356" s="19" t="str">
        <f t="shared" si="10"/>
        <v>Abdiel</v>
      </c>
      <c r="C356" s="20">
        <v>70</v>
      </c>
      <c r="D356" s="18" t="s">
        <v>1546</v>
      </c>
      <c r="E356" s="19" t="str">
        <f>IF(Clientes!$D356="F","Feminino","Masculino")</f>
        <v>Masculino</v>
      </c>
      <c r="F356" s="19" t="s">
        <v>1507</v>
      </c>
      <c r="G356" s="19">
        <f>COUNTIF(Clientes!$F$2:$F$475,F356)</f>
        <v>149</v>
      </c>
      <c r="H356" s="38" t="s">
        <v>1581</v>
      </c>
      <c r="I356" s="19" t="s">
        <v>1526</v>
      </c>
      <c r="J356" s="19" t="s">
        <v>1988</v>
      </c>
      <c r="K356" s="19" t="str">
        <f t="shared" si="11"/>
        <v>Porto Alegre - RS</v>
      </c>
      <c r="L356" s="20" t="s">
        <v>1582</v>
      </c>
      <c r="M356" s="21" t="s">
        <v>1583</v>
      </c>
      <c r="N356" s="19" t="s">
        <v>1529</v>
      </c>
      <c r="O356" s="19" t="str">
        <f>IF(Clientes!$N356 = "sim", "Assinante","Não Assinante")</f>
        <v>Não Assinante</v>
      </c>
    </row>
    <row r="357" spans="1:15" ht="12.5" hidden="1" x14ac:dyDescent="0.25">
      <c r="A357" s="23" t="s">
        <v>1667</v>
      </c>
      <c r="B357" s="23" t="str">
        <f t="shared" si="10"/>
        <v>Wembley</v>
      </c>
      <c r="C357" s="24">
        <v>58</v>
      </c>
      <c r="D357" s="22" t="s">
        <v>1546</v>
      </c>
      <c r="E357" s="19" t="str">
        <f>IF(Clientes!$D357="F","Feminino","Masculino")</f>
        <v>Masculino</v>
      </c>
      <c r="F357" s="23" t="s">
        <v>1539</v>
      </c>
      <c r="G357" s="19">
        <f>COUNTIF(Clientes!$F$2:$F$475,F357)</f>
        <v>67</v>
      </c>
      <c r="H357" s="38" t="s">
        <v>1581</v>
      </c>
      <c r="I357" s="23" t="s">
        <v>1526</v>
      </c>
      <c r="J357" s="23" t="s">
        <v>1988</v>
      </c>
      <c r="K357" s="23" t="str">
        <f t="shared" si="11"/>
        <v>Porto Alegre - RS</v>
      </c>
      <c r="L357" s="24" t="s">
        <v>1527</v>
      </c>
      <c r="M357" s="21" t="s">
        <v>1528</v>
      </c>
      <c r="N357" s="23" t="s">
        <v>1505</v>
      </c>
      <c r="O357" s="23" t="str">
        <f>IF(Clientes!$N357 = "sim", "Assinante","Não Assinante")</f>
        <v>Assinante</v>
      </c>
    </row>
    <row r="358" spans="1:15" ht="12.5" hidden="1" x14ac:dyDescent="0.25">
      <c r="A358" s="19" t="s">
        <v>1891</v>
      </c>
      <c r="B358" s="19" t="str">
        <f t="shared" si="10"/>
        <v>Gilsia</v>
      </c>
      <c r="C358" s="20">
        <v>15</v>
      </c>
      <c r="D358" s="18" t="s">
        <v>1499</v>
      </c>
      <c r="E358" s="19" t="str">
        <f>IF(Clientes!$D358="F","Feminino","Masculino")</f>
        <v>Feminino</v>
      </c>
      <c r="F358" s="19" t="s">
        <v>1531</v>
      </c>
      <c r="G358" s="19">
        <f>COUNTIF(Clientes!$F$2:$F$475,F358)</f>
        <v>14</v>
      </c>
      <c r="H358" s="19" t="s">
        <v>1547</v>
      </c>
      <c r="I358" s="19" t="s">
        <v>1548</v>
      </c>
      <c r="J358" s="19" t="s">
        <v>1988</v>
      </c>
      <c r="K358" s="19" t="str">
        <f t="shared" si="11"/>
        <v>Maceió - AL</v>
      </c>
      <c r="L358" s="20" t="s">
        <v>1549</v>
      </c>
      <c r="M358" s="21" t="s">
        <v>1550</v>
      </c>
      <c r="N358" s="19" t="s">
        <v>1505</v>
      </c>
      <c r="O358" s="19" t="str">
        <f>IF(Clientes!$N358 = "sim", "Assinante","Não Assinante")</f>
        <v>Assinante</v>
      </c>
    </row>
    <row r="359" spans="1:15" ht="12.5" hidden="1" x14ac:dyDescent="0.25">
      <c r="A359" s="23" t="s">
        <v>1648</v>
      </c>
      <c r="B359" s="23" t="str">
        <f t="shared" si="10"/>
        <v>Osnan</v>
      </c>
      <c r="C359" s="24">
        <v>36</v>
      </c>
      <c r="D359" s="22" t="s">
        <v>1546</v>
      </c>
      <c r="E359" s="19" t="str">
        <f>IF(Clientes!$D359="F","Feminino","Masculino")</f>
        <v>Masculino</v>
      </c>
      <c r="F359" s="23" t="s">
        <v>1518</v>
      </c>
      <c r="G359" s="19">
        <f>COUNTIF(Clientes!$F$2:$F$475,F359)</f>
        <v>28</v>
      </c>
      <c r="H359" s="23" t="s">
        <v>1513</v>
      </c>
      <c r="I359" s="23" t="s">
        <v>1514</v>
      </c>
      <c r="J359" s="23" t="s">
        <v>1988</v>
      </c>
      <c r="K359" s="23" t="str">
        <f t="shared" si="11"/>
        <v>Manaus - AM</v>
      </c>
      <c r="L359" s="24" t="s">
        <v>1515</v>
      </c>
      <c r="M359" s="21" t="s">
        <v>1516</v>
      </c>
      <c r="N359" s="23" t="s">
        <v>1529</v>
      </c>
      <c r="O359" s="23" t="str">
        <f>IF(Clientes!$N359 = "sim", "Assinante","Não Assinante")</f>
        <v>Não Assinante</v>
      </c>
    </row>
    <row r="360" spans="1:15" ht="12.5" hidden="1" x14ac:dyDescent="0.25">
      <c r="A360" s="19" t="s">
        <v>1892</v>
      </c>
      <c r="B360" s="19" t="str">
        <f t="shared" si="10"/>
        <v>Gelmina</v>
      </c>
      <c r="C360" s="20">
        <v>18</v>
      </c>
      <c r="D360" s="18" t="s">
        <v>1499</v>
      </c>
      <c r="E360" s="19" t="str">
        <f>IF(Clientes!$D360="F","Feminino","Masculino")</f>
        <v>Feminino</v>
      </c>
      <c r="F360" s="19" t="s">
        <v>1539</v>
      </c>
      <c r="G360" s="19">
        <f>COUNTIF(Clientes!$F$2:$F$475,F360)</f>
        <v>67</v>
      </c>
      <c r="H360" s="19" t="s">
        <v>1501</v>
      </c>
      <c r="I360" s="19" t="s">
        <v>1502</v>
      </c>
      <c r="J360" s="19" t="s">
        <v>1988</v>
      </c>
      <c r="K360" s="19" t="str">
        <f t="shared" si="11"/>
        <v>Belo Horizonte - MG</v>
      </c>
      <c r="L360" s="20" t="s">
        <v>1557</v>
      </c>
      <c r="M360" s="21" t="s">
        <v>1558</v>
      </c>
      <c r="N360" s="19" t="s">
        <v>1529</v>
      </c>
      <c r="O360" s="19" t="str">
        <f>IF(Clientes!$N360 = "sim", "Assinante","Não Assinante")</f>
        <v>Não Assinante</v>
      </c>
    </row>
    <row r="361" spans="1:15" ht="12.5" hidden="1" x14ac:dyDescent="0.25">
      <c r="A361" s="23" t="s">
        <v>1893</v>
      </c>
      <c r="B361" s="23" t="str">
        <f t="shared" si="10"/>
        <v>Wemille</v>
      </c>
      <c r="C361" s="24">
        <v>32</v>
      </c>
      <c r="D361" s="22" t="s">
        <v>1499</v>
      </c>
      <c r="E361" s="19" t="str">
        <f>IF(Clientes!$D361="F","Feminino","Masculino")</f>
        <v>Feminino</v>
      </c>
      <c r="F361" s="23" t="s">
        <v>1539</v>
      </c>
      <c r="G361" s="19">
        <f>COUNTIF(Clientes!$F$2:$F$475,F361)</f>
        <v>67</v>
      </c>
      <c r="H361" s="19" t="s">
        <v>1569</v>
      </c>
      <c r="I361" s="23" t="s">
        <v>1553</v>
      </c>
      <c r="J361" s="23" t="s">
        <v>1988</v>
      </c>
      <c r="K361" s="23" t="str">
        <f t="shared" si="11"/>
        <v>São Paulo - SP</v>
      </c>
      <c r="L361" s="24" t="s">
        <v>1554</v>
      </c>
      <c r="M361" s="21" t="s">
        <v>1555</v>
      </c>
      <c r="N361" s="23" t="s">
        <v>1505</v>
      </c>
      <c r="O361" s="23" t="str">
        <f>IF(Clientes!$N361 = "sim", "Assinante","Não Assinante")</f>
        <v>Assinante</v>
      </c>
    </row>
    <row r="362" spans="1:15" ht="12.5" hidden="1" x14ac:dyDescent="0.25">
      <c r="A362" s="19" t="s">
        <v>1894</v>
      </c>
      <c r="B362" s="19" t="str">
        <f t="shared" si="10"/>
        <v>Osmiria</v>
      </c>
      <c r="C362" s="20">
        <v>17</v>
      </c>
      <c r="D362" s="18" t="s">
        <v>1499</v>
      </c>
      <c r="E362" s="19" t="str">
        <f>IF(Clientes!$D362="F","Feminino","Masculino")</f>
        <v>Feminino</v>
      </c>
      <c r="F362" s="19" t="s">
        <v>1524</v>
      </c>
      <c r="G362" s="19">
        <f>COUNTIF(Clientes!$F$2:$F$475,F362)</f>
        <v>38</v>
      </c>
      <c r="H362" s="19" t="s">
        <v>1541</v>
      </c>
      <c r="I362" s="19" t="s">
        <v>1542</v>
      </c>
      <c r="J362" s="19" t="s">
        <v>1988</v>
      </c>
      <c r="K362" s="19" t="str">
        <f t="shared" si="11"/>
        <v>Cuiabá - MT</v>
      </c>
      <c r="L362" s="20" t="s">
        <v>1543</v>
      </c>
      <c r="M362" s="21" t="s">
        <v>1544</v>
      </c>
      <c r="N362" s="19" t="s">
        <v>1505</v>
      </c>
      <c r="O362" s="19" t="str">
        <f>IF(Clientes!$N362 = "sim", "Assinante","Não Assinante")</f>
        <v>Assinante</v>
      </c>
    </row>
    <row r="363" spans="1:15" ht="12.5" hidden="1" x14ac:dyDescent="0.25">
      <c r="A363" s="23" t="s">
        <v>1895</v>
      </c>
      <c r="B363" s="23" t="str">
        <f t="shared" si="10"/>
        <v>Eriques</v>
      </c>
      <c r="C363" s="24">
        <v>45</v>
      </c>
      <c r="D363" s="22" t="s">
        <v>1546</v>
      </c>
      <c r="E363" s="19" t="str">
        <f>IF(Clientes!$D363="F","Feminino","Masculino")</f>
        <v>Masculino</v>
      </c>
      <c r="F363" s="23" t="s">
        <v>1507</v>
      </c>
      <c r="G363" s="19">
        <f>COUNTIF(Clientes!$F$2:$F$475,F363)</f>
        <v>149</v>
      </c>
      <c r="H363" s="23" t="s">
        <v>1561</v>
      </c>
      <c r="I363" s="23" t="s">
        <v>1562</v>
      </c>
      <c r="J363" s="23" t="s">
        <v>1988</v>
      </c>
      <c r="K363" s="23" t="str">
        <f t="shared" si="11"/>
        <v>Florianópolis - SC</v>
      </c>
      <c r="L363" s="24" t="s">
        <v>1563</v>
      </c>
      <c r="M363" s="21" t="s">
        <v>1564</v>
      </c>
      <c r="N363" s="23" t="s">
        <v>1529</v>
      </c>
      <c r="O363" s="23" t="str">
        <f>IF(Clientes!$N363 = "sim", "Assinante","Não Assinante")</f>
        <v>Não Assinante</v>
      </c>
    </row>
    <row r="364" spans="1:15" ht="12.5" hidden="1" x14ac:dyDescent="0.25">
      <c r="A364" s="19" t="s">
        <v>1896</v>
      </c>
      <c r="B364" s="19" t="str">
        <f t="shared" si="10"/>
        <v>Abadi</v>
      </c>
      <c r="C364" s="20">
        <v>59</v>
      </c>
      <c r="D364" s="18" t="s">
        <v>1546</v>
      </c>
      <c r="E364" s="19" t="str">
        <f>IF(Clientes!$D364="F","Feminino","Masculino")</f>
        <v>Masculino</v>
      </c>
      <c r="F364" s="19" t="s">
        <v>1524</v>
      </c>
      <c r="G364" s="19">
        <f>COUNTIF(Clientes!$F$2:$F$475,F364)</f>
        <v>38</v>
      </c>
      <c r="H364" s="19" t="s">
        <v>1547</v>
      </c>
      <c r="I364" s="19" t="s">
        <v>1548</v>
      </c>
      <c r="J364" s="19" t="s">
        <v>1988</v>
      </c>
      <c r="K364" s="19" t="str">
        <f t="shared" si="11"/>
        <v>Maceió - AL</v>
      </c>
      <c r="L364" s="20" t="s">
        <v>1549</v>
      </c>
      <c r="M364" s="21" t="s">
        <v>1550</v>
      </c>
      <c r="N364" s="19" t="s">
        <v>1529</v>
      </c>
      <c r="O364" s="19" t="str">
        <f>IF(Clientes!$N364 = "sim", "Assinante","Não Assinante")</f>
        <v>Não Assinante</v>
      </c>
    </row>
    <row r="365" spans="1:15" ht="12.5" hidden="1" x14ac:dyDescent="0.25">
      <c r="A365" s="23" t="s">
        <v>1897</v>
      </c>
      <c r="B365" s="23" t="str">
        <f t="shared" si="10"/>
        <v>Osvaldo</v>
      </c>
      <c r="C365" s="24">
        <v>62</v>
      </c>
      <c r="D365" s="22" t="s">
        <v>1546</v>
      </c>
      <c r="E365" s="19" t="str">
        <f>IF(Clientes!$D365="F","Feminino","Masculino")</f>
        <v>Masculino</v>
      </c>
      <c r="F365" s="23" t="s">
        <v>1539</v>
      </c>
      <c r="G365" s="19">
        <f>COUNTIF(Clientes!$F$2:$F$475,F365)</f>
        <v>67</v>
      </c>
      <c r="H365" s="23" t="s">
        <v>1519</v>
      </c>
      <c r="I365" s="23" t="s">
        <v>1520</v>
      </c>
      <c r="J365" s="23" t="s">
        <v>1988</v>
      </c>
      <c r="K365" s="23" t="str">
        <f t="shared" si="11"/>
        <v>Curitiba - PR</v>
      </c>
      <c r="L365" s="24" t="s">
        <v>1585</v>
      </c>
      <c r="M365" s="21" t="s">
        <v>1586</v>
      </c>
      <c r="N365" s="23" t="s">
        <v>1529</v>
      </c>
      <c r="O365" s="23" t="str">
        <f>IF(Clientes!$N365 = "sim", "Assinante","Não Assinante")</f>
        <v>Não Assinante</v>
      </c>
    </row>
    <row r="366" spans="1:15" ht="12.5" hidden="1" x14ac:dyDescent="0.25">
      <c r="A366" s="19" t="s">
        <v>1898</v>
      </c>
      <c r="B366" s="19" t="str">
        <f t="shared" si="10"/>
        <v>Carliel</v>
      </c>
      <c r="C366" s="20">
        <v>21</v>
      </c>
      <c r="D366" s="18" t="s">
        <v>1499</v>
      </c>
      <c r="E366" s="19" t="str">
        <f>IF(Clientes!$D366="F","Feminino","Masculino")</f>
        <v>Feminino</v>
      </c>
      <c r="F366" s="19" t="s">
        <v>1560</v>
      </c>
      <c r="G366" s="19">
        <f>COUNTIF(Clientes!$F$2:$F$475,F366)</f>
        <v>15</v>
      </c>
      <c r="H366" s="19" t="s">
        <v>1513</v>
      </c>
      <c r="I366" s="19" t="s">
        <v>1514</v>
      </c>
      <c r="J366" s="19" t="s">
        <v>1988</v>
      </c>
      <c r="K366" s="19" t="str">
        <f t="shared" si="11"/>
        <v>Manaus - AM</v>
      </c>
      <c r="L366" s="20" t="s">
        <v>1515</v>
      </c>
      <c r="M366" s="21" t="s">
        <v>1516</v>
      </c>
      <c r="N366" s="19" t="s">
        <v>1505</v>
      </c>
      <c r="O366" s="19" t="str">
        <f>IF(Clientes!$N366 = "sim", "Assinante","Não Assinante")</f>
        <v>Assinante</v>
      </c>
    </row>
    <row r="367" spans="1:15" ht="12.5" hidden="1" x14ac:dyDescent="0.25">
      <c r="A367" s="23" t="s">
        <v>1834</v>
      </c>
      <c r="B367" s="23" t="str">
        <f t="shared" si="10"/>
        <v>Mariceli</v>
      </c>
      <c r="C367" s="24">
        <v>22</v>
      </c>
      <c r="D367" s="22" t="s">
        <v>1499</v>
      </c>
      <c r="E367" s="19" t="str">
        <f>IF(Clientes!$D367="F","Feminino","Masculino")</f>
        <v>Feminino</v>
      </c>
      <c r="F367" s="23" t="s">
        <v>1507</v>
      </c>
      <c r="G367" s="19">
        <f>COUNTIF(Clientes!$F$2:$F$475,F367)</f>
        <v>149</v>
      </c>
      <c r="H367" s="19" t="s">
        <v>1569</v>
      </c>
      <c r="I367" s="23" t="s">
        <v>1553</v>
      </c>
      <c r="J367" s="23" t="s">
        <v>1988</v>
      </c>
      <c r="K367" s="23" t="str">
        <f t="shared" si="11"/>
        <v>São Paulo - SP</v>
      </c>
      <c r="L367" s="24" t="s">
        <v>1606</v>
      </c>
      <c r="M367" s="21" t="s">
        <v>1607</v>
      </c>
      <c r="N367" s="23" t="s">
        <v>1505</v>
      </c>
      <c r="O367" s="23" t="str">
        <f>IF(Clientes!$N367 = "sim", "Assinante","Não Assinante")</f>
        <v>Assinante</v>
      </c>
    </row>
    <row r="368" spans="1:15" ht="12.5" hidden="1" x14ac:dyDescent="0.25">
      <c r="A368" s="19" t="s">
        <v>1899</v>
      </c>
      <c r="B368" s="19" t="str">
        <f t="shared" si="10"/>
        <v>Jailon</v>
      </c>
      <c r="C368" s="20">
        <v>26</v>
      </c>
      <c r="D368" s="18" t="s">
        <v>1546</v>
      </c>
      <c r="E368" s="19" t="str">
        <f>IF(Clientes!$D368="F","Feminino","Masculino")</f>
        <v>Masculino</v>
      </c>
      <c r="F368" s="19" t="s">
        <v>1560</v>
      </c>
      <c r="G368" s="19">
        <f>COUNTIF(Clientes!$F$2:$F$475,F368)</f>
        <v>15</v>
      </c>
      <c r="H368" s="23" t="s">
        <v>1519</v>
      </c>
      <c r="I368" s="19" t="s">
        <v>1520</v>
      </c>
      <c r="J368" s="19" t="s">
        <v>1988</v>
      </c>
      <c r="K368" s="19" t="str">
        <f t="shared" si="11"/>
        <v>Curitiba - PR</v>
      </c>
      <c r="L368" s="20" t="s">
        <v>1585</v>
      </c>
      <c r="M368" s="21" t="s">
        <v>1586</v>
      </c>
      <c r="N368" s="19" t="s">
        <v>1505</v>
      </c>
      <c r="O368" s="19" t="str">
        <f>IF(Clientes!$N368 = "sim", "Assinante","Não Assinante")</f>
        <v>Assinante</v>
      </c>
    </row>
    <row r="369" spans="1:15" ht="12.5" hidden="1" x14ac:dyDescent="0.25">
      <c r="A369" s="23" t="s">
        <v>1900</v>
      </c>
      <c r="B369" s="23" t="str">
        <f t="shared" si="10"/>
        <v>Zelandia</v>
      </c>
      <c r="C369" s="24">
        <v>23</v>
      </c>
      <c r="D369" s="22" t="s">
        <v>1499</v>
      </c>
      <c r="E369" s="19" t="str">
        <f>IF(Clientes!$D369="F","Feminino","Masculino")</f>
        <v>Feminino</v>
      </c>
      <c r="F369" s="23" t="s">
        <v>1594</v>
      </c>
      <c r="G369" s="19">
        <f>COUNTIF(Clientes!$F$2:$F$475,F369)</f>
        <v>50</v>
      </c>
      <c r="H369" s="23" t="s">
        <v>1574</v>
      </c>
      <c r="I369" s="23" t="s">
        <v>1575</v>
      </c>
      <c r="J369" s="23" t="s">
        <v>1988</v>
      </c>
      <c r="K369" s="23" t="str">
        <f t="shared" si="11"/>
        <v>Vila Velha - ES</v>
      </c>
      <c r="L369" s="24" t="s">
        <v>1576</v>
      </c>
      <c r="M369" s="21" t="s">
        <v>1577</v>
      </c>
      <c r="N369" s="23" t="s">
        <v>1505</v>
      </c>
      <c r="O369" s="23" t="str">
        <f>IF(Clientes!$N369 = "sim", "Assinante","Não Assinante")</f>
        <v>Assinante</v>
      </c>
    </row>
    <row r="370" spans="1:15" ht="12.5" hidden="1" x14ac:dyDescent="0.25">
      <c r="A370" s="19" t="s">
        <v>1589</v>
      </c>
      <c r="B370" s="19" t="str">
        <f t="shared" si="10"/>
        <v>Erisson</v>
      </c>
      <c r="C370" s="20">
        <v>28</v>
      </c>
      <c r="D370" s="18" t="s">
        <v>1546</v>
      </c>
      <c r="E370" s="19" t="str">
        <f>IF(Clientes!$D370="F","Feminino","Masculino")</f>
        <v>Masculino</v>
      </c>
      <c r="F370" s="19" t="s">
        <v>1573</v>
      </c>
      <c r="G370" s="19">
        <f>COUNTIF(Clientes!$F$2:$F$475,F370)</f>
        <v>43</v>
      </c>
      <c r="H370" s="19" t="s">
        <v>1501</v>
      </c>
      <c r="I370" s="19" t="s">
        <v>1502</v>
      </c>
      <c r="J370" s="19" t="s">
        <v>1988</v>
      </c>
      <c r="K370" s="19" t="str">
        <f t="shared" si="11"/>
        <v>Belo Horizonte - MG</v>
      </c>
      <c r="L370" s="20" t="s">
        <v>1503</v>
      </c>
      <c r="M370" s="21" t="s">
        <v>1504</v>
      </c>
      <c r="N370" s="19" t="s">
        <v>1505</v>
      </c>
      <c r="O370" s="19" t="str">
        <f>IF(Clientes!$N370 = "sim", "Assinante","Não Assinante")</f>
        <v>Assinante</v>
      </c>
    </row>
    <row r="371" spans="1:15" ht="12.5" hidden="1" x14ac:dyDescent="0.25">
      <c r="A371" s="23" t="s">
        <v>1901</v>
      </c>
      <c r="B371" s="23" t="str">
        <f t="shared" si="10"/>
        <v>Wesleia</v>
      </c>
      <c r="C371" s="24">
        <v>27</v>
      </c>
      <c r="D371" s="22" t="s">
        <v>1499</v>
      </c>
      <c r="E371" s="19" t="str">
        <f>IF(Clientes!$D371="F","Feminino","Masculino")</f>
        <v>Feminino</v>
      </c>
      <c r="F371" s="23" t="s">
        <v>1507</v>
      </c>
      <c r="G371" s="19">
        <f>COUNTIF(Clientes!$F$2:$F$475,F371)</f>
        <v>149</v>
      </c>
      <c r="H371" s="38" t="s">
        <v>1581</v>
      </c>
      <c r="I371" s="23" t="s">
        <v>1526</v>
      </c>
      <c r="J371" s="23" t="s">
        <v>1988</v>
      </c>
      <c r="K371" s="23" t="str">
        <f t="shared" si="11"/>
        <v>Porto Alegre - RS</v>
      </c>
      <c r="L371" s="24" t="s">
        <v>1582</v>
      </c>
      <c r="M371" s="21" t="s">
        <v>1583</v>
      </c>
      <c r="N371" s="23" t="s">
        <v>1529</v>
      </c>
      <c r="O371" s="23" t="str">
        <f>IF(Clientes!$N371 = "sim", "Assinante","Não Assinante")</f>
        <v>Não Assinante</v>
      </c>
    </row>
    <row r="372" spans="1:15" ht="12.5" hidden="1" x14ac:dyDescent="0.25">
      <c r="A372" s="19" t="s">
        <v>1902</v>
      </c>
      <c r="B372" s="19" t="str">
        <f t="shared" si="10"/>
        <v>Suzicleia</v>
      </c>
      <c r="C372" s="20">
        <v>32</v>
      </c>
      <c r="D372" s="18" t="s">
        <v>1499</v>
      </c>
      <c r="E372" s="19" t="str">
        <f>IF(Clientes!$D372="F","Feminino","Masculino")</f>
        <v>Feminino</v>
      </c>
      <c r="F372" s="19" t="s">
        <v>1693</v>
      </c>
      <c r="G372" s="19">
        <f>COUNTIF(Clientes!$F$2:$F$475,F372)</f>
        <v>7</v>
      </c>
      <c r="H372" s="19" t="s">
        <v>1561</v>
      </c>
      <c r="I372" s="19" t="s">
        <v>1562</v>
      </c>
      <c r="J372" s="19" t="s">
        <v>1988</v>
      </c>
      <c r="K372" s="19" t="str">
        <f t="shared" si="11"/>
        <v>Florianópolis - SC</v>
      </c>
      <c r="L372" s="20" t="s">
        <v>1563</v>
      </c>
      <c r="M372" s="21" t="s">
        <v>1564</v>
      </c>
      <c r="N372" s="19" t="s">
        <v>1505</v>
      </c>
      <c r="O372" s="19" t="str">
        <f>IF(Clientes!$N372 = "sim", "Assinante","Não Assinante")</f>
        <v>Assinante</v>
      </c>
    </row>
    <row r="373" spans="1:15" ht="12.5" hidden="1" x14ac:dyDescent="0.25">
      <c r="A373" s="23" t="s">
        <v>1903</v>
      </c>
      <c r="B373" s="23" t="str">
        <f t="shared" si="10"/>
        <v>Gelsira</v>
      </c>
      <c r="C373" s="24">
        <v>21</v>
      </c>
      <c r="D373" s="22" t="s">
        <v>1499</v>
      </c>
      <c r="E373" s="19" t="str">
        <f>IF(Clientes!$D373="F","Feminino","Masculino")</f>
        <v>Feminino</v>
      </c>
      <c r="F373" s="23" t="s">
        <v>1500</v>
      </c>
      <c r="G373" s="19">
        <f>COUNTIF(Clientes!$F$2:$F$475,F373)</f>
        <v>15</v>
      </c>
      <c r="H373" s="23" t="s">
        <v>1561</v>
      </c>
      <c r="I373" s="23" t="s">
        <v>1562</v>
      </c>
      <c r="J373" s="23" t="s">
        <v>1988</v>
      </c>
      <c r="K373" s="23" t="str">
        <f t="shared" si="11"/>
        <v>Florianópolis - SC</v>
      </c>
      <c r="L373" s="24" t="s">
        <v>1563</v>
      </c>
      <c r="M373" s="21" t="s">
        <v>1564</v>
      </c>
      <c r="N373" s="23" t="s">
        <v>1505</v>
      </c>
      <c r="O373" s="23" t="str">
        <f>IF(Clientes!$N373 = "sim", "Assinante","Não Assinante")</f>
        <v>Assinante</v>
      </c>
    </row>
    <row r="374" spans="1:15" ht="12.5" hidden="1" x14ac:dyDescent="0.25">
      <c r="A374" s="19" t="s">
        <v>1904</v>
      </c>
      <c r="B374" s="19" t="str">
        <f t="shared" si="10"/>
        <v>Karisson</v>
      </c>
      <c r="C374" s="20">
        <v>49</v>
      </c>
      <c r="D374" s="18" t="s">
        <v>1546</v>
      </c>
      <c r="E374" s="19" t="str">
        <f>IF(Clientes!$D374="F","Feminino","Masculino")</f>
        <v>Masculino</v>
      </c>
      <c r="F374" s="19" t="s">
        <v>1539</v>
      </c>
      <c r="G374" s="19">
        <f>COUNTIF(Clientes!$F$2:$F$475,F374)</f>
        <v>67</v>
      </c>
      <c r="H374" s="23" t="s">
        <v>1519</v>
      </c>
      <c r="I374" s="19" t="s">
        <v>1520</v>
      </c>
      <c r="J374" s="19" t="s">
        <v>1988</v>
      </c>
      <c r="K374" s="19" t="str">
        <f t="shared" si="11"/>
        <v>Curitiba - PR</v>
      </c>
      <c r="L374" s="20" t="s">
        <v>1521</v>
      </c>
      <c r="M374" s="21" t="s">
        <v>1522</v>
      </c>
      <c r="N374" s="19" t="s">
        <v>1529</v>
      </c>
      <c r="O374" s="19" t="str">
        <f>IF(Clientes!$N374 = "sim", "Assinante","Não Assinante")</f>
        <v>Não Assinante</v>
      </c>
    </row>
    <row r="375" spans="1:15" ht="12.5" hidden="1" x14ac:dyDescent="0.25">
      <c r="A375" s="23" t="s">
        <v>1905</v>
      </c>
      <c r="B375" s="23" t="str">
        <f t="shared" si="10"/>
        <v>Wemenson</v>
      </c>
      <c r="C375" s="24">
        <v>37</v>
      </c>
      <c r="D375" s="22" t="s">
        <v>1546</v>
      </c>
      <c r="E375" s="19" t="str">
        <f>IF(Clientes!$D375="F","Feminino","Masculino")</f>
        <v>Masculino</v>
      </c>
      <c r="F375" s="23" t="s">
        <v>1531</v>
      </c>
      <c r="G375" s="19">
        <f>COUNTIF(Clientes!$F$2:$F$475,F375)</f>
        <v>14</v>
      </c>
      <c r="H375" s="38" t="s">
        <v>1581</v>
      </c>
      <c r="I375" s="23" t="s">
        <v>1526</v>
      </c>
      <c r="J375" s="23" t="s">
        <v>1988</v>
      </c>
      <c r="K375" s="23" t="str">
        <f t="shared" si="11"/>
        <v>Porto Alegre - RS</v>
      </c>
      <c r="L375" s="24" t="s">
        <v>1582</v>
      </c>
      <c r="M375" s="21" t="s">
        <v>1583</v>
      </c>
      <c r="N375" s="23" t="s">
        <v>1505</v>
      </c>
      <c r="O375" s="23" t="str">
        <f>IF(Clientes!$N375 = "sim", "Assinante","Não Assinante")</f>
        <v>Assinante</v>
      </c>
    </row>
    <row r="376" spans="1:15" ht="12.5" hidden="1" x14ac:dyDescent="0.25">
      <c r="A376" s="19" t="s">
        <v>1906</v>
      </c>
      <c r="B376" s="19" t="str">
        <f t="shared" si="10"/>
        <v>Werison</v>
      </c>
      <c r="C376" s="20">
        <v>49</v>
      </c>
      <c r="D376" s="18" t="s">
        <v>1546</v>
      </c>
      <c r="E376" s="19" t="str">
        <f>IF(Clientes!$D376="F","Feminino","Masculino")</f>
        <v>Masculino</v>
      </c>
      <c r="F376" s="19" t="s">
        <v>1518</v>
      </c>
      <c r="G376" s="19">
        <f>COUNTIF(Clientes!$F$2:$F$475,F376)</f>
        <v>28</v>
      </c>
      <c r="H376" s="19" t="s">
        <v>1508</v>
      </c>
      <c r="I376" s="19" t="s">
        <v>1509</v>
      </c>
      <c r="J376" s="19" t="s">
        <v>1988</v>
      </c>
      <c r="K376" s="19" t="str">
        <f t="shared" si="11"/>
        <v>Fortaleza - CE</v>
      </c>
      <c r="L376" s="20" t="s">
        <v>1510</v>
      </c>
      <c r="M376" s="21" t="s">
        <v>1511</v>
      </c>
      <c r="N376" s="19" t="s">
        <v>1529</v>
      </c>
      <c r="O376" s="19" t="str">
        <f>IF(Clientes!$N376 = "sim", "Assinante","Não Assinante")</f>
        <v>Não Assinante</v>
      </c>
    </row>
    <row r="377" spans="1:15" ht="12.5" hidden="1" x14ac:dyDescent="0.25">
      <c r="A377" s="23" t="s">
        <v>1907</v>
      </c>
      <c r="B377" s="23" t="str">
        <f t="shared" si="10"/>
        <v>Osvanda</v>
      </c>
      <c r="C377" s="24">
        <v>47</v>
      </c>
      <c r="D377" s="22" t="s">
        <v>1499</v>
      </c>
      <c r="E377" s="19" t="str">
        <f>IF(Clientes!$D377="F","Feminino","Masculino")</f>
        <v>Feminino</v>
      </c>
      <c r="F377" s="23" t="s">
        <v>1567</v>
      </c>
      <c r="G377" s="19">
        <f>COUNTIF(Clientes!$F$2:$F$475,F377)</f>
        <v>30</v>
      </c>
      <c r="H377" s="23" t="s">
        <v>1519</v>
      </c>
      <c r="I377" s="23" t="s">
        <v>1520</v>
      </c>
      <c r="J377" s="23" t="s">
        <v>1988</v>
      </c>
      <c r="K377" s="23" t="str">
        <f t="shared" si="11"/>
        <v>Curitiba - PR</v>
      </c>
      <c r="L377" s="24" t="s">
        <v>1642</v>
      </c>
      <c r="M377" s="21" t="s">
        <v>1643</v>
      </c>
      <c r="N377" s="23" t="s">
        <v>1505</v>
      </c>
      <c r="O377" s="23" t="str">
        <f>IF(Clientes!$N377 = "sim", "Assinante","Não Assinante")</f>
        <v>Assinante</v>
      </c>
    </row>
    <row r="378" spans="1:15" ht="12.5" hidden="1" x14ac:dyDescent="0.25">
      <c r="A378" s="19" t="s">
        <v>1908</v>
      </c>
      <c r="B378" s="19" t="str">
        <f t="shared" si="10"/>
        <v>Gelsina</v>
      </c>
      <c r="C378" s="20">
        <v>26</v>
      </c>
      <c r="D378" s="18" t="s">
        <v>1499</v>
      </c>
      <c r="E378" s="19" t="str">
        <f>IF(Clientes!$D378="F","Feminino","Masculino")</f>
        <v>Feminino</v>
      </c>
      <c r="F378" s="19" t="s">
        <v>1518</v>
      </c>
      <c r="G378" s="19">
        <f>COUNTIF(Clientes!$F$2:$F$475,F378)</f>
        <v>28</v>
      </c>
      <c r="H378" s="38" t="s">
        <v>1581</v>
      </c>
      <c r="I378" s="19" t="s">
        <v>1526</v>
      </c>
      <c r="J378" s="19" t="s">
        <v>1988</v>
      </c>
      <c r="K378" s="19" t="str">
        <f t="shared" si="11"/>
        <v>Porto Alegre - RS</v>
      </c>
      <c r="L378" s="20" t="s">
        <v>1527</v>
      </c>
      <c r="M378" s="21" t="s">
        <v>1528</v>
      </c>
      <c r="N378" s="19" t="s">
        <v>1505</v>
      </c>
      <c r="O378" s="19" t="str">
        <f>IF(Clientes!$N378 = "sim", "Assinante","Não Assinante")</f>
        <v>Assinante</v>
      </c>
    </row>
    <row r="379" spans="1:15" ht="12.5" hidden="1" x14ac:dyDescent="0.25">
      <c r="A379" s="23" t="s">
        <v>1909</v>
      </c>
      <c r="B379" s="23" t="str">
        <f t="shared" si="10"/>
        <v>Suzen</v>
      </c>
      <c r="C379" s="24">
        <v>24</v>
      </c>
      <c r="D379" s="22" t="s">
        <v>1499</v>
      </c>
      <c r="E379" s="19" t="str">
        <f>IF(Clientes!$D379="F","Feminino","Masculino")</f>
        <v>Feminino</v>
      </c>
      <c r="F379" s="23" t="s">
        <v>1507</v>
      </c>
      <c r="G379" s="19">
        <f>COUNTIF(Clientes!$F$2:$F$475,F379)</f>
        <v>149</v>
      </c>
      <c r="H379" s="23" t="s">
        <v>1632</v>
      </c>
      <c r="I379" s="23" t="s">
        <v>1633</v>
      </c>
      <c r="J379" s="23" t="s">
        <v>1988</v>
      </c>
      <c r="K379" s="23" t="str">
        <f t="shared" si="11"/>
        <v>Salvador - BA</v>
      </c>
      <c r="L379" s="24" t="s">
        <v>1634</v>
      </c>
      <c r="M379" s="21" t="s">
        <v>1635</v>
      </c>
      <c r="N379" s="23" t="s">
        <v>1529</v>
      </c>
      <c r="O379" s="23" t="str">
        <f>IF(Clientes!$N379 = "sim", "Assinante","Não Assinante")</f>
        <v>Não Assinante</v>
      </c>
    </row>
    <row r="380" spans="1:15" ht="12.5" hidden="1" x14ac:dyDescent="0.25">
      <c r="A380" s="19" t="s">
        <v>1910</v>
      </c>
      <c r="B380" s="19" t="str">
        <f t="shared" si="10"/>
        <v>Abda</v>
      </c>
      <c r="C380" s="20">
        <v>57</v>
      </c>
      <c r="D380" s="18" t="s">
        <v>1499</v>
      </c>
      <c r="E380" s="19" t="str">
        <f>IF(Clientes!$D380="F","Feminino","Masculino")</f>
        <v>Feminino</v>
      </c>
      <c r="F380" s="19" t="s">
        <v>1594</v>
      </c>
      <c r="G380" s="19">
        <f>COUNTIF(Clientes!$F$2:$F$475,F380)</f>
        <v>50</v>
      </c>
      <c r="H380" s="38" t="s">
        <v>1581</v>
      </c>
      <c r="I380" s="19" t="s">
        <v>1526</v>
      </c>
      <c r="J380" s="19" t="s">
        <v>1988</v>
      </c>
      <c r="K380" s="19" t="str">
        <f t="shared" si="11"/>
        <v>Porto Alegre - RS</v>
      </c>
      <c r="L380" s="20" t="s">
        <v>1582</v>
      </c>
      <c r="M380" s="21" t="s">
        <v>1583</v>
      </c>
      <c r="N380" s="19" t="s">
        <v>1505</v>
      </c>
      <c r="O380" s="19" t="str">
        <f>IF(Clientes!$N380 = "sim", "Assinante","Não Assinante")</f>
        <v>Assinante</v>
      </c>
    </row>
    <row r="381" spans="1:15" ht="12.5" x14ac:dyDescent="0.25">
      <c r="A381" s="23" t="s">
        <v>1911</v>
      </c>
      <c r="B381" s="23" t="str">
        <f t="shared" si="10"/>
        <v>Solande</v>
      </c>
      <c r="C381" s="24">
        <v>54</v>
      </c>
      <c r="D381" s="22" t="s">
        <v>1499</v>
      </c>
      <c r="E381" s="19" t="str">
        <f>IF(Clientes!$D381="F","Feminino","Masculino")</f>
        <v>Feminino</v>
      </c>
      <c r="F381" s="23" t="s">
        <v>1507</v>
      </c>
      <c r="G381" s="19">
        <f>COUNTIF(Clientes!$F$2:$F$475,F381)</f>
        <v>149</v>
      </c>
      <c r="H381" s="23" t="s">
        <v>1618</v>
      </c>
      <c r="I381" s="23" t="s">
        <v>1619</v>
      </c>
      <c r="J381" s="23" t="s">
        <v>1988</v>
      </c>
      <c r="K381" s="23" t="str">
        <f t="shared" si="11"/>
        <v>Olinda - PE</v>
      </c>
      <c r="L381" s="24" t="s">
        <v>1620</v>
      </c>
      <c r="M381" s="21" t="s">
        <v>1621</v>
      </c>
      <c r="N381" s="23" t="s">
        <v>1505</v>
      </c>
      <c r="O381" s="23" t="str">
        <f>IF(Clientes!$N381 = "sim", "Assinante","Não Assinante")</f>
        <v>Assinante</v>
      </c>
    </row>
    <row r="382" spans="1:15" ht="12.5" hidden="1" x14ac:dyDescent="0.25">
      <c r="A382" s="19" t="s">
        <v>1912</v>
      </c>
      <c r="B382" s="19" t="str">
        <f t="shared" si="10"/>
        <v>Osmiro</v>
      </c>
      <c r="C382" s="20">
        <v>35</v>
      </c>
      <c r="D382" s="18" t="s">
        <v>1546</v>
      </c>
      <c r="E382" s="19" t="str">
        <f>IF(Clientes!$D382="F","Feminino","Masculino")</f>
        <v>Masculino</v>
      </c>
      <c r="F382" s="19" t="s">
        <v>1567</v>
      </c>
      <c r="G382" s="19">
        <f>COUNTIF(Clientes!$F$2:$F$475,F382)</f>
        <v>30</v>
      </c>
      <c r="H382" s="19" t="s">
        <v>1561</v>
      </c>
      <c r="I382" s="19" t="s">
        <v>1562</v>
      </c>
      <c r="J382" s="19" t="s">
        <v>1988</v>
      </c>
      <c r="K382" s="19" t="str">
        <f t="shared" si="11"/>
        <v>Florianópolis - SC</v>
      </c>
      <c r="L382" s="20" t="s">
        <v>1563</v>
      </c>
      <c r="M382" s="21" t="s">
        <v>1564</v>
      </c>
      <c r="N382" s="19" t="s">
        <v>1529</v>
      </c>
      <c r="O382" s="19" t="str">
        <f>IF(Clientes!$N382 = "sim", "Assinante","Não Assinante")</f>
        <v>Não Assinante</v>
      </c>
    </row>
    <row r="383" spans="1:15" ht="12.5" hidden="1" x14ac:dyDescent="0.25">
      <c r="A383" s="23" t="s">
        <v>1913</v>
      </c>
      <c r="B383" s="23" t="str">
        <f t="shared" si="10"/>
        <v>Suzara</v>
      </c>
      <c r="C383" s="24">
        <v>70</v>
      </c>
      <c r="D383" s="22" t="s">
        <v>1499</v>
      </c>
      <c r="E383" s="19" t="str">
        <f>IF(Clientes!$D383="F","Feminino","Masculino")</f>
        <v>Feminino</v>
      </c>
      <c r="F383" s="23" t="s">
        <v>1531</v>
      </c>
      <c r="G383" s="19">
        <f>COUNTIF(Clientes!$F$2:$F$475,F383)</f>
        <v>14</v>
      </c>
      <c r="H383" s="19" t="s">
        <v>1501</v>
      </c>
      <c r="I383" s="23" t="s">
        <v>1502</v>
      </c>
      <c r="J383" s="23" t="s">
        <v>1988</v>
      </c>
      <c r="K383" s="23" t="str">
        <f t="shared" si="11"/>
        <v>Belo Horizonte - MG</v>
      </c>
      <c r="L383" s="24" t="s">
        <v>1557</v>
      </c>
      <c r="M383" s="21" t="s">
        <v>1558</v>
      </c>
      <c r="N383" s="23" t="s">
        <v>1529</v>
      </c>
      <c r="O383" s="23" t="str">
        <f>IF(Clientes!$N383 = "sim", "Assinante","Não Assinante")</f>
        <v>Não Assinante</v>
      </c>
    </row>
    <row r="384" spans="1:15" ht="12.5" hidden="1" x14ac:dyDescent="0.25">
      <c r="A384" s="19" t="s">
        <v>1914</v>
      </c>
      <c r="B384" s="19" t="str">
        <f t="shared" si="10"/>
        <v>Osmirio</v>
      </c>
      <c r="C384" s="20">
        <v>17</v>
      </c>
      <c r="D384" s="18" t="s">
        <v>1546</v>
      </c>
      <c r="E384" s="19" t="str">
        <f>IF(Clientes!$D384="F","Feminino","Masculino")</f>
        <v>Masculino</v>
      </c>
      <c r="F384" s="19" t="s">
        <v>1507</v>
      </c>
      <c r="G384" s="19">
        <f>COUNTIF(Clientes!$F$2:$F$475,F384)</f>
        <v>149</v>
      </c>
      <c r="H384" s="19" t="s">
        <v>1569</v>
      </c>
      <c r="I384" s="19" t="s">
        <v>1553</v>
      </c>
      <c r="J384" s="19" t="s">
        <v>1988</v>
      </c>
      <c r="K384" s="19" t="str">
        <f t="shared" si="11"/>
        <v>São Paulo - SP</v>
      </c>
      <c r="L384" s="20" t="s">
        <v>1606</v>
      </c>
      <c r="M384" s="21" t="s">
        <v>1607</v>
      </c>
      <c r="N384" s="19" t="s">
        <v>1529</v>
      </c>
      <c r="O384" s="19" t="str">
        <f>IF(Clientes!$N384 = "sim", "Assinante","Não Assinante")</f>
        <v>Não Assinante</v>
      </c>
    </row>
    <row r="385" spans="1:15" ht="12.5" hidden="1" x14ac:dyDescent="0.25">
      <c r="A385" s="23" t="s">
        <v>1915</v>
      </c>
      <c r="B385" s="23" t="str">
        <f t="shared" si="10"/>
        <v>Geisebel</v>
      </c>
      <c r="C385" s="24">
        <v>38</v>
      </c>
      <c r="D385" s="22" t="s">
        <v>1499</v>
      </c>
      <c r="E385" s="19" t="str">
        <f>IF(Clientes!$D385="F","Feminino","Masculino")</f>
        <v>Feminino</v>
      </c>
      <c r="F385" s="23" t="s">
        <v>1507</v>
      </c>
      <c r="G385" s="19">
        <f>COUNTIF(Clientes!$F$2:$F$475,F385)</f>
        <v>149</v>
      </c>
      <c r="H385" s="23" t="s">
        <v>1519</v>
      </c>
      <c r="I385" s="23" t="s">
        <v>1520</v>
      </c>
      <c r="J385" s="23" t="s">
        <v>1988</v>
      </c>
      <c r="K385" s="23" t="str">
        <f t="shared" si="11"/>
        <v>Curitiba - PR</v>
      </c>
      <c r="L385" s="24" t="s">
        <v>1585</v>
      </c>
      <c r="M385" s="21" t="s">
        <v>1586</v>
      </c>
      <c r="N385" s="23" t="s">
        <v>1505</v>
      </c>
      <c r="O385" s="23" t="str">
        <f>IF(Clientes!$N385 = "sim", "Assinante","Não Assinante")</f>
        <v>Assinante</v>
      </c>
    </row>
    <row r="386" spans="1:15" ht="12.5" hidden="1" x14ac:dyDescent="0.25">
      <c r="A386" s="19" t="s">
        <v>1916</v>
      </c>
      <c r="B386" s="19" t="str">
        <f t="shared" si="10"/>
        <v>Caritas</v>
      </c>
      <c r="C386" s="20">
        <v>69</v>
      </c>
      <c r="D386" s="18" t="s">
        <v>1499</v>
      </c>
      <c r="E386" s="19" t="str">
        <f>IF(Clientes!$D386="F","Feminino","Masculino")</f>
        <v>Feminino</v>
      </c>
      <c r="F386" s="19" t="s">
        <v>1594</v>
      </c>
      <c r="G386" s="19">
        <f>COUNTIF(Clientes!$F$2:$F$475,F386)</f>
        <v>50</v>
      </c>
      <c r="H386" s="38" t="s">
        <v>1581</v>
      </c>
      <c r="I386" s="19" t="s">
        <v>1526</v>
      </c>
      <c r="J386" s="19" t="s">
        <v>1988</v>
      </c>
      <c r="K386" s="19" t="str">
        <f t="shared" si="11"/>
        <v>Porto Alegre - RS</v>
      </c>
      <c r="L386" s="20" t="s">
        <v>1582</v>
      </c>
      <c r="M386" s="21" t="s">
        <v>1583</v>
      </c>
      <c r="N386" s="19" t="s">
        <v>1529</v>
      </c>
      <c r="O386" s="19" t="str">
        <f>IF(Clientes!$N386 = "sim", "Assinante","Não Assinante")</f>
        <v>Não Assinante</v>
      </c>
    </row>
    <row r="387" spans="1:15" ht="12.5" hidden="1" x14ac:dyDescent="0.25">
      <c r="A387" s="23" t="s">
        <v>1917</v>
      </c>
      <c r="B387" s="23" t="str">
        <f t="shared" ref="B387:B450" si="12">PROPER(A387)</f>
        <v>Osvando</v>
      </c>
      <c r="C387" s="24">
        <v>26</v>
      </c>
      <c r="D387" s="22" t="s">
        <v>1546</v>
      </c>
      <c r="E387" s="19" t="str">
        <f>IF(Clientes!$D387="F","Feminino","Masculino")</f>
        <v>Masculino</v>
      </c>
      <c r="F387" s="23" t="s">
        <v>1531</v>
      </c>
      <c r="G387" s="19">
        <f>COUNTIF(Clientes!$F$2:$F$475,F387)</f>
        <v>14</v>
      </c>
      <c r="H387" s="19" t="s">
        <v>1569</v>
      </c>
      <c r="I387" s="23" t="s">
        <v>1553</v>
      </c>
      <c r="J387" s="23" t="s">
        <v>1988</v>
      </c>
      <c r="K387" s="23" t="str">
        <f t="shared" ref="K387:K450" si="13">_xlfn.CONCAT(H387," - ",I387)</f>
        <v>São Paulo - SP</v>
      </c>
      <c r="L387" s="24" t="s">
        <v>1606</v>
      </c>
      <c r="M387" s="21" t="s">
        <v>1607</v>
      </c>
      <c r="N387" s="23" t="s">
        <v>1505</v>
      </c>
      <c r="O387" s="23" t="str">
        <f>IF(Clientes!$N387 = "sim", "Assinante","Não Assinante")</f>
        <v>Assinante</v>
      </c>
    </row>
    <row r="388" spans="1:15" ht="12.5" hidden="1" x14ac:dyDescent="0.25">
      <c r="A388" s="19" t="s">
        <v>1918</v>
      </c>
      <c r="B388" s="19" t="str">
        <f t="shared" si="12"/>
        <v>Geisica</v>
      </c>
      <c r="C388" s="20">
        <v>55</v>
      </c>
      <c r="D388" s="18" t="s">
        <v>1499</v>
      </c>
      <c r="E388" s="19" t="str">
        <f>IF(Clientes!$D388="F","Feminino","Masculino")</f>
        <v>Feminino</v>
      </c>
      <c r="F388" s="19" t="s">
        <v>1567</v>
      </c>
      <c r="G388" s="19">
        <f>COUNTIF(Clientes!$F$2:$F$475,F388)</f>
        <v>30</v>
      </c>
      <c r="H388" s="19" t="s">
        <v>1569</v>
      </c>
      <c r="I388" s="19" t="s">
        <v>1553</v>
      </c>
      <c r="J388" s="19" t="s">
        <v>1988</v>
      </c>
      <c r="K388" s="19" t="str">
        <f t="shared" si="13"/>
        <v>São Paulo - SP</v>
      </c>
      <c r="L388" s="20" t="s">
        <v>1554</v>
      </c>
      <c r="M388" s="21" t="s">
        <v>1555</v>
      </c>
      <c r="N388" s="19" t="s">
        <v>1505</v>
      </c>
      <c r="O388" s="19" t="str">
        <f>IF(Clientes!$N388 = "sim", "Assinante","Não Assinante")</f>
        <v>Assinante</v>
      </c>
    </row>
    <row r="389" spans="1:15" ht="12.5" hidden="1" x14ac:dyDescent="0.25">
      <c r="A389" s="23" t="s">
        <v>1919</v>
      </c>
      <c r="B389" s="23" t="str">
        <f t="shared" si="12"/>
        <v>Wena</v>
      </c>
      <c r="C389" s="24">
        <v>67</v>
      </c>
      <c r="D389" s="22" t="s">
        <v>1499</v>
      </c>
      <c r="E389" s="19" t="str">
        <f>IF(Clientes!$D389="F","Feminino","Masculino")</f>
        <v>Feminino</v>
      </c>
      <c r="F389" s="23" t="s">
        <v>1594</v>
      </c>
      <c r="G389" s="19">
        <f>COUNTIF(Clientes!$F$2:$F$475,F389)</f>
        <v>50</v>
      </c>
      <c r="H389" s="23" t="s">
        <v>1519</v>
      </c>
      <c r="I389" s="23" t="s">
        <v>1520</v>
      </c>
      <c r="J389" s="23" t="s">
        <v>1988</v>
      </c>
      <c r="K389" s="23" t="str">
        <f t="shared" si="13"/>
        <v>Curitiba - PR</v>
      </c>
      <c r="L389" s="24" t="s">
        <v>1585</v>
      </c>
      <c r="M389" s="21" t="s">
        <v>1586</v>
      </c>
      <c r="N389" s="23" t="s">
        <v>1529</v>
      </c>
      <c r="O389" s="23" t="str">
        <f>IF(Clientes!$N389 = "sim", "Assinante","Não Assinante")</f>
        <v>Não Assinante</v>
      </c>
    </row>
    <row r="390" spans="1:15" ht="12.5" hidden="1" x14ac:dyDescent="0.25">
      <c r="A390" s="19" t="s">
        <v>1920</v>
      </c>
      <c r="B390" s="19" t="str">
        <f t="shared" si="12"/>
        <v>Wanderlan</v>
      </c>
      <c r="C390" s="20">
        <v>50</v>
      </c>
      <c r="D390" s="18" t="s">
        <v>1546</v>
      </c>
      <c r="E390" s="19" t="str">
        <f>IF(Clientes!$D390="F","Feminino","Masculino")</f>
        <v>Masculino</v>
      </c>
      <c r="F390" s="19" t="s">
        <v>1573</v>
      </c>
      <c r="G390" s="19">
        <f>COUNTIF(Clientes!$F$2:$F$475,F390)</f>
        <v>43</v>
      </c>
      <c r="H390" s="19" t="s">
        <v>1569</v>
      </c>
      <c r="I390" s="19" t="s">
        <v>1553</v>
      </c>
      <c r="J390" s="19" t="s">
        <v>1988</v>
      </c>
      <c r="K390" s="19" t="str">
        <f t="shared" si="13"/>
        <v>São Paulo - SP</v>
      </c>
      <c r="L390" s="20" t="s">
        <v>1606</v>
      </c>
      <c r="M390" s="21" t="s">
        <v>1607</v>
      </c>
      <c r="N390" s="19" t="s">
        <v>1505</v>
      </c>
      <c r="O390" s="19" t="str">
        <f>IF(Clientes!$N390 = "sim", "Assinante","Não Assinante")</f>
        <v>Assinante</v>
      </c>
    </row>
    <row r="391" spans="1:15" ht="12.5" hidden="1" x14ac:dyDescent="0.25">
      <c r="A391" s="23" t="s">
        <v>1745</v>
      </c>
      <c r="B391" s="23" t="str">
        <f t="shared" si="12"/>
        <v>Osvanir</v>
      </c>
      <c r="C391" s="24">
        <v>39</v>
      </c>
      <c r="D391" s="22" t="s">
        <v>1546</v>
      </c>
      <c r="E391" s="19" t="str">
        <f>IF(Clientes!$D391="F","Feminino","Masculino")</f>
        <v>Masculino</v>
      </c>
      <c r="F391" s="23" t="s">
        <v>1594</v>
      </c>
      <c r="G391" s="19">
        <f>COUNTIF(Clientes!$F$2:$F$475,F391)</f>
        <v>50</v>
      </c>
      <c r="H391" s="23" t="s">
        <v>1561</v>
      </c>
      <c r="I391" s="23" t="s">
        <v>1562</v>
      </c>
      <c r="J391" s="23" t="s">
        <v>1988</v>
      </c>
      <c r="K391" s="23" t="str">
        <f t="shared" si="13"/>
        <v>Florianópolis - SC</v>
      </c>
      <c r="L391" s="24" t="s">
        <v>1563</v>
      </c>
      <c r="M391" s="21" t="s">
        <v>1564</v>
      </c>
      <c r="N391" s="23" t="s">
        <v>1529</v>
      </c>
      <c r="O391" s="23" t="str">
        <f>IF(Clientes!$N391 = "sim", "Assinante","Não Assinante")</f>
        <v>Não Assinante</v>
      </c>
    </row>
    <row r="392" spans="1:15" ht="12.5" hidden="1" x14ac:dyDescent="0.25">
      <c r="A392" s="19" t="s">
        <v>1921</v>
      </c>
      <c r="B392" s="19" t="str">
        <f t="shared" si="12"/>
        <v>Abdnego</v>
      </c>
      <c r="C392" s="20">
        <v>69</v>
      </c>
      <c r="D392" s="18" t="s">
        <v>1546</v>
      </c>
      <c r="E392" s="19" t="str">
        <f>IF(Clientes!$D392="F","Feminino","Masculino")</f>
        <v>Masculino</v>
      </c>
      <c r="F392" s="19" t="s">
        <v>1507</v>
      </c>
      <c r="G392" s="19">
        <f>COUNTIF(Clientes!$F$2:$F$475,F392)</f>
        <v>149</v>
      </c>
      <c r="H392" s="19" t="s">
        <v>1501</v>
      </c>
      <c r="I392" s="19" t="s">
        <v>1502</v>
      </c>
      <c r="J392" s="19" t="s">
        <v>1988</v>
      </c>
      <c r="K392" s="19" t="str">
        <f t="shared" si="13"/>
        <v>Belo Horizonte - MG</v>
      </c>
      <c r="L392" s="20" t="s">
        <v>1503</v>
      </c>
      <c r="M392" s="21" t="s">
        <v>1504</v>
      </c>
      <c r="N392" s="19" t="s">
        <v>1529</v>
      </c>
      <c r="O392" s="19" t="str">
        <f>IF(Clientes!$N392 = "sim", "Assinante","Não Assinante")</f>
        <v>Não Assinante</v>
      </c>
    </row>
    <row r="393" spans="1:15" ht="12.5" hidden="1" x14ac:dyDescent="0.25">
      <c r="A393" s="23" t="s">
        <v>1922</v>
      </c>
      <c r="B393" s="23" t="str">
        <f t="shared" si="12"/>
        <v>Maridiane</v>
      </c>
      <c r="C393" s="24">
        <v>27</v>
      </c>
      <c r="D393" s="22" t="s">
        <v>1499</v>
      </c>
      <c r="E393" s="19" t="str">
        <f>IF(Clientes!$D393="F","Feminino","Masculino")</f>
        <v>Feminino</v>
      </c>
      <c r="F393" s="23" t="s">
        <v>1539</v>
      </c>
      <c r="G393" s="19">
        <f>COUNTIF(Clientes!$F$2:$F$475,F393)</f>
        <v>67</v>
      </c>
      <c r="H393" s="23" t="s">
        <v>1574</v>
      </c>
      <c r="I393" s="23" t="s">
        <v>1575</v>
      </c>
      <c r="J393" s="23" t="s">
        <v>1988</v>
      </c>
      <c r="K393" s="23" t="str">
        <f t="shared" si="13"/>
        <v>Vila Velha - ES</v>
      </c>
      <c r="L393" s="24" t="s">
        <v>1576</v>
      </c>
      <c r="M393" s="21" t="s">
        <v>1577</v>
      </c>
      <c r="N393" s="23" t="s">
        <v>1529</v>
      </c>
      <c r="O393" s="23" t="str">
        <f>IF(Clientes!$N393 = "sim", "Assinante","Não Assinante")</f>
        <v>Não Assinante</v>
      </c>
    </row>
    <row r="394" spans="1:15" ht="12.5" hidden="1" x14ac:dyDescent="0.25">
      <c r="A394" s="19" t="s">
        <v>1923</v>
      </c>
      <c r="B394" s="19" t="str">
        <f t="shared" si="12"/>
        <v>Wesles</v>
      </c>
      <c r="C394" s="20">
        <v>22</v>
      </c>
      <c r="D394" s="18" t="s">
        <v>1546</v>
      </c>
      <c r="E394" s="19" t="str">
        <f>IF(Clientes!$D394="F","Feminino","Masculino")</f>
        <v>Masculino</v>
      </c>
      <c r="F394" s="19" t="s">
        <v>1594</v>
      </c>
      <c r="G394" s="19">
        <f>COUNTIF(Clientes!$F$2:$F$475,F394)</f>
        <v>50</v>
      </c>
      <c r="H394" s="19" t="s">
        <v>1532</v>
      </c>
      <c r="I394" s="19" t="s">
        <v>1533</v>
      </c>
      <c r="J394" s="19" t="s">
        <v>1988</v>
      </c>
      <c r="K394" s="19" t="str">
        <f t="shared" si="13"/>
        <v>São Luís - MA</v>
      </c>
      <c r="L394" s="20" t="s">
        <v>1534</v>
      </c>
      <c r="M394" s="21" t="s">
        <v>1535</v>
      </c>
      <c r="N394" s="19" t="s">
        <v>1505</v>
      </c>
      <c r="O394" s="19" t="str">
        <f>IF(Clientes!$N394 = "sim", "Assinante","Não Assinante")</f>
        <v>Assinante</v>
      </c>
    </row>
    <row r="395" spans="1:15" ht="12.5" hidden="1" x14ac:dyDescent="0.25">
      <c r="A395" s="23" t="s">
        <v>1924</v>
      </c>
      <c r="B395" s="23" t="str">
        <f t="shared" si="12"/>
        <v>Jalmiro</v>
      </c>
      <c r="C395" s="24">
        <v>19</v>
      </c>
      <c r="D395" s="22" t="s">
        <v>1546</v>
      </c>
      <c r="E395" s="19" t="str">
        <f>IF(Clientes!$D395="F","Feminino","Masculino")</f>
        <v>Masculino</v>
      </c>
      <c r="F395" s="23" t="s">
        <v>1539</v>
      </c>
      <c r="G395" s="19">
        <f>COUNTIF(Clientes!$F$2:$F$475,F395)</f>
        <v>67</v>
      </c>
      <c r="H395" s="23" t="s">
        <v>1519</v>
      </c>
      <c r="I395" s="23" t="s">
        <v>1520</v>
      </c>
      <c r="J395" s="23" t="s">
        <v>1988</v>
      </c>
      <c r="K395" s="23" t="str">
        <f t="shared" si="13"/>
        <v>Curitiba - PR</v>
      </c>
      <c r="L395" s="24" t="s">
        <v>1521</v>
      </c>
      <c r="M395" s="21" t="s">
        <v>1522</v>
      </c>
      <c r="N395" s="23" t="s">
        <v>1505</v>
      </c>
      <c r="O395" s="23" t="str">
        <f>IF(Clientes!$N395 = "sim", "Assinante","Não Assinante")</f>
        <v>Assinante</v>
      </c>
    </row>
    <row r="396" spans="1:15" ht="12.5" hidden="1" x14ac:dyDescent="0.25">
      <c r="A396" s="19" t="s">
        <v>1925</v>
      </c>
      <c r="B396" s="19" t="str">
        <f t="shared" si="12"/>
        <v>Osnira</v>
      </c>
      <c r="C396" s="20">
        <v>70</v>
      </c>
      <c r="D396" s="18" t="s">
        <v>1499</v>
      </c>
      <c r="E396" s="19" t="str">
        <f>IF(Clientes!$D396="F","Feminino","Masculino")</f>
        <v>Feminino</v>
      </c>
      <c r="F396" s="19" t="s">
        <v>1567</v>
      </c>
      <c r="G396" s="19">
        <f>COUNTIF(Clientes!$F$2:$F$475,F396)</f>
        <v>30</v>
      </c>
      <c r="H396" s="23" t="s">
        <v>1519</v>
      </c>
      <c r="I396" s="19" t="s">
        <v>1520</v>
      </c>
      <c r="J396" s="19" t="s">
        <v>1988</v>
      </c>
      <c r="K396" s="19" t="str">
        <f t="shared" si="13"/>
        <v>Curitiba - PR</v>
      </c>
      <c r="L396" s="20" t="s">
        <v>1585</v>
      </c>
      <c r="M396" s="21" t="s">
        <v>1586</v>
      </c>
      <c r="N396" s="19" t="s">
        <v>1529</v>
      </c>
      <c r="O396" s="19" t="str">
        <f>IF(Clientes!$N396 = "sim", "Assinante","Não Assinante")</f>
        <v>Não Assinante</v>
      </c>
    </row>
    <row r="397" spans="1:15" ht="12.5" hidden="1" x14ac:dyDescent="0.25">
      <c r="A397" s="23" t="s">
        <v>1659</v>
      </c>
      <c r="B397" s="23" t="str">
        <f t="shared" si="12"/>
        <v>Wesleiane</v>
      </c>
      <c r="C397" s="24">
        <v>59</v>
      </c>
      <c r="D397" s="22" t="s">
        <v>1499</v>
      </c>
      <c r="E397" s="19" t="str">
        <f>IF(Clientes!$D397="F","Feminino","Masculino")</f>
        <v>Feminino</v>
      </c>
      <c r="F397" s="23" t="s">
        <v>1573</v>
      </c>
      <c r="G397" s="19">
        <f>COUNTIF(Clientes!$F$2:$F$475,F397)</f>
        <v>43</v>
      </c>
      <c r="H397" s="19" t="s">
        <v>1569</v>
      </c>
      <c r="I397" s="23" t="s">
        <v>1553</v>
      </c>
      <c r="J397" s="23" t="s">
        <v>1988</v>
      </c>
      <c r="K397" s="23" t="str">
        <f t="shared" si="13"/>
        <v>São Paulo - SP</v>
      </c>
      <c r="L397" s="24" t="s">
        <v>1606</v>
      </c>
      <c r="M397" s="21" t="s">
        <v>1607</v>
      </c>
      <c r="N397" s="23" t="s">
        <v>1529</v>
      </c>
      <c r="O397" s="23" t="str">
        <f>IF(Clientes!$N397 = "sim", "Assinante","Não Assinante")</f>
        <v>Não Assinante</v>
      </c>
    </row>
    <row r="398" spans="1:15" ht="12.5" hidden="1" x14ac:dyDescent="0.25">
      <c r="A398" s="19" t="s">
        <v>1669</v>
      </c>
      <c r="B398" s="19" t="str">
        <f t="shared" si="12"/>
        <v>Caroline</v>
      </c>
      <c r="C398" s="20">
        <v>29</v>
      </c>
      <c r="D398" s="18" t="s">
        <v>1499</v>
      </c>
      <c r="E398" s="19" t="str">
        <f>IF(Clientes!$D398="F","Feminino","Masculino")</f>
        <v>Feminino</v>
      </c>
      <c r="F398" s="19" t="s">
        <v>1653</v>
      </c>
      <c r="G398" s="19">
        <f>COUNTIF(Clientes!$F$2:$F$475,F398)</f>
        <v>18</v>
      </c>
      <c r="H398" s="19" t="s">
        <v>1599</v>
      </c>
      <c r="I398" s="19" t="s">
        <v>1600</v>
      </c>
      <c r="J398" s="19" t="s">
        <v>1988</v>
      </c>
      <c r="K398" s="19" t="str">
        <f t="shared" si="13"/>
        <v>Goiânia - GO</v>
      </c>
      <c r="L398" s="20" t="s">
        <v>1601</v>
      </c>
      <c r="M398" s="21" t="s">
        <v>1602</v>
      </c>
      <c r="N398" s="19" t="s">
        <v>1505</v>
      </c>
      <c r="O398" s="19" t="str">
        <f>IF(Clientes!$N398 = "sim", "Assinante","Não Assinante")</f>
        <v>Assinante</v>
      </c>
    </row>
    <row r="399" spans="1:15" ht="12.5" hidden="1" x14ac:dyDescent="0.25">
      <c r="A399" s="23" t="s">
        <v>1669</v>
      </c>
      <c r="B399" s="23" t="str">
        <f t="shared" si="12"/>
        <v>Caroline</v>
      </c>
      <c r="C399" s="24">
        <v>35</v>
      </c>
      <c r="D399" s="22" t="s">
        <v>1499</v>
      </c>
      <c r="E399" s="19" t="str">
        <f>IF(Clientes!$D399="F","Feminino","Masculino")</f>
        <v>Feminino</v>
      </c>
      <c r="F399" s="23" t="s">
        <v>1507</v>
      </c>
      <c r="G399" s="19">
        <f>COUNTIF(Clientes!$F$2:$F$475,F399)</f>
        <v>149</v>
      </c>
      <c r="H399" s="23" t="s">
        <v>1599</v>
      </c>
      <c r="I399" s="23" t="s">
        <v>1600</v>
      </c>
      <c r="J399" s="23" t="s">
        <v>1988</v>
      </c>
      <c r="K399" s="23" t="str">
        <f t="shared" si="13"/>
        <v>Goiânia - GO</v>
      </c>
      <c r="L399" s="24" t="s">
        <v>1601</v>
      </c>
      <c r="M399" s="21" t="s">
        <v>1602</v>
      </c>
      <c r="N399" s="23" t="s">
        <v>1505</v>
      </c>
      <c r="O399" s="23" t="str">
        <f>IF(Clientes!$N399 = "sim", "Assinante","Não Assinante")</f>
        <v>Assinante</v>
      </c>
    </row>
    <row r="400" spans="1:15" ht="12.5" hidden="1" x14ac:dyDescent="0.25">
      <c r="A400" s="19" t="s">
        <v>1608</v>
      </c>
      <c r="B400" s="19" t="str">
        <f t="shared" si="12"/>
        <v>Karolliny</v>
      </c>
      <c r="C400" s="20">
        <v>62</v>
      </c>
      <c r="D400" s="18" t="s">
        <v>1499</v>
      </c>
      <c r="E400" s="19" t="str">
        <f>IF(Clientes!$D400="F","Feminino","Masculino")</f>
        <v>Feminino</v>
      </c>
      <c r="F400" s="19" t="s">
        <v>1653</v>
      </c>
      <c r="G400" s="19">
        <f>COUNTIF(Clientes!$F$2:$F$475,F400)</f>
        <v>18</v>
      </c>
      <c r="H400" s="38" t="s">
        <v>1581</v>
      </c>
      <c r="I400" s="19" t="s">
        <v>1526</v>
      </c>
      <c r="J400" s="19" t="s">
        <v>1988</v>
      </c>
      <c r="K400" s="19" t="str">
        <f t="shared" si="13"/>
        <v>Porto Alegre - RS</v>
      </c>
      <c r="L400" s="20" t="s">
        <v>1582</v>
      </c>
      <c r="M400" s="21" t="s">
        <v>1583</v>
      </c>
      <c r="N400" s="19" t="s">
        <v>1505</v>
      </c>
      <c r="O400" s="19" t="str">
        <f>IF(Clientes!$N400 = "sim", "Assinante","Não Assinante")</f>
        <v>Assinante</v>
      </c>
    </row>
    <row r="401" spans="1:15" ht="12.5" hidden="1" x14ac:dyDescent="0.25">
      <c r="A401" s="23" t="s">
        <v>1926</v>
      </c>
      <c r="B401" s="23" t="str">
        <f t="shared" si="12"/>
        <v>Osneia</v>
      </c>
      <c r="C401" s="24">
        <v>55</v>
      </c>
      <c r="D401" s="22" t="s">
        <v>1499</v>
      </c>
      <c r="E401" s="19" t="str">
        <f>IF(Clientes!$D401="F","Feminino","Masculino")</f>
        <v>Feminino</v>
      </c>
      <c r="F401" s="23" t="s">
        <v>1560</v>
      </c>
      <c r="G401" s="19">
        <f>COUNTIF(Clientes!$F$2:$F$475,F401)</f>
        <v>15</v>
      </c>
      <c r="H401" s="23" t="s">
        <v>1574</v>
      </c>
      <c r="I401" s="23" t="s">
        <v>1575</v>
      </c>
      <c r="J401" s="23" t="s">
        <v>1988</v>
      </c>
      <c r="K401" s="23" t="str">
        <f t="shared" si="13"/>
        <v>Vila Velha - ES</v>
      </c>
      <c r="L401" s="24" t="s">
        <v>1576</v>
      </c>
      <c r="M401" s="21" t="s">
        <v>1577</v>
      </c>
      <c r="N401" s="23" t="s">
        <v>1505</v>
      </c>
      <c r="O401" s="23" t="str">
        <f>IF(Clientes!$N401 = "sim", "Assinante","Não Assinante")</f>
        <v>Assinante</v>
      </c>
    </row>
    <row r="402" spans="1:15" ht="12.5" hidden="1" x14ac:dyDescent="0.25">
      <c r="A402" s="19" t="s">
        <v>1927</v>
      </c>
      <c r="B402" s="19" t="str">
        <f t="shared" si="12"/>
        <v>Osmilton</v>
      </c>
      <c r="C402" s="20">
        <v>58</v>
      </c>
      <c r="D402" s="18" t="s">
        <v>1546</v>
      </c>
      <c r="E402" s="19" t="str">
        <f>IF(Clientes!$D402="F","Feminino","Masculino")</f>
        <v>Masculino</v>
      </c>
      <c r="F402" s="19" t="s">
        <v>1507</v>
      </c>
      <c r="G402" s="19">
        <f>COUNTIF(Clientes!$F$2:$F$475,F402)</f>
        <v>149</v>
      </c>
      <c r="H402" s="23" t="s">
        <v>1519</v>
      </c>
      <c r="I402" s="19" t="s">
        <v>1520</v>
      </c>
      <c r="J402" s="19" t="s">
        <v>1988</v>
      </c>
      <c r="K402" s="19" t="str">
        <f t="shared" si="13"/>
        <v>Curitiba - PR</v>
      </c>
      <c r="L402" s="20" t="s">
        <v>1642</v>
      </c>
      <c r="M402" s="21" t="s">
        <v>1643</v>
      </c>
      <c r="N402" s="19" t="s">
        <v>1505</v>
      </c>
      <c r="O402" s="19" t="str">
        <f>IF(Clientes!$N402 = "sim", "Assinante","Não Assinante")</f>
        <v>Assinante</v>
      </c>
    </row>
    <row r="403" spans="1:15" ht="12.5" hidden="1" x14ac:dyDescent="0.25">
      <c r="A403" s="23" t="s">
        <v>1928</v>
      </c>
      <c r="B403" s="23" t="str">
        <f t="shared" si="12"/>
        <v>Wemesson</v>
      </c>
      <c r="C403" s="24">
        <v>38</v>
      </c>
      <c r="D403" s="22" t="s">
        <v>1546</v>
      </c>
      <c r="E403" s="19" t="str">
        <f>IF(Clientes!$D403="F","Feminino","Masculino")</f>
        <v>Masculino</v>
      </c>
      <c r="F403" s="23" t="s">
        <v>1653</v>
      </c>
      <c r="G403" s="19">
        <f>COUNTIF(Clientes!$F$2:$F$475,F403)</f>
        <v>18</v>
      </c>
      <c r="H403" s="19" t="s">
        <v>1569</v>
      </c>
      <c r="I403" s="23" t="s">
        <v>1553</v>
      </c>
      <c r="J403" s="23" t="s">
        <v>1988</v>
      </c>
      <c r="K403" s="23" t="str">
        <f t="shared" si="13"/>
        <v>São Paulo - SP</v>
      </c>
      <c r="L403" s="24" t="s">
        <v>1606</v>
      </c>
      <c r="M403" s="21" t="s">
        <v>1607</v>
      </c>
      <c r="N403" s="23" t="s">
        <v>1505</v>
      </c>
      <c r="O403" s="23" t="str">
        <f>IF(Clientes!$N403 = "sim", "Assinante","Não Assinante")</f>
        <v>Assinante</v>
      </c>
    </row>
    <row r="404" spans="1:15" ht="12.5" hidden="1" x14ac:dyDescent="0.25">
      <c r="A404" s="19" t="s">
        <v>1929</v>
      </c>
      <c r="B404" s="19" t="str">
        <f t="shared" si="12"/>
        <v>Carleani</v>
      </c>
      <c r="C404" s="20">
        <v>44</v>
      </c>
      <c r="D404" s="18" t="s">
        <v>1499</v>
      </c>
      <c r="E404" s="19" t="str">
        <f>IF(Clientes!$D404="F","Feminino","Masculino")</f>
        <v>Feminino</v>
      </c>
      <c r="F404" s="19" t="s">
        <v>1531</v>
      </c>
      <c r="G404" s="19">
        <f>COUNTIF(Clientes!$F$2:$F$475,F404)</f>
        <v>14</v>
      </c>
      <c r="H404" s="19" t="s">
        <v>1569</v>
      </c>
      <c r="I404" s="19" t="s">
        <v>1553</v>
      </c>
      <c r="J404" s="19" t="s">
        <v>1988</v>
      </c>
      <c r="K404" s="19" t="str">
        <f t="shared" si="13"/>
        <v>São Paulo - SP</v>
      </c>
      <c r="L404" s="20" t="s">
        <v>1606</v>
      </c>
      <c r="M404" s="21" t="s">
        <v>1607</v>
      </c>
      <c r="N404" s="19" t="s">
        <v>1529</v>
      </c>
      <c r="O404" s="19" t="str">
        <f>IF(Clientes!$N404 = "sim", "Assinante","Não Assinante")</f>
        <v>Não Assinante</v>
      </c>
    </row>
    <row r="405" spans="1:15" ht="12.5" hidden="1" x14ac:dyDescent="0.25">
      <c r="A405" s="23" t="s">
        <v>1609</v>
      </c>
      <c r="B405" s="23" t="str">
        <f t="shared" si="12"/>
        <v>Suedi</v>
      </c>
      <c r="C405" s="24">
        <v>17</v>
      </c>
      <c r="D405" s="22" t="s">
        <v>1499</v>
      </c>
      <c r="E405" s="19" t="str">
        <f>IF(Clientes!$D405="F","Feminino","Masculino")</f>
        <v>Feminino</v>
      </c>
      <c r="F405" s="23" t="s">
        <v>1531</v>
      </c>
      <c r="G405" s="19">
        <f>COUNTIF(Clientes!$F$2:$F$475,F405)</f>
        <v>14</v>
      </c>
      <c r="H405" s="38" t="s">
        <v>1581</v>
      </c>
      <c r="I405" s="23" t="s">
        <v>1526</v>
      </c>
      <c r="J405" s="23" t="s">
        <v>1988</v>
      </c>
      <c r="K405" s="23" t="str">
        <f t="shared" si="13"/>
        <v>Porto Alegre - RS</v>
      </c>
      <c r="L405" s="24" t="s">
        <v>1582</v>
      </c>
      <c r="M405" s="21" t="s">
        <v>1583</v>
      </c>
      <c r="N405" s="23" t="s">
        <v>1505</v>
      </c>
      <c r="O405" s="23" t="str">
        <f>IF(Clientes!$N405 = "sim", "Assinante","Não Assinante")</f>
        <v>Assinante</v>
      </c>
    </row>
    <row r="406" spans="1:15" ht="12.5" hidden="1" x14ac:dyDescent="0.25">
      <c r="A406" s="19" t="s">
        <v>1930</v>
      </c>
      <c r="B406" s="19" t="str">
        <f t="shared" si="12"/>
        <v>Sueda</v>
      </c>
      <c r="C406" s="20">
        <v>63</v>
      </c>
      <c r="D406" s="18" t="s">
        <v>1499</v>
      </c>
      <c r="E406" s="19" t="str">
        <f>IF(Clientes!$D406="F","Feminino","Masculino")</f>
        <v>Feminino</v>
      </c>
      <c r="F406" s="19" t="s">
        <v>1507</v>
      </c>
      <c r="G406" s="19">
        <f>COUNTIF(Clientes!$F$2:$F$475,F406)</f>
        <v>149</v>
      </c>
      <c r="H406" s="19" t="s">
        <v>1574</v>
      </c>
      <c r="I406" s="19" t="s">
        <v>1575</v>
      </c>
      <c r="J406" s="19" t="s">
        <v>1988</v>
      </c>
      <c r="K406" s="19" t="str">
        <f t="shared" si="13"/>
        <v>Vila Velha - ES</v>
      </c>
      <c r="L406" s="20" t="s">
        <v>1576</v>
      </c>
      <c r="M406" s="21" t="s">
        <v>1577</v>
      </c>
      <c r="N406" s="19" t="s">
        <v>1505</v>
      </c>
      <c r="O406" s="19" t="str">
        <f>IF(Clientes!$N406 = "sim", "Assinante","Não Assinante")</f>
        <v>Assinante</v>
      </c>
    </row>
    <row r="407" spans="1:15" ht="12.5" hidden="1" x14ac:dyDescent="0.25">
      <c r="A407" s="23" t="s">
        <v>1931</v>
      </c>
      <c r="B407" s="23" t="str">
        <f t="shared" si="12"/>
        <v>Marideusa</v>
      </c>
      <c r="C407" s="24">
        <v>66</v>
      </c>
      <c r="D407" s="22" t="s">
        <v>1499</v>
      </c>
      <c r="E407" s="19" t="str">
        <f>IF(Clientes!$D407="F","Feminino","Masculino")</f>
        <v>Feminino</v>
      </c>
      <c r="F407" s="23" t="s">
        <v>1539</v>
      </c>
      <c r="G407" s="19">
        <f>COUNTIF(Clientes!$F$2:$F$475,F407)</f>
        <v>67</v>
      </c>
      <c r="H407" s="23" t="s">
        <v>1519</v>
      </c>
      <c r="I407" s="23" t="s">
        <v>1520</v>
      </c>
      <c r="J407" s="23" t="s">
        <v>1988</v>
      </c>
      <c r="K407" s="23" t="str">
        <f t="shared" si="13"/>
        <v>Curitiba - PR</v>
      </c>
      <c r="L407" s="24" t="s">
        <v>1642</v>
      </c>
      <c r="M407" s="21" t="s">
        <v>1643</v>
      </c>
      <c r="N407" s="23" t="s">
        <v>1529</v>
      </c>
      <c r="O407" s="23" t="str">
        <f>IF(Clientes!$N407 = "sim", "Assinante","Não Assinante")</f>
        <v>Não Assinante</v>
      </c>
    </row>
    <row r="408" spans="1:15" ht="12.5" hidden="1" x14ac:dyDescent="0.25">
      <c r="A408" s="19" t="s">
        <v>1932</v>
      </c>
      <c r="B408" s="19" t="str">
        <f t="shared" si="12"/>
        <v>Wesllane</v>
      </c>
      <c r="C408" s="20">
        <v>56</v>
      </c>
      <c r="D408" s="18" t="s">
        <v>1499</v>
      </c>
      <c r="E408" s="19" t="str">
        <f>IF(Clientes!$D408="F","Feminino","Masculino")</f>
        <v>Feminino</v>
      </c>
      <c r="F408" s="19" t="s">
        <v>1539</v>
      </c>
      <c r="G408" s="19">
        <f>COUNTIF(Clientes!$F$2:$F$475,F408)</f>
        <v>67</v>
      </c>
      <c r="H408" s="19" t="s">
        <v>1632</v>
      </c>
      <c r="I408" s="19" t="s">
        <v>1633</v>
      </c>
      <c r="J408" s="19" t="s">
        <v>1988</v>
      </c>
      <c r="K408" s="19" t="str">
        <f t="shared" si="13"/>
        <v>Salvador - BA</v>
      </c>
      <c r="L408" s="20" t="s">
        <v>1634</v>
      </c>
      <c r="M408" s="21" t="s">
        <v>1635</v>
      </c>
      <c r="N408" s="19" t="s">
        <v>1529</v>
      </c>
      <c r="O408" s="19" t="str">
        <f>IF(Clientes!$N408 = "sim", "Assinante","Não Assinante")</f>
        <v>Não Assinante</v>
      </c>
    </row>
    <row r="409" spans="1:15" ht="12.5" hidden="1" x14ac:dyDescent="0.25">
      <c r="A409" s="23" t="s">
        <v>1933</v>
      </c>
      <c r="B409" s="23" t="str">
        <f t="shared" si="12"/>
        <v>Osnair</v>
      </c>
      <c r="C409" s="24">
        <v>38</v>
      </c>
      <c r="D409" s="22" t="s">
        <v>1546</v>
      </c>
      <c r="E409" s="19" t="str">
        <f>IF(Clientes!$D409="F","Feminino","Masculino")</f>
        <v>Masculino</v>
      </c>
      <c r="F409" s="23" t="s">
        <v>1518</v>
      </c>
      <c r="G409" s="19">
        <f>COUNTIF(Clientes!$F$2:$F$475,F409)</f>
        <v>28</v>
      </c>
      <c r="H409" s="19" t="s">
        <v>1569</v>
      </c>
      <c r="I409" s="23" t="s">
        <v>1553</v>
      </c>
      <c r="J409" s="23" t="s">
        <v>1988</v>
      </c>
      <c r="K409" s="23" t="str">
        <f t="shared" si="13"/>
        <v>São Paulo - SP</v>
      </c>
      <c r="L409" s="24" t="s">
        <v>1570</v>
      </c>
      <c r="M409" s="21" t="s">
        <v>1571</v>
      </c>
      <c r="N409" s="23" t="s">
        <v>1505</v>
      </c>
      <c r="O409" s="23" t="str">
        <f>IF(Clientes!$N409 = "sim", "Assinante","Não Assinante")</f>
        <v>Assinante</v>
      </c>
    </row>
    <row r="410" spans="1:15" ht="12.5" hidden="1" x14ac:dyDescent="0.25">
      <c r="A410" s="19" t="s">
        <v>1934</v>
      </c>
      <c r="B410" s="19" t="str">
        <f t="shared" si="12"/>
        <v>Wesle</v>
      </c>
      <c r="C410" s="20">
        <v>47</v>
      </c>
      <c r="D410" s="18" t="s">
        <v>1546</v>
      </c>
      <c r="E410" s="19" t="str">
        <f>IF(Clientes!$D410="F","Feminino","Masculino")</f>
        <v>Masculino</v>
      </c>
      <c r="F410" s="19" t="s">
        <v>1594</v>
      </c>
      <c r="G410" s="19">
        <f>COUNTIF(Clientes!$F$2:$F$475,F410)</f>
        <v>50</v>
      </c>
      <c r="H410" s="19" t="s">
        <v>1569</v>
      </c>
      <c r="I410" s="19" t="s">
        <v>1553</v>
      </c>
      <c r="J410" s="19" t="s">
        <v>1988</v>
      </c>
      <c r="K410" s="19" t="str">
        <f t="shared" si="13"/>
        <v>São Paulo - SP</v>
      </c>
      <c r="L410" s="20" t="s">
        <v>1554</v>
      </c>
      <c r="M410" s="21" t="s">
        <v>1555</v>
      </c>
      <c r="N410" s="19" t="s">
        <v>1529</v>
      </c>
      <c r="O410" s="19" t="str">
        <f>IF(Clientes!$N410 = "sim", "Assinante","Não Assinante")</f>
        <v>Não Assinante</v>
      </c>
    </row>
    <row r="411" spans="1:15" ht="12.5" hidden="1" x14ac:dyDescent="0.25">
      <c r="A411" s="23" t="s">
        <v>1935</v>
      </c>
      <c r="B411" s="23" t="str">
        <f t="shared" si="12"/>
        <v>Belmirio</v>
      </c>
      <c r="C411" s="24">
        <v>30</v>
      </c>
      <c r="D411" s="22" t="s">
        <v>1546</v>
      </c>
      <c r="E411" s="19" t="str">
        <f>IF(Clientes!$D411="F","Feminino","Masculino")</f>
        <v>Masculino</v>
      </c>
      <c r="F411" s="23" t="s">
        <v>1518</v>
      </c>
      <c r="G411" s="19">
        <f>COUNTIF(Clientes!$F$2:$F$475,F411)</f>
        <v>28</v>
      </c>
      <c r="H411" s="23" t="s">
        <v>1519</v>
      </c>
      <c r="I411" s="23" t="s">
        <v>1520</v>
      </c>
      <c r="J411" s="23" t="s">
        <v>1988</v>
      </c>
      <c r="K411" s="23" t="str">
        <f t="shared" si="13"/>
        <v>Curitiba - PR</v>
      </c>
      <c r="L411" s="24" t="s">
        <v>1521</v>
      </c>
      <c r="M411" s="21" t="s">
        <v>1522</v>
      </c>
      <c r="N411" s="23" t="s">
        <v>1505</v>
      </c>
      <c r="O411" s="23" t="str">
        <f>IF(Clientes!$N411 = "sim", "Assinante","Não Assinante")</f>
        <v>Assinante</v>
      </c>
    </row>
    <row r="412" spans="1:15" ht="12.5" hidden="1" x14ac:dyDescent="0.25">
      <c r="A412" s="19" t="s">
        <v>1936</v>
      </c>
      <c r="B412" s="19" t="str">
        <f t="shared" si="12"/>
        <v>Suelaine</v>
      </c>
      <c r="C412" s="20">
        <v>65</v>
      </c>
      <c r="D412" s="18" t="s">
        <v>1499</v>
      </c>
      <c r="E412" s="19" t="str">
        <f>IF(Clientes!$D412="F","Feminino","Masculino")</f>
        <v>Feminino</v>
      </c>
      <c r="F412" s="19" t="s">
        <v>1507</v>
      </c>
      <c r="G412" s="19">
        <f>COUNTIF(Clientes!$F$2:$F$475,F412)</f>
        <v>149</v>
      </c>
      <c r="H412" s="19" t="s">
        <v>1513</v>
      </c>
      <c r="I412" s="19" t="s">
        <v>1514</v>
      </c>
      <c r="J412" s="19" t="s">
        <v>1988</v>
      </c>
      <c r="K412" s="19" t="str">
        <f t="shared" si="13"/>
        <v>Manaus - AM</v>
      </c>
      <c r="L412" s="20" t="s">
        <v>1515</v>
      </c>
      <c r="M412" s="21" t="s">
        <v>1516</v>
      </c>
      <c r="N412" s="19" t="s">
        <v>1529</v>
      </c>
      <c r="O412" s="19" t="str">
        <f>IF(Clientes!$N412 = "sim", "Assinante","Não Assinante")</f>
        <v>Não Assinante</v>
      </c>
    </row>
    <row r="413" spans="1:15" ht="12.5" hidden="1" x14ac:dyDescent="0.25">
      <c r="A413" s="23" t="s">
        <v>1937</v>
      </c>
      <c r="B413" s="23" t="str">
        <f t="shared" si="12"/>
        <v>Sid</v>
      </c>
      <c r="C413" s="24">
        <v>67</v>
      </c>
      <c r="D413" s="22" t="s">
        <v>1499</v>
      </c>
      <c r="E413" s="19" t="str">
        <f>IF(Clientes!$D413="F","Feminino","Masculino")</f>
        <v>Feminino</v>
      </c>
      <c r="F413" s="23" t="s">
        <v>1507</v>
      </c>
      <c r="G413" s="19">
        <f>COUNTIF(Clientes!$F$2:$F$475,F413)</f>
        <v>149</v>
      </c>
      <c r="H413" s="19" t="s">
        <v>1569</v>
      </c>
      <c r="I413" s="23" t="s">
        <v>1553</v>
      </c>
      <c r="J413" s="23" t="s">
        <v>1988</v>
      </c>
      <c r="K413" s="23" t="str">
        <f t="shared" si="13"/>
        <v>São Paulo - SP</v>
      </c>
      <c r="L413" s="24" t="s">
        <v>1554</v>
      </c>
      <c r="M413" s="21" t="s">
        <v>1555</v>
      </c>
      <c r="N413" s="23" t="s">
        <v>1529</v>
      </c>
      <c r="O413" s="23" t="str">
        <f>IF(Clientes!$N413 = "sim", "Assinante","Não Assinante")</f>
        <v>Não Assinante</v>
      </c>
    </row>
    <row r="414" spans="1:15" ht="12.5" hidden="1" x14ac:dyDescent="0.25">
      <c r="A414" s="19" t="s">
        <v>1938</v>
      </c>
      <c r="B414" s="19" t="str">
        <f t="shared" si="12"/>
        <v>Suziane</v>
      </c>
      <c r="C414" s="20">
        <v>41</v>
      </c>
      <c r="D414" s="18" t="s">
        <v>1499</v>
      </c>
      <c r="E414" s="19" t="str">
        <f>IF(Clientes!$D414="F","Feminino","Masculino")</f>
        <v>Feminino</v>
      </c>
      <c r="F414" s="19" t="s">
        <v>1594</v>
      </c>
      <c r="G414" s="19">
        <f>COUNTIF(Clientes!$F$2:$F$475,F414)</f>
        <v>50</v>
      </c>
      <c r="H414" s="23" t="s">
        <v>1519</v>
      </c>
      <c r="I414" s="19" t="s">
        <v>1520</v>
      </c>
      <c r="J414" s="19" t="s">
        <v>1988</v>
      </c>
      <c r="K414" s="19" t="str">
        <f t="shared" si="13"/>
        <v>Curitiba - PR</v>
      </c>
      <c r="L414" s="20" t="s">
        <v>1521</v>
      </c>
      <c r="M414" s="21" t="s">
        <v>1522</v>
      </c>
      <c r="N414" s="19" t="s">
        <v>1505</v>
      </c>
      <c r="O414" s="19" t="str">
        <f>IF(Clientes!$N414 = "sim", "Assinante","Não Assinante")</f>
        <v>Assinante</v>
      </c>
    </row>
    <row r="415" spans="1:15" ht="12.5" hidden="1" x14ac:dyDescent="0.25">
      <c r="A415" s="23" t="s">
        <v>1939</v>
      </c>
      <c r="B415" s="23" t="str">
        <f t="shared" si="12"/>
        <v>Wemerton</v>
      </c>
      <c r="C415" s="24">
        <v>45</v>
      </c>
      <c r="D415" s="22" t="s">
        <v>1546</v>
      </c>
      <c r="E415" s="19" t="str">
        <f>IF(Clientes!$D415="F","Feminino","Masculino")</f>
        <v>Masculino</v>
      </c>
      <c r="F415" s="23" t="s">
        <v>1524</v>
      </c>
      <c r="G415" s="19">
        <f>COUNTIF(Clientes!$F$2:$F$475,F415)</f>
        <v>38</v>
      </c>
      <c r="H415" s="23" t="s">
        <v>1547</v>
      </c>
      <c r="I415" s="23" t="s">
        <v>1548</v>
      </c>
      <c r="J415" s="23" t="s">
        <v>1988</v>
      </c>
      <c r="K415" s="23" t="str">
        <f t="shared" si="13"/>
        <v>Maceió - AL</v>
      </c>
      <c r="L415" s="24" t="s">
        <v>1549</v>
      </c>
      <c r="M415" s="21" t="s">
        <v>1550</v>
      </c>
      <c r="N415" s="23" t="s">
        <v>1505</v>
      </c>
      <c r="O415" s="23" t="str">
        <f>IF(Clientes!$N415 = "sim", "Assinante","Não Assinante")</f>
        <v>Assinante</v>
      </c>
    </row>
    <row r="416" spans="1:15" ht="12.5" hidden="1" x14ac:dyDescent="0.25">
      <c r="A416" s="19" t="s">
        <v>1863</v>
      </c>
      <c r="B416" s="19" t="str">
        <f t="shared" si="12"/>
        <v>Wemerson</v>
      </c>
      <c r="C416" s="20">
        <v>64</v>
      </c>
      <c r="D416" s="18" t="s">
        <v>1546</v>
      </c>
      <c r="E416" s="19" t="str">
        <f>IF(Clientes!$D416="F","Feminino","Masculino")</f>
        <v>Masculino</v>
      </c>
      <c r="F416" s="19" t="s">
        <v>1539</v>
      </c>
      <c r="G416" s="19">
        <f>COUNTIF(Clientes!$F$2:$F$475,F416)</f>
        <v>67</v>
      </c>
      <c r="H416" s="38" t="s">
        <v>1581</v>
      </c>
      <c r="I416" s="19" t="s">
        <v>1526</v>
      </c>
      <c r="J416" s="19" t="s">
        <v>1988</v>
      </c>
      <c r="K416" s="19" t="str">
        <f t="shared" si="13"/>
        <v>Porto Alegre - RS</v>
      </c>
      <c r="L416" s="20" t="s">
        <v>1527</v>
      </c>
      <c r="M416" s="21" t="s">
        <v>1528</v>
      </c>
      <c r="N416" s="19" t="s">
        <v>1505</v>
      </c>
      <c r="O416" s="19" t="str">
        <f>IF(Clientes!$N416 = "sim", "Assinante","Não Assinante")</f>
        <v>Assinante</v>
      </c>
    </row>
    <row r="417" spans="1:15" ht="12.5" x14ac:dyDescent="0.25">
      <c r="A417" s="23" t="s">
        <v>1940</v>
      </c>
      <c r="B417" s="23" t="str">
        <f t="shared" si="12"/>
        <v>Osvaldina</v>
      </c>
      <c r="C417" s="24">
        <v>56</v>
      </c>
      <c r="D417" s="22" t="s">
        <v>1499</v>
      </c>
      <c r="E417" s="19" t="str">
        <f>IF(Clientes!$D417="F","Feminino","Masculino")</f>
        <v>Feminino</v>
      </c>
      <c r="F417" s="23" t="s">
        <v>1518</v>
      </c>
      <c r="G417" s="19">
        <f>COUNTIF(Clientes!$F$2:$F$475,F417)</f>
        <v>28</v>
      </c>
      <c r="H417" s="23" t="s">
        <v>1618</v>
      </c>
      <c r="I417" s="23" t="s">
        <v>1619</v>
      </c>
      <c r="J417" s="23" t="s">
        <v>1988</v>
      </c>
      <c r="K417" s="23" t="str">
        <f t="shared" si="13"/>
        <v>Olinda - PE</v>
      </c>
      <c r="L417" s="24" t="s">
        <v>1620</v>
      </c>
      <c r="M417" s="21" t="s">
        <v>1621</v>
      </c>
      <c r="N417" s="23" t="s">
        <v>1529</v>
      </c>
      <c r="O417" s="23" t="str">
        <f>IF(Clientes!$N417 = "sim", "Assinante","Não Assinante")</f>
        <v>Não Assinante</v>
      </c>
    </row>
    <row r="418" spans="1:15" ht="12.5" hidden="1" x14ac:dyDescent="0.25">
      <c r="A418" s="19" t="s">
        <v>1709</v>
      </c>
      <c r="B418" s="19" t="str">
        <f t="shared" si="12"/>
        <v>Osnil</v>
      </c>
      <c r="C418" s="20">
        <v>66</v>
      </c>
      <c r="D418" s="18" t="s">
        <v>1546</v>
      </c>
      <c r="E418" s="19" t="str">
        <f>IF(Clientes!$D418="F","Feminino","Masculino")</f>
        <v>Masculino</v>
      </c>
      <c r="F418" s="19" t="s">
        <v>1653</v>
      </c>
      <c r="G418" s="19">
        <f>COUNTIF(Clientes!$F$2:$F$475,F418)</f>
        <v>18</v>
      </c>
      <c r="H418" s="19" t="s">
        <v>1547</v>
      </c>
      <c r="I418" s="19" t="s">
        <v>1548</v>
      </c>
      <c r="J418" s="19" t="s">
        <v>1988</v>
      </c>
      <c r="K418" s="19" t="str">
        <f t="shared" si="13"/>
        <v>Maceió - AL</v>
      </c>
      <c r="L418" s="20" t="s">
        <v>1549</v>
      </c>
      <c r="M418" s="21" t="s">
        <v>1550</v>
      </c>
      <c r="N418" s="19" t="s">
        <v>1505</v>
      </c>
      <c r="O418" s="19" t="str">
        <f>IF(Clientes!$N418 = "sim", "Assinante","Não Assinante")</f>
        <v>Assinante</v>
      </c>
    </row>
    <row r="419" spans="1:15" ht="12.5" hidden="1" x14ac:dyDescent="0.25">
      <c r="A419" s="23" t="s">
        <v>1941</v>
      </c>
      <c r="B419" s="23" t="str">
        <f t="shared" si="12"/>
        <v>Eriqui</v>
      </c>
      <c r="C419" s="24">
        <v>51</v>
      </c>
      <c r="D419" s="22" t="s">
        <v>1546</v>
      </c>
      <c r="E419" s="19" t="str">
        <f>IF(Clientes!$D419="F","Feminino","Masculino")</f>
        <v>Masculino</v>
      </c>
      <c r="F419" s="23" t="s">
        <v>1507</v>
      </c>
      <c r="G419" s="19">
        <f>COUNTIF(Clientes!$F$2:$F$475,F419)</f>
        <v>149</v>
      </c>
      <c r="H419" s="23" t="s">
        <v>1513</v>
      </c>
      <c r="I419" s="23" t="s">
        <v>1514</v>
      </c>
      <c r="J419" s="23" t="s">
        <v>1988</v>
      </c>
      <c r="K419" s="23" t="str">
        <f t="shared" si="13"/>
        <v>Manaus - AM</v>
      </c>
      <c r="L419" s="24" t="s">
        <v>1515</v>
      </c>
      <c r="M419" s="21" t="s">
        <v>1516</v>
      </c>
      <c r="N419" s="23" t="s">
        <v>1529</v>
      </c>
      <c r="O419" s="23" t="str">
        <f>IF(Clientes!$N419 = "sim", "Assinante","Não Assinante")</f>
        <v>Não Assinante</v>
      </c>
    </row>
    <row r="420" spans="1:15" ht="12.5" hidden="1" x14ac:dyDescent="0.25">
      <c r="A420" s="19" t="s">
        <v>1942</v>
      </c>
      <c r="B420" s="19" t="str">
        <f t="shared" si="12"/>
        <v>Wilza</v>
      </c>
      <c r="C420" s="20">
        <v>36</v>
      </c>
      <c r="D420" s="18" t="s">
        <v>1499</v>
      </c>
      <c r="E420" s="19" t="str">
        <f>IF(Clientes!$D420="F","Feminino","Masculino")</f>
        <v>Feminino</v>
      </c>
      <c r="F420" s="19" t="s">
        <v>1524</v>
      </c>
      <c r="G420" s="19">
        <f>COUNTIF(Clientes!$F$2:$F$475,F420)</f>
        <v>38</v>
      </c>
      <c r="H420" s="23" t="s">
        <v>1519</v>
      </c>
      <c r="I420" s="19" t="s">
        <v>1520</v>
      </c>
      <c r="J420" s="19" t="s">
        <v>1988</v>
      </c>
      <c r="K420" s="19" t="str">
        <f t="shared" si="13"/>
        <v>Curitiba - PR</v>
      </c>
      <c r="L420" s="20" t="s">
        <v>1642</v>
      </c>
      <c r="M420" s="21" t="s">
        <v>1643</v>
      </c>
      <c r="N420" s="19" t="s">
        <v>1505</v>
      </c>
      <c r="O420" s="19" t="str">
        <f>IF(Clientes!$N420 = "sim", "Assinante","Não Assinante")</f>
        <v>Assinante</v>
      </c>
    </row>
    <row r="421" spans="1:15" ht="12.5" hidden="1" x14ac:dyDescent="0.25">
      <c r="A421" s="23" t="s">
        <v>1752</v>
      </c>
      <c r="B421" s="23" t="str">
        <f t="shared" si="12"/>
        <v>Abder</v>
      </c>
      <c r="C421" s="24">
        <v>50</v>
      </c>
      <c r="D421" s="22" t="s">
        <v>1546</v>
      </c>
      <c r="E421" s="19" t="str">
        <f>IF(Clientes!$D421="F","Feminino","Masculino")</f>
        <v>Masculino</v>
      </c>
      <c r="F421" s="23" t="s">
        <v>1524</v>
      </c>
      <c r="G421" s="19">
        <f>COUNTIF(Clientes!$F$2:$F$475,F421)</f>
        <v>38</v>
      </c>
      <c r="H421" s="23" t="s">
        <v>1519</v>
      </c>
      <c r="I421" s="23" t="s">
        <v>1520</v>
      </c>
      <c r="J421" s="23" t="s">
        <v>1988</v>
      </c>
      <c r="K421" s="23" t="str">
        <f t="shared" si="13"/>
        <v>Curitiba - PR</v>
      </c>
      <c r="L421" s="24" t="s">
        <v>1521</v>
      </c>
      <c r="M421" s="21" t="s">
        <v>1522</v>
      </c>
      <c r="N421" s="23" t="s">
        <v>1529</v>
      </c>
      <c r="O421" s="23" t="str">
        <f>IF(Clientes!$N421 = "sim", "Assinante","Não Assinante")</f>
        <v>Não Assinante</v>
      </c>
    </row>
    <row r="422" spans="1:15" ht="12.5" hidden="1" x14ac:dyDescent="0.25">
      <c r="A422" s="19" t="s">
        <v>1822</v>
      </c>
      <c r="B422" s="19" t="str">
        <f t="shared" si="12"/>
        <v>Suzeli</v>
      </c>
      <c r="C422" s="20">
        <v>55</v>
      </c>
      <c r="D422" s="18" t="s">
        <v>1499</v>
      </c>
      <c r="E422" s="19" t="str">
        <f>IF(Clientes!$D422="F","Feminino","Masculino")</f>
        <v>Feminino</v>
      </c>
      <c r="F422" s="19" t="s">
        <v>1507</v>
      </c>
      <c r="G422" s="19">
        <f>COUNTIF(Clientes!$F$2:$F$475,F422)</f>
        <v>149</v>
      </c>
      <c r="H422" s="19" t="s">
        <v>1532</v>
      </c>
      <c r="I422" s="19" t="s">
        <v>1533</v>
      </c>
      <c r="J422" s="19" t="s">
        <v>1988</v>
      </c>
      <c r="K422" s="19" t="str">
        <f t="shared" si="13"/>
        <v>São Luís - MA</v>
      </c>
      <c r="L422" s="20" t="s">
        <v>1534</v>
      </c>
      <c r="M422" s="21" t="s">
        <v>1535</v>
      </c>
      <c r="N422" s="19" t="s">
        <v>1529</v>
      </c>
      <c r="O422" s="19" t="str">
        <f>IF(Clientes!$N422 = "sim", "Assinante","Não Assinante")</f>
        <v>Não Assinante</v>
      </c>
    </row>
    <row r="423" spans="1:15" ht="12.5" hidden="1" x14ac:dyDescent="0.25">
      <c r="A423" s="23" t="s">
        <v>1628</v>
      </c>
      <c r="B423" s="23" t="str">
        <f t="shared" si="12"/>
        <v>Carolina</v>
      </c>
      <c r="C423" s="24">
        <v>38</v>
      </c>
      <c r="D423" s="22" t="s">
        <v>1499</v>
      </c>
      <c r="E423" s="19" t="str">
        <f>IF(Clientes!$D423="F","Feminino","Masculino")</f>
        <v>Feminino</v>
      </c>
      <c r="F423" s="23" t="s">
        <v>1507</v>
      </c>
      <c r="G423" s="19">
        <f>COUNTIF(Clientes!$F$2:$F$475,F423)</f>
        <v>149</v>
      </c>
      <c r="H423" s="23" t="s">
        <v>1610</v>
      </c>
      <c r="I423" s="23" t="s">
        <v>1611</v>
      </c>
      <c r="J423" s="23" t="s">
        <v>1988</v>
      </c>
      <c r="K423" s="23" t="str">
        <f t="shared" si="13"/>
        <v>Rio Branco - AC</v>
      </c>
      <c r="L423" s="24" t="s">
        <v>1612</v>
      </c>
      <c r="M423" s="21" t="s">
        <v>1613</v>
      </c>
      <c r="N423" s="23" t="s">
        <v>1505</v>
      </c>
      <c r="O423" s="23" t="str">
        <f>IF(Clientes!$N423 = "sim", "Assinante","Não Assinante")</f>
        <v>Assinante</v>
      </c>
    </row>
    <row r="424" spans="1:15" ht="12.5" hidden="1" x14ac:dyDescent="0.25">
      <c r="A424" s="19" t="s">
        <v>1943</v>
      </c>
      <c r="B424" s="19" t="str">
        <f t="shared" si="12"/>
        <v>Osvanilton</v>
      </c>
      <c r="C424" s="20">
        <v>20</v>
      </c>
      <c r="D424" s="18" t="s">
        <v>1546</v>
      </c>
      <c r="E424" s="19" t="str">
        <f>IF(Clientes!$D424="F","Feminino","Masculino")</f>
        <v>Masculino</v>
      </c>
      <c r="F424" s="19" t="s">
        <v>1567</v>
      </c>
      <c r="G424" s="19">
        <f>COUNTIF(Clientes!$F$2:$F$475,F424)</f>
        <v>30</v>
      </c>
      <c r="H424" s="23" t="s">
        <v>1519</v>
      </c>
      <c r="I424" s="19" t="s">
        <v>1520</v>
      </c>
      <c r="J424" s="19" t="s">
        <v>1988</v>
      </c>
      <c r="K424" s="19" t="str">
        <f t="shared" si="13"/>
        <v>Curitiba - PR</v>
      </c>
      <c r="L424" s="20" t="s">
        <v>1521</v>
      </c>
      <c r="M424" s="21" t="s">
        <v>1522</v>
      </c>
      <c r="N424" s="19" t="s">
        <v>1505</v>
      </c>
      <c r="O424" s="19" t="str">
        <f>IF(Clientes!$N424 = "sim", "Assinante","Não Assinante")</f>
        <v>Assinante</v>
      </c>
    </row>
    <row r="425" spans="1:15" ht="12.5" hidden="1" x14ac:dyDescent="0.25">
      <c r="A425" s="23" t="s">
        <v>1565</v>
      </c>
      <c r="B425" s="23" t="str">
        <f t="shared" si="12"/>
        <v>Osvalnir</v>
      </c>
      <c r="C425" s="24">
        <v>68</v>
      </c>
      <c r="D425" s="22" t="s">
        <v>1546</v>
      </c>
      <c r="E425" s="19" t="str">
        <f>IF(Clientes!$D425="F","Feminino","Masculino")</f>
        <v>Masculino</v>
      </c>
      <c r="F425" s="23" t="s">
        <v>1573</v>
      </c>
      <c r="G425" s="19">
        <f>COUNTIF(Clientes!$F$2:$F$475,F425)</f>
        <v>43</v>
      </c>
      <c r="H425" s="23" t="s">
        <v>1532</v>
      </c>
      <c r="I425" s="23" t="s">
        <v>1533</v>
      </c>
      <c r="J425" s="23" t="s">
        <v>1988</v>
      </c>
      <c r="K425" s="23" t="str">
        <f t="shared" si="13"/>
        <v>São Luís - MA</v>
      </c>
      <c r="L425" s="24" t="s">
        <v>1534</v>
      </c>
      <c r="M425" s="21" t="s">
        <v>1535</v>
      </c>
      <c r="N425" s="23" t="s">
        <v>1529</v>
      </c>
      <c r="O425" s="23" t="str">
        <f>IF(Clientes!$N425 = "sim", "Assinante","Não Assinante")</f>
        <v>Não Assinante</v>
      </c>
    </row>
    <row r="426" spans="1:15" ht="12.5" hidden="1" x14ac:dyDescent="0.25">
      <c r="A426" s="19" t="s">
        <v>1695</v>
      </c>
      <c r="B426" s="19" t="str">
        <f t="shared" si="12"/>
        <v>Carolline</v>
      </c>
      <c r="C426" s="20">
        <v>26</v>
      </c>
      <c r="D426" s="18" t="s">
        <v>1499</v>
      </c>
      <c r="E426" s="19" t="str">
        <f>IF(Clientes!$D426="F","Feminino","Masculino")</f>
        <v>Feminino</v>
      </c>
      <c r="F426" s="19" t="s">
        <v>1518</v>
      </c>
      <c r="G426" s="19">
        <f>COUNTIF(Clientes!$F$2:$F$475,F426)</f>
        <v>28</v>
      </c>
      <c r="H426" s="19" t="s">
        <v>1501</v>
      </c>
      <c r="I426" s="19" t="s">
        <v>1502</v>
      </c>
      <c r="J426" s="19" t="s">
        <v>1988</v>
      </c>
      <c r="K426" s="19" t="str">
        <f t="shared" si="13"/>
        <v>Belo Horizonte - MG</v>
      </c>
      <c r="L426" s="20" t="s">
        <v>1503</v>
      </c>
      <c r="M426" s="21" t="s">
        <v>1504</v>
      </c>
      <c r="N426" s="19" t="s">
        <v>1505</v>
      </c>
      <c r="O426" s="19" t="str">
        <f>IF(Clientes!$N426 = "sim", "Assinante","Não Assinante")</f>
        <v>Assinante</v>
      </c>
    </row>
    <row r="427" spans="1:15" ht="12.5" hidden="1" x14ac:dyDescent="0.25">
      <c r="A427" s="23" t="s">
        <v>1944</v>
      </c>
      <c r="B427" s="23" t="str">
        <f t="shared" si="12"/>
        <v>Suzilene</v>
      </c>
      <c r="C427" s="24">
        <v>35</v>
      </c>
      <c r="D427" s="22" t="s">
        <v>1499</v>
      </c>
      <c r="E427" s="19" t="str">
        <f>IF(Clientes!$D427="F","Feminino","Masculino")</f>
        <v>Feminino</v>
      </c>
      <c r="F427" s="23" t="s">
        <v>1518</v>
      </c>
      <c r="G427" s="19">
        <f>COUNTIF(Clientes!$F$2:$F$475,F427)</f>
        <v>28</v>
      </c>
      <c r="H427" s="19" t="s">
        <v>1501</v>
      </c>
      <c r="I427" s="23" t="s">
        <v>1502</v>
      </c>
      <c r="J427" s="23" t="s">
        <v>1988</v>
      </c>
      <c r="K427" s="23" t="str">
        <f t="shared" si="13"/>
        <v>Belo Horizonte - MG</v>
      </c>
      <c r="L427" s="24" t="s">
        <v>1557</v>
      </c>
      <c r="M427" s="21" t="s">
        <v>1558</v>
      </c>
      <c r="N427" s="23" t="s">
        <v>1505</v>
      </c>
      <c r="O427" s="23" t="str">
        <f>IF(Clientes!$N427 = "sim", "Assinante","Não Assinante")</f>
        <v>Assinante</v>
      </c>
    </row>
    <row r="428" spans="1:15" ht="12.5" hidden="1" x14ac:dyDescent="0.25">
      <c r="A428" s="19" t="s">
        <v>1945</v>
      </c>
      <c r="B428" s="19" t="str">
        <f t="shared" si="12"/>
        <v>Alemir</v>
      </c>
      <c r="C428" s="20">
        <v>35</v>
      </c>
      <c r="D428" s="18" t="s">
        <v>1499</v>
      </c>
      <c r="E428" s="19" t="str">
        <f>IF(Clientes!$D428="F","Feminino","Masculino")</f>
        <v>Feminino</v>
      </c>
      <c r="F428" s="19" t="s">
        <v>1594</v>
      </c>
      <c r="G428" s="19">
        <f>COUNTIF(Clientes!$F$2:$F$475,F428)</f>
        <v>50</v>
      </c>
      <c r="H428" s="19" t="s">
        <v>1508</v>
      </c>
      <c r="I428" s="19" t="s">
        <v>1509</v>
      </c>
      <c r="J428" s="19" t="s">
        <v>1988</v>
      </c>
      <c r="K428" s="19" t="str">
        <f t="shared" si="13"/>
        <v>Fortaleza - CE</v>
      </c>
      <c r="L428" s="20" t="s">
        <v>1510</v>
      </c>
      <c r="M428" s="21" t="s">
        <v>1511</v>
      </c>
      <c r="N428" s="19" t="s">
        <v>1505</v>
      </c>
      <c r="O428" s="19" t="str">
        <f>IF(Clientes!$N428 = "sim", "Assinante","Não Assinante")</f>
        <v>Assinante</v>
      </c>
    </row>
    <row r="429" spans="1:15" ht="12.5" hidden="1" x14ac:dyDescent="0.25">
      <c r="A429" s="23" t="s">
        <v>1946</v>
      </c>
      <c r="B429" s="23" t="str">
        <f t="shared" si="12"/>
        <v>Marides</v>
      </c>
      <c r="C429" s="24">
        <v>24</v>
      </c>
      <c r="D429" s="22" t="s">
        <v>1499</v>
      </c>
      <c r="E429" s="19" t="str">
        <f>IF(Clientes!$D429="F","Feminino","Masculino")</f>
        <v>Feminino</v>
      </c>
      <c r="F429" s="23" t="s">
        <v>1507</v>
      </c>
      <c r="G429" s="19">
        <f>COUNTIF(Clientes!$F$2:$F$475,F429)</f>
        <v>149</v>
      </c>
      <c r="H429" s="19" t="s">
        <v>1569</v>
      </c>
      <c r="I429" s="23" t="s">
        <v>1553</v>
      </c>
      <c r="J429" s="23" t="s">
        <v>1988</v>
      </c>
      <c r="K429" s="23" t="str">
        <f t="shared" si="13"/>
        <v>São Paulo - SP</v>
      </c>
      <c r="L429" s="24" t="s">
        <v>1570</v>
      </c>
      <c r="M429" s="21" t="s">
        <v>1571</v>
      </c>
      <c r="N429" s="23" t="s">
        <v>1505</v>
      </c>
      <c r="O429" s="23" t="str">
        <f>IF(Clientes!$N429 = "sim", "Assinante","Não Assinante")</f>
        <v>Assinante</v>
      </c>
    </row>
    <row r="430" spans="1:15" ht="12.5" hidden="1" x14ac:dyDescent="0.25">
      <c r="A430" s="19" t="s">
        <v>1598</v>
      </c>
      <c r="B430" s="19" t="str">
        <f t="shared" si="12"/>
        <v>Wesley</v>
      </c>
      <c r="C430" s="20">
        <v>69</v>
      </c>
      <c r="D430" s="18" t="s">
        <v>1546</v>
      </c>
      <c r="E430" s="19" t="str">
        <f>IF(Clientes!$D430="F","Feminino","Masculino")</f>
        <v>Masculino</v>
      </c>
      <c r="F430" s="19" t="s">
        <v>1594</v>
      </c>
      <c r="G430" s="19">
        <f>COUNTIF(Clientes!$F$2:$F$475,F430)</f>
        <v>50</v>
      </c>
      <c r="H430" s="19" t="s">
        <v>1508</v>
      </c>
      <c r="I430" s="19" t="s">
        <v>1509</v>
      </c>
      <c r="J430" s="19" t="s">
        <v>1988</v>
      </c>
      <c r="K430" s="19" t="str">
        <f t="shared" si="13"/>
        <v>Fortaleza - CE</v>
      </c>
      <c r="L430" s="20" t="s">
        <v>1510</v>
      </c>
      <c r="M430" s="21" t="s">
        <v>1511</v>
      </c>
      <c r="N430" s="19" t="s">
        <v>1505</v>
      </c>
      <c r="O430" s="19" t="str">
        <f>IF(Clientes!$N430 = "sim", "Assinante","Não Assinante")</f>
        <v>Assinante</v>
      </c>
    </row>
    <row r="431" spans="1:15" ht="12.5" hidden="1" x14ac:dyDescent="0.25">
      <c r="A431" s="23" t="s">
        <v>1947</v>
      </c>
      <c r="B431" s="23" t="str">
        <f t="shared" si="12"/>
        <v>Eris</v>
      </c>
      <c r="C431" s="24">
        <v>66</v>
      </c>
      <c r="D431" s="22" t="s">
        <v>1546</v>
      </c>
      <c r="E431" s="19" t="str">
        <f>IF(Clientes!$D431="F","Feminino","Masculino")</f>
        <v>Masculino</v>
      </c>
      <c r="F431" s="23" t="s">
        <v>1539</v>
      </c>
      <c r="G431" s="19">
        <f>COUNTIF(Clientes!$F$2:$F$475,F431)</f>
        <v>67</v>
      </c>
      <c r="H431" s="23" t="s">
        <v>1547</v>
      </c>
      <c r="I431" s="23" t="s">
        <v>1548</v>
      </c>
      <c r="J431" s="23" t="s">
        <v>1988</v>
      </c>
      <c r="K431" s="23" t="str">
        <f t="shared" si="13"/>
        <v>Maceió - AL</v>
      </c>
      <c r="L431" s="24" t="s">
        <v>1549</v>
      </c>
      <c r="M431" s="21" t="s">
        <v>1550</v>
      </c>
      <c r="N431" s="23" t="s">
        <v>1529</v>
      </c>
      <c r="O431" s="23" t="str">
        <f>IF(Clientes!$N431 = "sim", "Assinante","Não Assinante")</f>
        <v>Não Assinante</v>
      </c>
    </row>
    <row r="432" spans="1:15" ht="12.5" hidden="1" x14ac:dyDescent="0.25">
      <c r="A432" s="19" t="s">
        <v>1881</v>
      </c>
      <c r="B432" s="19" t="str">
        <f t="shared" si="12"/>
        <v>Carolaine</v>
      </c>
      <c r="C432" s="20">
        <v>57</v>
      </c>
      <c r="D432" s="18" t="s">
        <v>1499</v>
      </c>
      <c r="E432" s="19" t="str">
        <f>IF(Clientes!$D432="F","Feminino","Masculino")</f>
        <v>Feminino</v>
      </c>
      <c r="F432" s="19" t="s">
        <v>1507</v>
      </c>
      <c r="G432" s="19">
        <f>COUNTIF(Clientes!$F$2:$F$475,F432)</f>
        <v>149</v>
      </c>
      <c r="H432" s="19" t="s">
        <v>1574</v>
      </c>
      <c r="I432" s="19" t="s">
        <v>1575</v>
      </c>
      <c r="J432" s="19" t="s">
        <v>1988</v>
      </c>
      <c r="K432" s="19" t="str">
        <f t="shared" si="13"/>
        <v>Vila Velha - ES</v>
      </c>
      <c r="L432" s="20" t="s">
        <v>1576</v>
      </c>
      <c r="M432" s="21" t="s">
        <v>1577</v>
      </c>
      <c r="N432" s="19" t="s">
        <v>1505</v>
      </c>
      <c r="O432" s="19" t="str">
        <f>IF(Clientes!$N432 = "sim", "Assinante","Não Assinante")</f>
        <v>Assinante</v>
      </c>
    </row>
    <row r="433" spans="1:15" ht="12.5" hidden="1" x14ac:dyDescent="0.25">
      <c r="A433" s="23" t="s">
        <v>1948</v>
      </c>
      <c r="B433" s="23" t="str">
        <f t="shared" si="12"/>
        <v>Erison</v>
      </c>
      <c r="C433" s="24">
        <v>56</v>
      </c>
      <c r="D433" s="22" t="s">
        <v>1546</v>
      </c>
      <c r="E433" s="19" t="str">
        <f>IF(Clientes!$D433="F","Feminino","Masculino")</f>
        <v>Masculino</v>
      </c>
      <c r="F433" s="23" t="s">
        <v>1507</v>
      </c>
      <c r="G433" s="19">
        <f>COUNTIF(Clientes!$F$2:$F$475,F433)</f>
        <v>149</v>
      </c>
      <c r="H433" s="23" t="s">
        <v>1541</v>
      </c>
      <c r="I433" s="23" t="s">
        <v>1542</v>
      </c>
      <c r="J433" s="23" t="s">
        <v>1988</v>
      </c>
      <c r="K433" s="23" t="str">
        <f t="shared" si="13"/>
        <v>Cuiabá - MT</v>
      </c>
      <c r="L433" s="24" t="s">
        <v>1543</v>
      </c>
      <c r="M433" s="21" t="s">
        <v>1544</v>
      </c>
      <c r="N433" s="23" t="s">
        <v>1505</v>
      </c>
      <c r="O433" s="23" t="str">
        <f>IF(Clientes!$N433 = "sim", "Assinante","Não Assinante")</f>
        <v>Assinante</v>
      </c>
    </row>
    <row r="434" spans="1:15" ht="12.5" hidden="1" x14ac:dyDescent="0.25">
      <c r="A434" s="19" t="s">
        <v>1949</v>
      </c>
      <c r="B434" s="19" t="str">
        <f t="shared" si="12"/>
        <v>Gerolino</v>
      </c>
      <c r="C434" s="20">
        <v>42</v>
      </c>
      <c r="D434" s="18" t="s">
        <v>1546</v>
      </c>
      <c r="E434" s="19" t="str">
        <f>IF(Clientes!$D434="F","Feminino","Masculino")</f>
        <v>Masculino</v>
      </c>
      <c r="F434" s="19" t="s">
        <v>1653</v>
      </c>
      <c r="G434" s="19">
        <f>COUNTIF(Clientes!$F$2:$F$475,F434)</f>
        <v>18</v>
      </c>
      <c r="H434" s="19" t="s">
        <v>1547</v>
      </c>
      <c r="I434" s="19" t="s">
        <v>1548</v>
      </c>
      <c r="J434" s="19" t="s">
        <v>1988</v>
      </c>
      <c r="K434" s="19" t="str">
        <f t="shared" si="13"/>
        <v>Maceió - AL</v>
      </c>
      <c r="L434" s="20" t="s">
        <v>1549</v>
      </c>
      <c r="M434" s="21" t="s">
        <v>1550</v>
      </c>
      <c r="N434" s="19" t="s">
        <v>1529</v>
      </c>
      <c r="O434" s="19" t="str">
        <f>IF(Clientes!$N434 = "sim", "Assinante","Não Assinante")</f>
        <v>Não Assinante</v>
      </c>
    </row>
    <row r="435" spans="1:15" ht="12.5" hidden="1" x14ac:dyDescent="0.25">
      <c r="A435" s="23" t="s">
        <v>1950</v>
      </c>
      <c r="B435" s="23" t="str">
        <f t="shared" si="12"/>
        <v>Gislene</v>
      </c>
      <c r="C435" s="24">
        <v>18</v>
      </c>
      <c r="D435" s="22" t="s">
        <v>1499</v>
      </c>
      <c r="E435" s="19" t="str">
        <f>IF(Clientes!$D435="F","Feminino","Masculino")</f>
        <v>Feminino</v>
      </c>
      <c r="F435" s="23" t="s">
        <v>1594</v>
      </c>
      <c r="G435" s="19">
        <f>COUNTIF(Clientes!$F$2:$F$475,F435)</f>
        <v>50</v>
      </c>
      <c r="H435" s="23" t="s">
        <v>1574</v>
      </c>
      <c r="I435" s="23" t="s">
        <v>1575</v>
      </c>
      <c r="J435" s="23" t="s">
        <v>1988</v>
      </c>
      <c r="K435" s="23" t="str">
        <f t="shared" si="13"/>
        <v>Vila Velha - ES</v>
      </c>
      <c r="L435" s="24" t="s">
        <v>1576</v>
      </c>
      <c r="M435" s="21" t="s">
        <v>1577</v>
      </c>
      <c r="N435" s="23" t="s">
        <v>1529</v>
      </c>
      <c r="O435" s="23" t="str">
        <f>IF(Clientes!$N435 = "sim", "Assinante","Não Assinante")</f>
        <v>Não Assinante</v>
      </c>
    </row>
    <row r="436" spans="1:15" ht="12.5" hidden="1" x14ac:dyDescent="0.25">
      <c r="A436" s="19" t="s">
        <v>1951</v>
      </c>
      <c r="B436" s="19" t="str">
        <f t="shared" si="12"/>
        <v>Gilso</v>
      </c>
      <c r="C436" s="20">
        <v>15</v>
      </c>
      <c r="D436" s="18" t="s">
        <v>1546</v>
      </c>
      <c r="E436" s="19" t="str">
        <f>IF(Clientes!$D436="F","Feminino","Masculino")</f>
        <v>Masculino</v>
      </c>
      <c r="F436" s="19" t="s">
        <v>1518</v>
      </c>
      <c r="G436" s="19">
        <f>COUNTIF(Clientes!$F$2:$F$475,F436)</f>
        <v>28</v>
      </c>
      <c r="H436" s="19" t="s">
        <v>1561</v>
      </c>
      <c r="I436" s="19" t="s">
        <v>1562</v>
      </c>
      <c r="J436" s="19" t="s">
        <v>1988</v>
      </c>
      <c r="K436" s="19" t="str">
        <f t="shared" si="13"/>
        <v>Florianópolis - SC</v>
      </c>
      <c r="L436" s="20" t="s">
        <v>1563</v>
      </c>
      <c r="M436" s="21" t="s">
        <v>1564</v>
      </c>
      <c r="N436" s="19" t="s">
        <v>1505</v>
      </c>
      <c r="O436" s="19" t="str">
        <f>IF(Clientes!$N436 = "sim", "Assinante","Não Assinante")</f>
        <v>Assinante</v>
      </c>
    </row>
    <row r="437" spans="1:15" ht="12.5" x14ac:dyDescent="0.25">
      <c r="A437" s="23" t="s">
        <v>1952</v>
      </c>
      <c r="B437" s="23" t="str">
        <f t="shared" si="12"/>
        <v>Suedes</v>
      </c>
      <c r="C437" s="24">
        <v>57</v>
      </c>
      <c r="D437" s="22" t="s">
        <v>1546</v>
      </c>
      <c r="E437" s="19" t="str">
        <f>IF(Clientes!$D437="F","Feminino","Masculino")</f>
        <v>Masculino</v>
      </c>
      <c r="F437" s="23" t="s">
        <v>1573</v>
      </c>
      <c r="G437" s="19">
        <f>COUNTIF(Clientes!$F$2:$F$475,F437)</f>
        <v>43</v>
      </c>
      <c r="H437" s="23" t="s">
        <v>1618</v>
      </c>
      <c r="I437" s="23" t="s">
        <v>1619</v>
      </c>
      <c r="J437" s="23" t="s">
        <v>1988</v>
      </c>
      <c r="K437" s="23" t="str">
        <f t="shared" si="13"/>
        <v>Olinda - PE</v>
      </c>
      <c r="L437" s="24" t="s">
        <v>1620</v>
      </c>
      <c r="M437" s="21" t="s">
        <v>1621</v>
      </c>
      <c r="N437" s="23" t="s">
        <v>1505</v>
      </c>
      <c r="O437" s="23" t="str">
        <f>IF(Clientes!$N437 = "sim", "Assinante","Não Assinante")</f>
        <v>Assinante</v>
      </c>
    </row>
    <row r="438" spans="1:15" ht="12.5" hidden="1" x14ac:dyDescent="0.25">
      <c r="A438" s="19" t="s">
        <v>1674</v>
      </c>
      <c r="B438" s="19" t="str">
        <f t="shared" si="12"/>
        <v>Osvaldino</v>
      </c>
      <c r="C438" s="20">
        <v>30</v>
      </c>
      <c r="D438" s="18" t="s">
        <v>1546</v>
      </c>
      <c r="E438" s="19" t="str">
        <f>IF(Clientes!$D438="F","Feminino","Masculino")</f>
        <v>Masculino</v>
      </c>
      <c r="F438" s="19" t="s">
        <v>1539</v>
      </c>
      <c r="G438" s="19">
        <f>COUNTIF(Clientes!$F$2:$F$475,F438)</f>
        <v>67</v>
      </c>
      <c r="H438" s="19" t="s">
        <v>1569</v>
      </c>
      <c r="I438" s="19" t="s">
        <v>1553</v>
      </c>
      <c r="J438" s="19" t="s">
        <v>1988</v>
      </c>
      <c r="K438" s="19" t="str">
        <f t="shared" si="13"/>
        <v>São Paulo - SP</v>
      </c>
      <c r="L438" s="20" t="s">
        <v>1606</v>
      </c>
      <c r="M438" s="21" t="s">
        <v>1607</v>
      </c>
      <c r="N438" s="19" t="s">
        <v>1505</v>
      </c>
      <c r="O438" s="19" t="str">
        <f>IF(Clientes!$N438 = "sim", "Assinante","Não Assinante")</f>
        <v>Assinante</v>
      </c>
    </row>
    <row r="439" spans="1:15" ht="12.5" hidden="1" x14ac:dyDescent="0.25">
      <c r="A439" s="23" t="s">
        <v>1953</v>
      </c>
      <c r="B439" s="23" t="str">
        <f t="shared" si="12"/>
        <v>Karollainy</v>
      </c>
      <c r="C439" s="24">
        <v>28</v>
      </c>
      <c r="D439" s="22" t="s">
        <v>1499</v>
      </c>
      <c r="E439" s="19" t="str">
        <f>IF(Clientes!$D439="F","Feminino","Masculino")</f>
        <v>Feminino</v>
      </c>
      <c r="F439" s="23" t="s">
        <v>1524</v>
      </c>
      <c r="G439" s="19">
        <f>COUNTIF(Clientes!$F$2:$F$475,F439)</f>
        <v>38</v>
      </c>
      <c r="H439" s="38" t="s">
        <v>1581</v>
      </c>
      <c r="I439" s="23" t="s">
        <v>1526</v>
      </c>
      <c r="J439" s="23" t="s">
        <v>1988</v>
      </c>
      <c r="K439" s="23" t="str">
        <f t="shared" si="13"/>
        <v>Porto Alegre - RS</v>
      </c>
      <c r="L439" s="24" t="s">
        <v>1527</v>
      </c>
      <c r="M439" s="21" t="s">
        <v>1528</v>
      </c>
      <c r="N439" s="23" t="s">
        <v>1529</v>
      </c>
      <c r="O439" s="23" t="str">
        <f>IF(Clientes!$N439 = "sim", "Assinante","Não Assinante")</f>
        <v>Não Assinante</v>
      </c>
    </row>
    <row r="440" spans="1:15" ht="12.5" hidden="1" x14ac:dyDescent="0.25">
      <c r="A440" s="19" t="s">
        <v>1954</v>
      </c>
      <c r="B440" s="19" t="str">
        <f t="shared" si="12"/>
        <v>Osmin</v>
      </c>
      <c r="C440" s="20">
        <v>24</v>
      </c>
      <c r="D440" s="18" t="s">
        <v>1546</v>
      </c>
      <c r="E440" s="19" t="str">
        <f>IF(Clientes!$D440="F","Feminino","Masculino")</f>
        <v>Masculino</v>
      </c>
      <c r="F440" s="19" t="s">
        <v>1500</v>
      </c>
      <c r="G440" s="19">
        <f>COUNTIF(Clientes!$F$2:$F$475,F440)</f>
        <v>15</v>
      </c>
      <c r="H440" s="19" t="s">
        <v>1501</v>
      </c>
      <c r="I440" s="19" t="s">
        <v>1502</v>
      </c>
      <c r="J440" s="19" t="s">
        <v>1988</v>
      </c>
      <c r="K440" s="19" t="str">
        <f t="shared" si="13"/>
        <v>Belo Horizonte - MG</v>
      </c>
      <c r="L440" s="20" t="s">
        <v>1503</v>
      </c>
      <c r="M440" s="21" t="s">
        <v>1504</v>
      </c>
      <c r="N440" s="19" t="s">
        <v>1505</v>
      </c>
      <c r="O440" s="19" t="str">
        <f>IF(Clientes!$N440 = "sim", "Assinante","Não Assinante")</f>
        <v>Assinante</v>
      </c>
    </row>
    <row r="441" spans="1:15" ht="12.5" hidden="1" x14ac:dyDescent="0.25">
      <c r="A441" s="23" t="s">
        <v>1955</v>
      </c>
      <c r="B441" s="23" t="str">
        <f t="shared" si="12"/>
        <v>Zeine</v>
      </c>
      <c r="C441" s="24">
        <v>70</v>
      </c>
      <c r="D441" s="22" t="s">
        <v>1499</v>
      </c>
      <c r="E441" s="19" t="str">
        <f>IF(Clientes!$D441="F","Feminino","Masculino")</f>
        <v>Feminino</v>
      </c>
      <c r="F441" s="23" t="s">
        <v>1524</v>
      </c>
      <c r="G441" s="19">
        <f>COUNTIF(Clientes!$F$2:$F$475,F441)</f>
        <v>38</v>
      </c>
      <c r="H441" s="23" t="s">
        <v>1532</v>
      </c>
      <c r="I441" s="23" t="s">
        <v>1533</v>
      </c>
      <c r="J441" s="23" t="s">
        <v>1988</v>
      </c>
      <c r="K441" s="23" t="str">
        <f t="shared" si="13"/>
        <v>São Luís - MA</v>
      </c>
      <c r="L441" s="24" t="s">
        <v>1534</v>
      </c>
      <c r="M441" s="21" t="s">
        <v>1535</v>
      </c>
      <c r="N441" s="23" t="s">
        <v>1505</v>
      </c>
      <c r="O441" s="23" t="str">
        <f>IF(Clientes!$N441 = "sim", "Assinante","Não Assinante")</f>
        <v>Assinante</v>
      </c>
    </row>
    <row r="442" spans="1:15" ht="12.5" hidden="1" x14ac:dyDescent="0.25">
      <c r="A442" s="19" t="s">
        <v>1624</v>
      </c>
      <c r="B442" s="19" t="str">
        <f t="shared" si="12"/>
        <v>Carolini</v>
      </c>
      <c r="C442" s="20">
        <v>24</v>
      </c>
      <c r="D442" s="18" t="s">
        <v>1499</v>
      </c>
      <c r="E442" s="19" t="str">
        <f>IF(Clientes!$D442="F","Feminino","Masculino")</f>
        <v>Feminino</v>
      </c>
      <c r="F442" s="19" t="s">
        <v>1539</v>
      </c>
      <c r="G442" s="19">
        <f>COUNTIF(Clientes!$F$2:$F$475,F442)</f>
        <v>67</v>
      </c>
      <c r="H442" s="19" t="s">
        <v>1569</v>
      </c>
      <c r="I442" s="19" t="s">
        <v>1553</v>
      </c>
      <c r="J442" s="19" t="s">
        <v>1988</v>
      </c>
      <c r="K442" s="19" t="str">
        <f t="shared" si="13"/>
        <v>São Paulo - SP</v>
      </c>
      <c r="L442" s="20" t="s">
        <v>1554</v>
      </c>
      <c r="M442" s="21" t="s">
        <v>1555</v>
      </c>
      <c r="N442" s="19" t="s">
        <v>1529</v>
      </c>
      <c r="O442" s="19" t="str">
        <f>IF(Clientes!$N442 = "sim", "Assinante","Não Assinante")</f>
        <v>Não Assinante</v>
      </c>
    </row>
    <row r="443" spans="1:15" ht="12.5" hidden="1" x14ac:dyDescent="0.25">
      <c r="A443" s="23" t="s">
        <v>1603</v>
      </c>
      <c r="B443" s="23" t="str">
        <f t="shared" si="12"/>
        <v>Suzelaine</v>
      </c>
      <c r="C443" s="24">
        <v>26</v>
      </c>
      <c r="D443" s="22" t="s">
        <v>1499</v>
      </c>
      <c r="E443" s="19" t="str">
        <f>IF(Clientes!$D443="F","Feminino","Masculino")</f>
        <v>Feminino</v>
      </c>
      <c r="F443" s="23" t="s">
        <v>1507</v>
      </c>
      <c r="G443" s="19">
        <f>COUNTIF(Clientes!$F$2:$F$475,F443)</f>
        <v>149</v>
      </c>
      <c r="H443" s="38" t="s">
        <v>1581</v>
      </c>
      <c r="I443" s="23" t="s">
        <v>1526</v>
      </c>
      <c r="J443" s="23" t="s">
        <v>1988</v>
      </c>
      <c r="K443" s="23" t="str">
        <f t="shared" si="13"/>
        <v>Porto Alegre - RS</v>
      </c>
      <c r="L443" s="24" t="s">
        <v>1582</v>
      </c>
      <c r="M443" s="21" t="s">
        <v>1583</v>
      </c>
      <c r="N443" s="23" t="s">
        <v>1529</v>
      </c>
      <c r="O443" s="23" t="str">
        <f>IF(Clientes!$N443 = "sim", "Assinante","Não Assinante")</f>
        <v>Não Assinante</v>
      </c>
    </row>
    <row r="444" spans="1:15" ht="12.5" hidden="1" x14ac:dyDescent="0.25">
      <c r="A444" s="19" t="s">
        <v>1956</v>
      </c>
      <c r="B444" s="19" t="str">
        <f t="shared" si="12"/>
        <v>Erlanda</v>
      </c>
      <c r="C444" s="20">
        <v>30</v>
      </c>
      <c r="D444" s="18" t="s">
        <v>1499</v>
      </c>
      <c r="E444" s="19" t="str">
        <f>IF(Clientes!$D444="F","Feminino","Masculino")</f>
        <v>Feminino</v>
      </c>
      <c r="F444" s="19" t="s">
        <v>1507</v>
      </c>
      <c r="G444" s="19">
        <f>COUNTIF(Clientes!$F$2:$F$475,F444)</f>
        <v>149</v>
      </c>
      <c r="H444" s="38" t="s">
        <v>1581</v>
      </c>
      <c r="I444" s="19" t="s">
        <v>1526</v>
      </c>
      <c r="J444" s="19" t="s">
        <v>1988</v>
      </c>
      <c r="K444" s="19" t="str">
        <f t="shared" si="13"/>
        <v>Porto Alegre - RS</v>
      </c>
      <c r="L444" s="20" t="s">
        <v>1527</v>
      </c>
      <c r="M444" s="21" t="s">
        <v>1528</v>
      </c>
      <c r="N444" s="19" t="s">
        <v>1505</v>
      </c>
      <c r="O444" s="19" t="str">
        <f>IF(Clientes!$N444 = "sim", "Assinante","Não Assinante")</f>
        <v>Assinante</v>
      </c>
    </row>
    <row r="445" spans="1:15" ht="12.5" hidden="1" x14ac:dyDescent="0.25">
      <c r="A445" s="23" t="s">
        <v>1957</v>
      </c>
      <c r="B445" s="23" t="str">
        <f t="shared" si="12"/>
        <v>Carleni</v>
      </c>
      <c r="C445" s="24">
        <v>61</v>
      </c>
      <c r="D445" s="22" t="s">
        <v>1499</v>
      </c>
      <c r="E445" s="19" t="str">
        <f>IF(Clientes!$D445="F","Feminino","Masculino")</f>
        <v>Feminino</v>
      </c>
      <c r="F445" s="23" t="s">
        <v>1567</v>
      </c>
      <c r="G445" s="19">
        <f>COUNTIF(Clientes!$F$2:$F$475,F445)</f>
        <v>30</v>
      </c>
      <c r="H445" s="23" t="s">
        <v>1632</v>
      </c>
      <c r="I445" s="23" t="s">
        <v>1633</v>
      </c>
      <c r="J445" s="23" t="s">
        <v>1988</v>
      </c>
      <c r="K445" s="23" t="str">
        <f t="shared" si="13"/>
        <v>Salvador - BA</v>
      </c>
      <c r="L445" s="24" t="s">
        <v>1634</v>
      </c>
      <c r="M445" s="21" t="s">
        <v>1635</v>
      </c>
      <c r="N445" s="23" t="s">
        <v>1505</v>
      </c>
      <c r="O445" s="23" t="str">
        <f>IF(Clientes!$N445 = "sim", "Assinante","Não Assinante")</f>
        <v>Assinante</v>
      </c>
    </row>
    <row r="446" spans="1:15" ht="12.5" hidden="1" x14ac:dyDescent="0.25">
      <c r="A446" s="19" t="s">
        <v>1873</v>
      </c>
      <c r="B446" s="19" t="str">
        <f t="shared" si="12"/>
        <v>Gilson</v>
      </c>
      <c r="C446" s="20">
        <v>48</v>
      </c>
      <c r="D446" s="18" t="s">
        <v>1546</v>
      </c>
      <c r="E446" s="19" t="str">
        <f>IF(Clientes!$D446="F","Feminino","Masculino")</f>
        <v>Masculino</v>
      </c>
      <c r="F446" s="19" t="s">
        <v>1524</v>
      </c>
      <c r="G446" s="19">
        <f>COUNTIF(Clientes!$F$2:$F$475,F446)</f>
        <v>38</v>
      </c>
      <c r="H446" s="19" t="s">
        <v>1501</v>
      </c>
      <c r="I446" s="19" t="s">
        <v>1502</v>
      </c>
      <c r="J446" s="19" t="s">
        <v>1988</v>
      </c>
      <c r="K446" s="19" t="str">
        <f t="shared" si="13"/>
        <v>Belo Horizonte - MG</v>
      </c>
      <c r="L446" s="20" t="s">
        <v>1503</v>
      </c>
      <c r="M446" s="21" t="s">
        <v>1504</v>
      </c>
      <c r="N446" s="19" t="s">
        <v>1529</v>
      </c>
      <c r="O446" s="19" t="str">
        <f>IF(Clientes!$N446 = "sim", "Assinante","Não Assinante")</f>
        <v>Não Assinante</v>
      </c>
    </row>
    <row r="447" spans="1:15" ht="12.5" hidden="1" x14ac:dyDescent="0.25">
      <c r="A447" s="23" t="s">
        <v>1958</v>
      </c>
      <c r="B447" s="23" t="str">
        <f t="shared" si="12"/>
        <v>Carleide</v>
      </c>
      <c r="C447" s="24">
        <v>36</v>
      </c>
      <c r="D447" s="22" t="s">
        <v>1499</v>
      </c>
      <c r="E447" s="19" t="str">
        <f>IF(Clientes!$D447="F","Feminino","Masculino")</f>
        <v>Feminino</v>
      </c>
      <c r="F447" s="23" t="s">
        <v>1567</v>
      </c>
      <c r="G447" s="19">
        <f>COUNTIF(Clientes!$F$2:$F$475,F447)</f>
        <v>30</v>
      </c>
      <c r="H447" s="23" t="s">
        <v>1519</v>
      </c>
      <c r="I447" s="23" t="s">
        <v>1520</v>
      </c>
      <c r="J447" s="23" t="s">
        <v>1988</v>
      </c>
      <c r="K447" s="23" t="str">
        <f t="shared" si="13"/>
        <v>Curitiba - PR</v>
      </c>
      <c r="L447" s="24" t="s">
        <v>1642</v>
      </c>
      <c r="M447" s="21" t="s">
        <v>1643</v>
      </c>
      <c r="N447" s="23" t="s">
        <v>1505</v>
      </c>
      <c r="O447" s="23" t="str">
        <f>IF(Clientes!$N447 = "sim", "Assinante","Não Assinante")</f>
        <v>Assinante</v>
      </c>
    </row>
    <row r="448" spans="1:15" ht="12.5" hidden="1" x14ac:dyDescent="0.25">
      <c r="A448" s="19" t="s">
        <v>1959</v>
      </c>
      <c r="B448" s="19" t="str">
        <f t="shared" si="12"/>
        <v>Carol</v>
      </c>
      <c r="C448" s="20">
        <v>63</v>
      </c>
      <c r="D448" s="18" t="s">
        <v>1546</v>
      </c>
      <c r="E448" s="19" t="str">
        <f>IF(Clientes!$D448="F","Feminino","Masculino")</f>
        <v>Masculino</v>
      </c>
      <c r="F448" s="19" t="s">
        <v>1507</v>
      </c>
      <c r="G448" s="19">
        <f>COUNTIF(Clientes!$F$2:$F$475,F448)</f>
        <v>149</v>
      </c>
      <c r="H448" s="19" t="s">
        <v>1599</v>
      </c>
      <c r="I448" s="19" t="s">
        <v>1600</v>
      </c>
      <c r="J448" s="19" t="s">
        <v>1988</v>
      </c>
      <c r="K448" s="19" t="str">
        <f t="shared" si="13"/>
        <v>Goiânia - GO</v>
      </c>
      <c r="L448" s="20" t="s">
        <v>1601</v>
      </c>
      <c r="M448" s="21" t="s">
        <v>1602</v>
      </c>
      <c r="N448" s="19" t="s">
        <v>1505</v>
      </c>
      <c r="O448" s="19" t="str">
        <f>IF(Clientes!$N448 = "sim", "Assinante","Não Assinante")</f>
        <v>Assinante</v>
      </c>
    </row>
    <row r="449" spans="1:15" ht="12.5" hidden="1" x14ac:dyDescent="0.25">
      <c r="A449" s="23" t="s">
        <v>1960</v>
      </c>
      <c r="B449" s="23" t="str">
        <f t="shared" si="12"/>
        <v>Maridelza</v>
      </c>
      <c r="C449" s="24">
        <v>39</v>
      </c>
      <c r="D449" s="22" t="s">
        <v>1499</v>
      </c>
      <c r="E449" s="19" t="str">
        <f>IF(Clientes!$D449="F","Feminino","Masculino")</f>
        <v>Feminino</v>
      </c>
      <c r="F449" s="23" t="s">
        <v>1507</v>
      </c>
      <c r="G449" s="19">
        <f>COUNTIF(Clientes!$F$2:$F$475,F449)</f>
        <v>149</v>
      </c>
      <c r="H449" s="38" t="s">
        <v>1581</v>
      </c>
      <c r="I449" s="23" t="s">
        <v>1526</v>
      </c>
      <c r="J449" s="23" t="s">
        <v>1988</v>
      </c>
      <c r="K449" s="23" t="str">
        <f t="shared" si="13"/>
        <v>Porto Alegre - RS</v>
      </c>
      <c r="L449" s="24" t="s">
        <v>1527</v>
      </c>
      <c r="M449" s="21" t="s">
        <v>1528</v>
      </c>
      <c r="N449" s="23" t="s">
        <v>1505</v>
      </c>
      <c r="O449" s="23" t="str">
        <f>IF(Clientes!$N449 = "sim", "Assinante","Não Assinante")</f>
        <v>Assinante</v>
      </c>
    </row>
    <row r="450" spans="1:15" ht="12.5" hidden="1" x14ac:dyDescent="0.25">
      <c r="A450" s="19" t="s">
        <v>1961</v>
      </c>
      <c r="B450" s="19" t="str">
        <f t="shared" si="12"/>
        <v>Erlan</v>
      </c>
      <c r="C450" s="20">
        <v>37</v>
      </c>
      <c r="D450" s="18" t="s">
        <v>1546</v>
      </c>
      <c r="E450" s="19" t="str">
        <f>IF(Clientes!$D450="F","Feminino","Masculino")</f>
        <v>Masculino</v>
      </c>
      <c r="F450" s="19" t="s">
        <v>1539</v>
      </c>
      <c r="G450" s="19">
        <f>COUNTIF(Clientes!$F$2:$F$475,F450)</f>
        <v>67</v>
      </c>
      <c r="H450" s="19" t="s">
        <v>1561</v>
      </c>
      <c r="I450" s="19" t="s">
        <v>1562</v>
      </c>
      <c r="J450" s="19" t="s">
        <v>1988</v>
      </c>
      <c r="K450" s="19" t="str">
        <f t="shared" si="13"/>
        <v>Florianópolis - SC</v>
      </c>
      <c r="L450" s="20" t="s">
        <v>1563</v>
      </c>
      <c r="M450" s="21" t="s">
        <v>1564</v>
      </c>
      <c r="N450" s="19" t="s">
        <v>1505</v>
      </c>
      <c r="O450" s="19" t="str">
        <f>IF(Clientes!$N450 = "sim", "Assinante","Não Assinante")</f>
        <v>Assinante</v>
      </c>
    </row>
    <row r="451" spans="1:15" ht="12.5" hidden="1" x14ac:dyDescent="0.25">
      <c r="A451" s="23" t="s">
        <v>1598</v>
      </c>
      <c r="B451" s="23" t="str">
        <f t="shared" ref="B451:B475" si="14">PROPER(A451)</f>
        <v>Wesley</v>
      </c>
      <c r="C451" s="24">
        <v>41</v>
      </c>
      <c r="D451" s="22" t="s">
        <v>1546</v>
      </c>
      <c r="E451" s="19" t="str">
        <f>IF(Clientes!$D451="F","Feminino","Masculino")</f>
        <v>Masculino</v>
      </c>
      <c r="F451" s="23" t="s">
        <v>1594</v>
      </c>
      <c r="G451" s="19">
        <f>COUNTIF(Clientes!$F$2:$F$475,F451)</f>
        <v>50</v>
      </c>
      <c r="H451" s="23" t="s">
        <v>1519</v>
      </c>
      <c r="I451" s="23" t="s">
        <v>1520</v>
      </c>
      <c r="J451" s="23" t="s">
        <v>1988</v>
      </c>
      <c r="K451" s="23" t="str">
        <f t="shared" ref="K451:K475" si="15">_xlfn.CONCAT(H451," - ",I451)</f>
        <v>Curitiba - PR</v>
      </c>
      <c r="L451" s="24" t="s">
        <v>1585</v>
      </c>
      <c r="M451" s="21" t="s">
        <v>1586</v>
      </c>
      <c r="N451" s="23" t="s">
        <v>1505</v>
      </c>
      <c r="O451" s="23" t="str">
        <f>IF(Clientes!$N451 = "sim", "Assinante","Não Assinante")</f>
        <v>Assinante</v>
      </c>
    </row>
    <row r="452" spans="1:15" ht="12.5" x14ac:dyDescent="0.25">
      <c r="A452" s="19" t="s">
        <v>1962</v>
      </c>
      <c r="B452" s="19" t="str">
        <f t="shared" si="14"/>
        <v>Karisia</v>
      </c>
      <c r="C452" s="20">
        <v>55</v>
      </c>
      <c r="D452" s="18" t="s">
        <v>1499</v>
      </c>
      <c r="E452" s="19" t="str">
        <f>IF(Clientes!$D452="F","Feminino","Masculino")</f>
        <v>Feminino</v>
      </c>
      <c r="F452" s="19" t="s">
        <v>1507</v>
      </c>
      <c r="G452" s="19">
        <f>COUNTIF(Clientes!$F$2:$F$475,F452)</f>
        <v>149</v>
      </c>
      <c r="H452" s="19" t="s">
        <v>1618</v>
      </c>
      <c r="I452" s="19" t="s">
        <v>1619</v>
      </c>
      <c r="J452" s="19" t="s">
        <v>1988</v>
      </c>
      <c r="K452" s="19" t="str">
        <f t="shared" si="15"/>
        <v>Olinda - PE</v>
      </c>
      <c r="L452" s="20" t="s">
        <v>1620</v>
      </c>
      <c r="M452" s="21" t="s">
        <v>1621</v>
      </c>
      <c r="N452" s="19" t="s">
        <v>1505</v>
      </c>
      <c r="O452" s="19" t="str">
        <f>IF(Clientes!$N452 = "sim", "Assinante","Não Assinante")</f>
        <v>Assinante</v>
      </c>
    </row>
    <row r="453" spans="1:15" ht="12.5" hidden="1" x14ac:dyDescent="0.25">
      <c r="A453" s="23" t="s">
        <v>1963</v>
      </c>
      <c r="B453" s="23" t="str">
        <f t="shared" si="14"/>
        <v>Marieide</v>
      </c>
      <c r="C453" s="24">
        <v>30</v>
      </c>
      <c r="D453" s="22" t="s">
        <v>1499</v>
      </c>
      <c r="E453" s="19" t="str">
        <f>IF(Clientes!$D453="F","Feminino","Masculino")</f>
        <v>Feminino</v>
      </c>
      <c r="F453" s="23" t="s">
        <v>1507</v>
      </c>
      <c r="G453" s="19">
        <f>COUNTIF(Clientes!$F$2:$F$475,F453)</f>
        <v>149</v>
      </c>
      <c r="H453" s="19" t="s">
        <v>1501</v>
      </c>
      <c r="I453" s="23" t="s">
        <v>1502</v>
      </c>
      <c r="J453" s="23" t="s">
        <v>1988</v>
      </c>
      <c r="K453" s="23" t="str">
        <f t="shared" si="15"/>
        <v>Belo Horizonte - MG</v>
      </c>
      <c r="L453" s="24" t="s">
        <v>1503</v>
      </c>
      <c r="M453" s="21" t="s">
        <v>1504</v>
      </c>
      <c r="N453" s="23" t="s">
        <v>1529</v>
      </c>
      <c r="O453" s="23" t="str">
        <f>IF(Clientes!$N453 = "sim", "Assinante","Não Assinante")</f>
        <v>Não Assinante</v>
      </c>
    </row>
    <row r="454" spans="1:15" ht="12.5" hidden="1" x14ac:dyDescent="0.25">
      <c r="A454" s="19" t="s">
        <v>1964</v>
      </c>
      <c r="B454" s="19" t="str">
        <f t="shared" si="14"/>
        <v>Osvanilda</v>
      </c>
      <c r="C454" s="20">
        <v>34</v>
      </c>
      <c r="D454" s="18" t="s">
        <v>1499</v>
      </c>
      <c r="E454" s="19" t="str">
        <f>IF(Clientes!$D454="F","Feminino","Masculino")</f>
        <v>Feminino</v>
      </c>
      <c r="F454" s="19" t="s">
        <v>1539</v>
      </c>
      <c r="G454" s="19">
        <f>COUNTIF(Clientes!$F$2:$F$475,F454)</f>
        <v>67</v>
      </c>
      <c r="H454" s="19" t="s">
        <v>1599</v>
      </c>
      <c r="I454" s="19" t="s">
        <v>1600</v>
      </c>
      <c r="J454" s="19" t="s">
        <v>1988</v>
      </c>
      <c r="K454" s="19" t="str">
        <f t="shared" si="15"/>
        <v>Goiânia - GO</v>
      </c>
      <c r="L454" s="20" t="s">
        <v>1601</v>
      </c>
      <c r="M454" s="21" t="s">
        <v>1602</v>
      </c>
      <c r="N454" s="19" t="s">
        <v>1529</v>
      </c>
      <c r="O454" s="19" t="str">
        <f>IF(Clientes!$N454 = "sim", "Assinante","Não Assinante")</f>
        <v>Não Assinante</v>
      </c>
    </row>
    <row r="455" spans="1:15" ht="12.5" hidden="1" x14ac:dyDescent="0.25">
      <c r="A455" s="23" t="s">
        <v>1868</v>
      </c>
      <c r="B455" s="23" t="str">
        <f t="shared" si="14"/>
        <v>Weslley</v>
      </c>
      <c r="C455" s="24">
        <v>22</v>
      </c>
      <c r="D455" s="22" t="s">
        <v>1546</v>
      </c>
      <c r="E455" s="19" t="str">
        <f>IF(Clientes!$D455="F","Feminino","Masculino")</f>
        <v>Masculino</v>
      </c>
      <c r="F455" s="23" t="s">
        <v>1573</v>
      </c>
      <c r="G455" s="19">
        <f>COUNTIF(Clientes!$F$2:$F$475,F455)</f>
        <v>43</v>
      </c>
      <c r="H455" s="19" t="s">
        <v>1569</v>
      </c>
      <c r="I455" s="23" t="s">
        <v>1553</v>
      </c>
      <c r="J455" s="23" t="s">
        <v>1988</v>
      </c>
      <c r="K455" s="23" t="str">
        <f t="shared" si="15"/>
        <v>São Paulo - SP</v>
      </c>
      <c r="L455" s="24" t="s">
        <v>1554</v>
      </c>
      <c r="M455" s="21" t="s">
        <v>1555</v>
      </c>
      <c r="N455" s="23" t="s">
        <v>1505</v>
      </c>
      <c r="O455" s="23" t="str">
        <f>IF(Clientes!$N455 = "sim", "Assinante","Não Assinante")</f>
        <v>Assinante</v>
      </c>
    </row>
    <row r="456" spans="1:15" ht="12.5" hidden="1" x14ac:dyDescent="0.25">
      <c r="A456" s="19" t="s">
        <v>1965</v>
      </c>
      <c r="B456" s="19" t="str">
        <f t="shared" si="14"/>
        <v>Romulo</v>
      </c>
      <c r="C456" s="20">
        <v>65</v>
      </c>
      <c r="D456" s="18" t="s">
        <v>1546</v>
      </c>
      <c r="E456" s="19" t="str">
        <f>IF(Clientes!$D456="F","Feminino","Masculino")</f>
        <v>Masculino</v>
      </c>
      <c r="F456" s="19" t="s">
        <v>1539</v>
      </c>
      <c r="G456" s="19">
        <f>COUNTIF(Clientes!$F$2:$F$475,F456)</f>
        <v>67</v>
      </c>
      <c r="H456" s="19" t="s">
        <v>1632</v>
      </c>
      <c r="I456" s="19" t="s">
        <v>1633</v>
      </c>
      <c r="J456" s="19" t="s">
        <v>1988</v>
      </c>
      <c r="K456" s="19" t="str">
        <f t="shared" si="15"/>
        <v>Salvador - BA</v>
      </c>
      <c r="L456" s="20" t="s">
        <v>1634</v>
      </c>
      <c r="M456" s="21" t="s">
        <v>1635</v>
      </c>
      <c r="N456" s="19" t="s">
        <v>1529</v>
      </c>
      <c r="O456" s="19" t="str">
        <f>IF(Clientes!$N456 = "sim", "Assinante","Não Assinante")</f>
        <v>Não Assinante</v>
      </c>
    </row>
    <row r="457" spans="1:15" ht="12.5" hidden="1" x14ac:dyDescent="0.25">
      <c r="A457" s="23" t="s">
        <v>1966</v>
      </c>
      <c r="B457" s="23" t="str">
        <f t="shared" si="14"/>
        <v>Carlan</v>
      </c>
      <c r="C457" s="24">
        <v>20</v>
      </c>
      <c r="D457" s="22" t="s">
        <v>1546</v>
      </c>
      <c r="E457" s="19" t="str">
        <f>IF(Clientes!$D457="F","Feminino","Masculino")</f>
        <v>Masculino</v>
      </c>
      <c r="F457" s="23" t="s">
        <v>1507</v>
      </c>
      <c r="G457" s="19">
        <f>COUNTIF(Clientes!$F$2:$F$475,F457)</f>
        <v>149</v>
      </c>
      <c r="H457" s="19" t="s">
        <v>1501</v>
      </c>
      <c r="I457" s="23" t="s">
        <v>1502</v>
      </c>
      <c r="J457" s="23" t="s">
        <v>1988</v>
      </c>
      <c r="K457" s="23" t="str">
        <f t="shared" si="15"/>
        <v>Belo Horizonte - MG</v>
      </c>
      <c r="L457" s="24" t="s">
        <v>1557</v>
      </c>
      <c r="M457" s="21" t="s">
        <v>1558</v>
      </c>
      <c r="N457" s="23" t="s">
        <v>1505</v>
      </c>
      <c r="O457" s="23" t="str">
        <f>IF(Clientes!$N457 = "sim", "Assinante","Não Assinante")</f>
        <v>Assinante</v>
      </c>
    </row>
    <row r="458" spans="1:15" ht="12.5" hidden="1" x14ac:dyDescent="0.25">
      <c r="A458" s="19" t="s">
        <v>1967</v>
      </c>
      <c r="B458" s="19" t="str">
        <f t="shared" si="14"/>
        <v>Osvin</v>
      </c>
      <c r="C458" s="20">
        <v>42</v>
      </c>
      <c r="D458" s="18" t="s">
        <v>1546</v>
      </c>
      <c r="E458" s="19" t="str">
        <f>IF(Clientes!$D458="F","Feminino","Masculino")</f>
        <v>Masculino</v>
      </c>
      <c r="F458" s="19" t="s">
        <v>1500</v>
      </c>
      <c r="G458" s="19">
        <f>COUNTIF(Clientes!$F$2:$F$475,F458)</f>
        <v>15</v>
      </c>
      <c r="H458" s="19" t="s">
        <v>1599</v>
      </c>
      <c r="I458" s="19" t="s">
        <v>1600</v>
      </c>
      <c r="J458" s="19" t="s">
        <v>1988</v>
      </c>
      <c r="K458" s="19" t="str">
        <f t="shared" si="15"/>
        <v>Goiânia - GO</v>
      </c>
      <c r="L458" s="20" t="s">
        <v>1601</v>
      </c>
      <c r="M458" s="21" t="s">
        <v>1602</v>
      </c>
      <c r="N458" s="19" t="s">
        <v>1505</v>
      </c>
      <c r="O458" s="19" t="str">
        <f>IF(Clientes!$N458 = "sim", "Assinante","Não Assinante")</f>
        <v>Assinante</v>
      </c>
    </row>
    <row r="459" spans="1:15" ht="12.5" hidden="1" x14ac:dyDescent="0.25">
      <c r="A459" s="23" t="s">
        <v>1968</v>
      </c>
      <c r="B459" s="23" t="str">
        <f t="shared" si="14"/>
        <v>Marici</v>
      </c>
      <c r="C459" s="24">
        <v>65</v>
      </c>
      <c r="D459" s="22" t="s">
        <v>1499</v>
      </c>
      <c r="E459" s="19" t="str">
        <f>IF(Clientes!$D459="F","Feminino","Masculino")</f>
        <v>Feminino</v>
      </c>
      <c r="F459" s="23" t="s">
        <v>1507</v>
      </c>
      <c r="G459" s="19">
        <f>COUNTIF(Clientes!$F$2:$F$475,F459)</f>
        <v>149</v>
      </c>
      <c r="H459" s="23" t="s">
        <v>1513</v>
      </c>
      <c r="I459" s="23" t="s">
        <v>1514</v>
      </c>
      <c r="J459" s="23" t="s">
        <v>1988</v>
      </c>
      <c r="K459" s="23" t="str">
        <f t="shared" si="15"/>
        <v>Manaus - AM</v>
      </c>
      <c r="L459" s="24" t="s">
        <v>1515</v>
      </c>
      <c r="M459" s="21" t="s">
        <v>1516</v>
      </c>
      <c r="N459" s="23" t="s">
        <v>1505</v>
      </c>
      <c r="O459" s="23" t="str">
        <f>IF(Clientes!$N459 = "sim", "Assinante","Não Assinante")</f>
        <v>Assinante</v>
      </c>
    </row>
    <row r="460" spans="1:15" ht="12.5" hidden="1" x14ac:dyDescent="0.25">
      <c r="A460" s="19" t="s">
        <v>1969</v>
      </c>
      <c r="B460" s="19" t="str">
        <f t="shared" si="14"/>
        <v>Wemersson</v>
      </c>
      <c r="C460" s="20">
        <v>40</v>
      </c>
      <c r="D460" s="18" t="s">
        <v>1546</v>
      </c>
      <c r="E460" s="19" t="str">
        <f>IF(Clientes!$D460="F","Feminino","Masculino")</f>
        <v>Masculino</v>
      </c>
      <c r="F460" s="19" t="s">
        <v>1507</v>
      </c>
      <c r="G460" s="19">
        <f>COUNTIF(Clientes!$F$2:$F$475,F460)</f>
        <v>149</v>
      </c>
      <c r="H460" s="19" t="s">
        <v>1501</v>
      </c>
      <c r="I460" s="19" t="s">
        <v>1502</v>
      </c>
      <c r="J460" s="19" t="s">
        <v>1988</v>
      </c>
      <c r="K460" s="19" t="str">
        <f t="shared" si="15"/>
        <v>Belo Horizonte - MG</v>
      </c>
      <c r="L460" s="20" t="s">
        <v>1503</v>
      </c>
      <c r="M460" s="21" t="s">
        <v>1504</v>
      </c>
      <c r="N460" s="19" t="s">
        <v>1505</v>
      </c>
      <c r="O460" s="19" t="str">
        <f>IF(Clientes!$N460 = "sim", "Assinante","Não Assinante")</f>
        <v>Assinante</v>
      </c>
    </row>
    <row r="461" spans="1:15" ht="12.5" hidden="1" x14ac:dyDescent="0.25">
      <c r="A461" s="23" t="s">
        <v>1970</v>
      </c>
      <c r="B461" s="23" t="str">
        <f t="shared" si="14"/>
        <v>Abdenego</v>
      </c>
      <c r="C461" s="24">
        <v>22</v>
      </c>
      <c r="D461" s="22" t="s">
        <v>1546</v>
      </c>
      <c r="E461" s="19" t="str">
        <f>IF(Clientes!$D461="F","Feminino","Masculino")</f>
        <v>Masculino</v>
      </c>
      <c r="F461" s="23" t="s">
        <v>1524</v>
      </c>
      <c r="G461" s="19">
        <f>COUNTIF(Clientes!$F$2:$F$475,F461)</f>
        <v>38</v>
      </c>
      <c r="H461" s="38" t="s">
        <v>1581</v>
      </c>
      <c r="I461" s="23" t="s">
        <v>1526</v>
      </c>
      <c r="J461" s="23" t="s">
        <v>1988</v>
      </c>
      <c r="K461" s="23" t="str">
        <f t="shared" si="15"/>
        <v>Porto Alegre - RS</v>
      </c>
      <c r="L461" s="24" t="s">
        <v>1527</v>
      </c>
      <c r="M461" s="21" t="s">
        <v>1528</v>
      </c>
      <c r="N461" s="23" t="s">
        <v>1505</v>
      </c>
      <c r="O461" s="23" t="str">
        <f>IF(Clientes!$N461 = "sim", "Assinante","Não Assinante")</f>
        <v>Assinante</v>
      </c>
    </row>
    <row r="462" spans="1:15" ht="12.5" hidden="1" x14ac:dyDescent="0.25">
      <c r="A462" s="19" t="s">
        <v>1971</v>
      </c>
      <c r="B462" s="19" t="str">
        <f t="shared" si="14"/>
        <v>Gisane</v>
      </c>
      <c r="C462" s="20">
        <v>39</v>
      </c>
      <c r="D462" s="18" t="s">
        <v>1499</v>
      </c>
      <c r="E462" s="19" t="str">
        <f>IF(Clientes!$D462="F","Feminino","Masculino")</f>
        <v>Feminino</v>
      </c>
      <c r="F462" s="19" t="s">
        <v>1539</v>
      </c>
      <c r="G462" s="19">
        <f>COUNTIF(Clientes!$F$2:$F$475,F462)</f>
        <v>67</v>
      </c>
      <c r="H462" s="19" t="s">
        <v>1532</v>
      </c>
      <c r="I462" s="19" t="s">
        <v>1533</v>
      </c>
      <c r="J462" s="19" t="s">
        <v>1988</v>
      </c>
      <c r="K462" s="19" t="str">
        <f t="shared" si="15"/>
        <v>São Luís - MA</v>
      </c>
      <c r="L462" s="20" t="s">
        <v>1534</v>
      </c>
      <c r="M462" s="21" t="s">
        <v>1535</v>
      </c>
      <c r="N462" s="19" t="s">
        <v>1529</v>
      </c>
      <c r="O462" s="19" t="str">
        <f>IF(Clientes!$N462 = "sim", "Assinante","Não Assinante")</f>
        <v>Não Assinante</v>
      </c>
    </row>
    <row r="463" spans="1:15" ht="12.5" hidden="1" x14ac:dyDescent="0.25">
      <c r="A463" s="23" t="s">
        <v>1972</v>
      </c>
      <c r="B463" s="23" t="str">
        <f t="shared" si="14"/>
        <v>Marideia</v>
      </c>
      <c r="C463" s="24">
        <v>53</v>
      </c>
      <c r="D463" s="22" t="s">
        <v>1499</v>
      </c>
      <c r="E463" s="19" t="str">
        <f>IF(Clientes!$D463="F","Feminino","Masculino")</f>
        <v>Feminino</v>
      </c>
      <c r="F463" s="23" t="s">
        <v>1507</v>
      </c>
      <c r="G463" s="19">
        <f>COUNTIF(Clientes!$F$2:$F$475,F463)</f>
        <v>149</v>
      </c>
      <c r="H463" s="19" t="s">
        <v>1569</v>
      </c>
      <c r="I463" s="23" t="s">
        <v>1553</v>
      </c>
      <c r="J463" s="23" t="s">
        <v>1988</v>
      </c>
      <c r="K463" s="23" t="str">
        <f t="shared" si="15"/>
        <v>São Paulo - SP</v>
      </c>
      <c r="L463" s="24" t="s">
        <v>1570</v>
      </c>
      <c r="M463" s="21" t="s">
        <v>1571</v>
      </c>
      <c r="N463" s="23" t="s">
        <v>1529</v>
      </c>
      <c r="O463" s="23" t="str">
        <f>IF(Clientes!$N463 = "sim", "Assinante","Não Assinante")</f>
        <v>Não Assinante</v>
      </c>
    </row>
    <row r="464" spans="1:15" ht="12.5" hidden="1" x14ac:dyDescent="0.25">
      <c r="A464" s="19" t="s">
        <v>1973</v>
      </c>
      <c r="B464" s="19" t="str">
        <f t="shared" si="14"/>
        <v>Osmundo</v>
      </c>
      <c r="C464" s="20">
        <v>41</v>
      </c>
      <c r="D464" s="18" t="s">
        <v>1546</v>
      </c>
      <c r="E464" s="19" t="str">
        <f>IF(Clientes!$D464="F","Feminino","Masculino")</f>
        <v>Masculino</v>
      </c>
      <c r="F464" s="19" t="s">
        <v>1560</v>
      </c>
      <c r="G464" s="19">
        <f>COUNTIF(Clientes!$F$2:$F$475,F464)</f>
        <v>15</v>
      </c>
      <c r="H464" s="19" t="s">
        <v>1513</v>
      </c>
      <c r="I464" s="19" t="s">
        <v>1514</v>
      </c>
      <c r="J464" s="19" t="s">
        <v>1988</v>
      </c>
      <c r="K464" s="19" t="str">
        <f t="shared" si="15"/>
        <v>Manaus - AM</v>
      </c>
      <c r="L464" s="20" t="s">
        <v>1515</v>
      </c>
      <c r="M464" s="21" t="s">
        <v>1516</v>
      </c>
      <c r="N464" s="19" t="s">
        <v>1505</v>
      </c>
      <c r="O464" s="19" t="str">
        <f>IF(Clientes!$N464 = "sim", "Assinante","Não Assinante")</f>
        <v>Assinante</v>
      </c>
    </row>
    <row r="465" spans="1:15" ht="12.5" hidden="1" x14ac:dyDescent="0.25">
      <c r="A465" s="23" t="s">
        <v>1615</v>
      </c>
      <c r="B465" s="23" t="str">
        <f t="shared" si="14"/>
        <v>Geisiane</v>
      </c>
      <c r="C465" s="24">
        <v>45</v>
      </c>
      <c r="D465" s="22" t="s">
        <v>1499</v>
      </c>
      <c r="E465" s="19" t="str">
        <f>IF(Clientes!$D465="F","Feminino","Masculino")</f>
        <v>Feminino</v>
      </c>
      <c r="F465" s="23" t="s">
        <v>1507</v>
      </c>
      <c r="G465" s="19">
        <f>COUNTIF(Clientes!$F$2:$F$475,F465)</f>
        <v>149</v>
      </c>
      <c r="H465" s="23" t="s">
        <v>1532</v>
      </c>
      <c r="I465" s="23" t="s">
        <v>1533</v>
      </c>
      <c r="J465" s="23" t="s">
        <v>1988</v>
      </c>
      <c r="K465" s="23" t="str">
        <f t="shared" si="15"/>
        <v>São Luís - MA</v>
      </c>
      <c r="L465" s="24" t="s">
        <v>1534</v>
      </c>
      <c r="M465" s="21" t="s">
        <v>1535</v>
      </c>
      <c r="N465" s="23" t="s">
        <v>1505</v>
      </c>
      <c r="O465" s="23" t="str">
        <f>IF(Clientes!$N465 = "sim", "Assinante","Não Assinante")</f>
        <v>Assinante</v>
      </c>
    </row>
    <row r="466" spans="1:15" ht="12.5" hidden="1" x14ac:dyDescent="0.25">
      <c r="A466" s="19" t="s">
        <v>1974</v>
      </c>
      <c r="B466" s="19" t="str">
        <f t="shared" si="14"/>
        <v>Erique</v>
      </c>
      <c r="C466" s="20">
        <v>32</v>
      </c>
      <c r="D466" s="18" t="s">
        <v>1546</v>
      </c>
      <c r="E466" s="19" t="str">
        <f>IF(Clientes!$D466="F","Feminino","Masculino")</f>
        <v>Masculino</v>
      </c>
      <c r="F466" s="19" t="s">
        <v>1524</v>
      </c>
      <c r="G466" s="19">
        <f>COUNTIF(Clientes!$F$2:$F$475,F466)</f>
        <v>38</v>
      </c>
      <c r="H466" s="19" t="s">
        <v>1632</v>
      </c>
      <c r="I466" s="19" t="s">
        <v>1633</v>
      </c>
      <c r="J466" s="19" t="s">
        <v>1988</v>
      </c>
      <c r="K466" s="19" t="str">
        <f t="shared" si="15"/>
        <v>Salvador - BA</v>
      </c>
      <c r="L466" s="20" t="s">
        <v>1634</v>
      </c>
      <c r="M466" s="21" t="s">
        <v>1635</v>
      </c>
      <c r="N466" s="19" t="s">
        <v>1505</v>
      </c>
      <c r="O466" s="19" t="str">
        <f>IF(Clientes!$N466 = "sim", "Assinante","Não Assinante")</f>
        <v>Assinante</v>
      </c>
    </row>
    <row r="467" spans="1:15" ht="12.5" hidden="1" x14ac:dyDescent="0.25">
      <c r="A467" s="23" t="s">
        <v>1975</v>
      </c>
      <c r="B467" s="23" t="str">
        <f t="shared" si="14"/>
        <v>Wemison</v>
      </c>
      <c r="C467" s="24">
        <v>35</v>
      </c>
      <c r="D467" s="22" t="s">
        <v>1546</v>
      </c>
      <c r="E467" s="19" t="str">
        <f>IF(Clientes!$D467="F","Feminino","Masculino")</f>
        <v>Masculino</v>
      </c>
      <c r="F467" s="23" t="s">
        <v>1539</v>
      </c>
      <c r="G467" s="19">
        <f>COUNTIF(Clientes!$F$2:$F$475,F467)</f>
        <v>67</v>
      </c>
      <c r="H467" s="23" t="s">
        <v>1519</v>
      </c>
      <c r="I467" s="23" t="s">
        <v>1520</v>
      </c>
      <c r="J467" s="23" t="s">
        <v>1988</v>
      </c>
      <c r="K467" s="23" t="str">
        <f t="shared" si="15"/>
        <v>Curitiba - PR</v>
      </c>
      <c r="L467" s="24" t="s">
        <v>1642</v>
      </c>
      <c r="M467" s="21" t="s">
        <v>1643</v>
      </c>
      <c r="N467" s="23" t="s">
        <v>1529</v>
      </c>
      <c r="O467" s="23" t="str">
        <f>IF(Clientes!$N467 = "sim", "Assinante","Não Assinante")</f>
        <v>Não Assinante</v>
      </c>
    </row>
    <row r="468" spans="1:15" ht="12.5" hidden="1" x14ac:dyDescent="0.25">
      <c r="A468" s="19" t="s">
        <v>1844</v>
      </c>
      <c r="B468" s="19" t="str">
        <f t="shared" si="14"/>
        <v>Gelsi</v>
      </c>
      <c r="C468" s="20">
        <v>53</v>
      </c>
      <c r="D468" s="18" t="s">
        <v>1499</v>
      </c>
      <c r="E468" s="19" t="str">
        <f>IF(Clientes!$D468="F","Feminino","Masculino")</f>
        <v>Feminino</v>
      </c>
      <c r="F468" s="19" t="s">
        <v>1507</v>
      </c>
      <c r="G468" s="19">
        <f>COUNTIF(Clientes!$F$2:$F$475,F468)</f>
        <v>149</v>
      </c>
      <c r="H468" s="19" t="s">
        <v>1501</v>
      </c>
      <c r="I468" s="19" t="s">
        <v>1502</v>
      </c>
      <c r="J468" s="19" t="s">
        <v>1988</v>
      </c>
      <c r="K468" s="19" t="str">
        <f t="shared" si="15"/>
        <v>Belo Horizonte - MG</v>
      </c>
      <c r="L468" s="20" t="s">
        <v>1503</v>
      </c>
      <c r="M468" s="21" t="s">
        <v>1504</v>
      </c>
      <c r="N468" s="19" t="s">
        <v>1529</v>
      </c>
      <c r="O468" s="19" t="str">
        <f>IF(Clientes!$N468 = "sim", "Assinante","Não Assinante")</f>
        <v>Não Assinante</v>
      </c>
    </row>
    <row r="469" spans="1:15" ht="12.5" hidden="1" x14ac:dyDescent="0.25">
      <c r="A469" s="23" t="s">
        <v>1976</v>
      </c>
      <c r="B469" s="23" t="str">
        <f t="shared" si="14"/>
        <v>Eriton</v>
      </c>
      <c r="C469" s="24">
        <v>44</v>
      </c>
      <c r="D469" s="22" t="s">
        <v>1546</v>
      </c>
      <c r="E469" s="19" t="str">
        <f>IF(Clientes!$D469="F","Feminino","Masculino")</f>
        <v>Masculino</v>
      </c>
      <c r="F469" s="23" t="s">
        <v>1567</v>
      </c>
      <c r="G469" s="19">
        <f>COUNTIF(Clientes!$F$2:$F$475,F469)</f>
        <v>30</v>
      </c>
      <c r="H469" s="23" t="s">
        <v>1519</v>
      </c>
      <c r="I469" s="23" t="s">
        <v>1520</v>
      </c>
      <c r="J469" s="23" t="s">
        <v>1988</v>
      </c>
      <c r="K469" s="23" t="str">
        <f t="shared" si="15"/>
        <v>Curitiba - PR</v>
      </c>
      <c r="L469" s="24" t="s">
        <v>1521</v>
      </c>
      <c r="M469" s="21" t="s">
        <v>1522</v>
      </c>
      <c r="N469" s="23" t="s">
        <v>1505</v>
      </c>
      <c r="O469" s="23" t="str">
        <f>IF(Clientes!$N469 = "sim", "Assinante","Não Assinante")</f>
        <v>Assinante</v>
      </c>
    </row>
    <row r="470" spans="1:15" ht="12.5" hidden="1" x14ac:dyDescent="0.25">
      <c r="A470" s="19" t="s">
        <v>1740</v>
      </c>
      <c r="B470" s="19" t="str">
        <f t="shared" si="14"/>
        <v>Weslin</v>
      </c>
      <c r="C470" s="20">
        <v>33</v>
      </c>
      <c r="D470" s="18" t="s">
        <v>1546</v>
      </c>
      <c r="E470" s="19" t="str">
        <f>IF(Clientes!$D470="F","Feminino","Masculino")</f>
        <v>Masculino</v>
      </c>
      <c r="F470" s="19" t="s">
        <v>1518</v>
      </c>
      <c r="G470" s="19">
        <f>COUNTIF(Clientes!$F$2:$F$475,F470)</f>
        <v>28</v>
      </c>
      <c r="H470" s="19" t="s">
        <v>1501</v>
      </c>
      <c r="I470" s="19" t="s">
        <v>1502</v>
      </c>
      <c r="J470" s="19" t="s">
        <v>1988</v>
      </c>
      <c r="K470" s="19" t="str">
        <f t="shared" si="15"/>
        <v>Belo Horizonte - MG</v>
      </c>
      <c r="L470" s="20" t="s">
        <v>1503</v>
      </c>
      <c r="M470" s="21" t="s">
        <v>1504</v>
      </c>
      <c r="N470" s="19" t="s">
        <v>1529</v>
      </c>
      <c r="O470" s="19" t="str">
        <f>IF(Clientes!$N470 = "sim", "Assinante","Não Assinante")</f>
        <v>Não Assinante</v>
      </c>
    </row>
    <row r="471" spans="1:15" ht="12.5" hidden="1" x14ac:dyDescent="0.25">
      <c r="A471" s="23" t="s">
        <v>1977</v>
      </c>
      <c r="B471" s="23" t="str">
        <f t="shared" si="14"/>
        <v>Osvanete</v>
      </c>
      <c r="C471" s="24">
        <v>61</v>
      </c>
      <c r="D471" s="22" t="s">
        <v>1499</v>
      </c>
      <c r="E471" s="19" t="str">
        <f>IF(Clientes!$D471="F","Feminino","Masculino")</f>
        <v>Feminino</v>
      </c>
      <c r="F471" s="23" t="s">
        <v>1507</v>
      </c>
      <c r="G471" s="19">
        <f>COUNTIF(Clientes!$F$2:$F$475,F471)</f>
        <v>149</v>
      </c>
      <c r="H471" s="23" t="s">
        <v>1561</v>
      </c>
      <c r="I471" s="23" t="s">
        <v>1562</v>
      </c>
      <c r="J471" s="23" t="s">
        <v>1988</v>
      </c>
      <c r="K471" s="23" t="str">
        <f t="shared" si="15"/>
        <v>Florianópolis - SC</v>
      </c>
      <c r="L471" s="24" t="s">
        <v>1563</v>
      </c>
      <c r="M471" s="21" t="s">
        <v>1564</v>
      </c>
      <c r="N471" s="23" t="s">
        <v>1505</v>
      </c>
      <c r="O471" s="23" t="str">
        <f>IF(Clientes!$N471 = "sim", "Assinante","Não Assinante")</f>
        <v>Assinante</v>
      </c>
    </row>
    <row r="472" spans="1:15" ht="12.5" hidden="1" x14ac:dyDescent="0.25">
      <c r="A472" s="19" t="s">
        <v>1978</v>
      </c>
      <c r="B472" s="19" t="str">
        <f t="shared" si="14"/>
        <v>Maricruz</v>
      </c>
      <c r="C472" s="20">
        <v>38</v>
      </c>
      <c r="D472" s="18" t="s">
        <v>1499</v>
      </c>
      <c r="E472" s="19" t="str">
        <f>IF(Clientes!$D472="F","Feminino","Masculino")</f>
        <v>Feminino</v>
      </c>
      <c r="F472" s="19" t="s">
        <v>1573</v>
      </c>
      <c r="G472" s="19">
        <f>COUNTIF(Clientes!$F$2:$F$475,F472)</f>
        <v>43</v>
      </c>
      <c r="H472" s="19" t="s">
        <v>1569</v>
      </c>
      <c r="I472" s="19" t="s">
        <v>1553</v>
      </c>
      <c r="J472" s="19" t="s">
        <v>1988</v>
      </c>
      <c r="K472" s="19" t="str">
        <f t="shared" si="15"/>
        <v>São Paulo - SP</v>
      </c>
      <c r="L472" s="20" t="s">
        <v>1554</v>
      </c>
      <c r="M472" s="21" t="s">
        <v>1555</v>
      </c>
      <c r="N472" s="19" t="s">
        <v>1505</v>
      </c>
      <c r="O472" s="19" t="str">
        <f>IF(Clientes!$N472 = "sim", "Assinante","Não Assinante")</f>
        <v>Assinante</v>
      </c>
    </row>
    <row r="473" spans="1:15" ht="12.5" hidden="1" x14ac:dyDescent="0.25">
      <c r="A473" s="23" t="s">
        <v>1979</v>
      </c>
      <c r="B473" s="23" t="str">
        <f t="shared" si="14"/>
        <v>Aron</v>
      </c>
      <c r="C473" s="24">
        <v>40</v>
      </c>
      <c r="D473" s="22" t="s">
        <v>1546</v>
      </c>
      <c r="E473" s="19" t="str">
        <f>IF(Clientes!$D473="F","Feminino","Masculino")</f>
        <v>Masculino</v>
      </c>
      <c r="F473" s="23" t="s">
        <v>1518</v>
      </c>
      <c r="G473" s="19">
        <f>COUNTIF(Clientes!$F$2:$F$475,F473)</f>
        <v>28</v>
      </c>
      <c r="H473" s="23" t="s">
        <v>1519</v>
      </c>
      <c r="I473" s="23" t="s">
        <v>1520</v>
      </c>
      <c r="J473" s="23" t="s">
        <v>1988</v>
      </c>
      <c r="K473" s="23" t="str">
        <f t="shared" si="15"/>
        <v>Curitiba - PR</v>
      </c>
      <c r="L473" s="24" t="s">
        <v>1521</v>
      </c>
      <c r="M473" s="21" t="s">
        <v>1522</v>
      </c>
      <c r="N473" s="23" t="s">
        <v>1505</v>
      </c>
      <c r="O473" s="23" t="str">
        <f>IF(Clientes!$N473 = "sim", "Assinante","Não Assinante")</f>
        <v>Assinante</v>
      </c>
    </row>
    <row r="474" spans="1:15" ht="12.5" hidden="1" x14ac:dyDescent="0.25">
      <c r="A474" s="19" t="s">
        <v>1980</v>
      </c>
      <c r="B474" s="19" t="str">
        <f t="shared" si="14"/>
        <v>Weslia</v>
      </c>
      <c r="C474" s="20">
        <v>54</v>
      </c>
      <c r="D474" s="18" t="s">
        <v>1499</v>
      </c>
      <c r="E474" s="19" t="str">
        <f>IF(Clientes!$D474="F","Feminino","Masculino")</f>
        <v>Feminino</v>
      </c>
      <c r="F474" s="19" t="s">
        <v>1539</v>
      </c>
      <c r="G474" s="19">
        <f>COUNTIF(Clientes!$F$2:$F$475,F474)</f>
        <v>67</v>
      </c>
      <c r="H474" s="19" t="s">
        <v>1532</v>
      </c>
      <c r="I474" s="19" t="s">
        <v>1533</v>
      </c>
      <c r="J474" s="19" t="s">
        <v>1988</v>
      </c>
      <c r="K474" s="19" t="str">
        <f t="shared" si="15"/>
        <v>São Luís - MA</v>
      </c>
      <c r="L474" s="20" t="s">
        <v>1534</v>
      </c>
      <c r="M474" s="21" t="s">
        <v>1535</v>
      </c>
      <c r="N474" s="19" t="s">
        <v>1529</v>
      </c>
      <c r="O474" s="19" t="str">
        <f>IF(Clientes!$N474 = "sim", "Assinante","Não Assinante")</f>
        <v>Não Assinante</v>
      </c>
    </row>
    <row r="475" spans="1:15" ht="12.5" hidden="1" x14ac:dyDescent="0.25">
      <c r="A475" s="23" t="s">
        <v>1839</v>
      </c>
      <c r="B475" s="23" t="str">
        <f t="shared" si="14"/>
        <v>Suzielen</v>
      </c>
      <c r="C475" s="24">
        <v>62</v>
      </c>
      <c r="D475" s="22" t="s">
        <v>1499</v>
      </c>
      <c r="E475" s="19" t="str">
        <f>IF(Clientes!$D475="F","Feminino","Masculino")</f>
        <v>Feminino</v>
      </c>
      <c r="F475" s="23" t="s">
        <v>1507</v>
      </c>
      <c r="G475" s="19">
        <f>COUNTIF(Clientes!$F$2:$F$475,F475)</f>
        <v>149</v>
      </c>
      <c r="H475" s="23" t="s">
        <v>1561</v>
      </c>
      <c r="I475" s="23" t="s">
        <v>1562</v>
      </c>
      <c r="J475" s="23" t="s">
        <v>1988</v>
      </c>
      <c r="K475" s="23" t="str">
        <f t="shared" si="15"/>
        <v>Florianópolis - SC</v>
      </c>
      <c r="L475" s="24" t="s">
        <v>1563</v>
      </c>
      <c r="M475" s="21" t="s">
        <v>1564</v>
      </c>
      <c r="N475" s="23" t="s">
        <v>1529</v>
      </c>
      <c r="O475" s="23" t="str">
        <f>IF(Clientes!$N475 = "sim", "Assinante","Não Assinante")</f>
        <v>Não Assinante</v>
      </c>
    </row>
  </sheetData>
  <sortState xmlns:xlrd2="http://schemas.microsoft.com/office/spreadsheetml/2017/richdata2" ref="P1:P4">
    <sortCondition ref="P1:P4"/>
  </sortState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CE15A-4650-44C8-9669-1CBED6BE3D42}">
  <sheetPr codeName="Planilha4"/>
  <dimension ref="A1:B12"/>
  <sheetViews>
    <sheetView workbookViewId="0">
      <selection activeCell="A19" sqref="A19"/>
    </sheetView>
  </sheetViews>
  <sheetFormatPr defaultRowHeight="12.5" x14ac:dyDescent="0.25"/>
  <cols>
    <col min="1" max="1" width="33.453125" bestFit="1" customWidth="1"/>
    <col min="2" max="2" width="12" bestFit="1" customWidth="1"/>
  </cols>
  <sheetData>
    <row r="1" spans="1:2" x14ac:dyDescent="0.25">
      <c r="A1" s="64" t="s">
        <v>2008</v>
      </c>
      <c r="B1" t="s">
        <v>2010</v>
      </c>
    </row>
    <row r="2" spans="1:2" x14ac:dyDescent="0.25">
      <c r="A2" s="65" t="s">
        <v>42</v>
      </c>
      <c r="B2" s="66">
        <v>11</v>
      </c>
    </row>
    <row r="3" spans="1:2" x14ac:dyDescent="0.25">
      <c r="A3" s="65" t="s">
        <v>36</v>
      </c>
      <c r="B3" s="66">
        <v>10</v>
      </c>
    </row>
    <row r="4" spans="1:2" x14ac:dyDescent="0.25">
      <c r="A4" s="65" t="s">
        <v>33</v>
      </c>
      <c r="B4" s="66">
        <v>32</v>
      </c>
    </row>
    <row r="5" spans="1:2" x14ac:dyDescent="0.25">
      <c r="A5" s="65" t="s">
        <v>51</v>
      </c>
      <c r="B5" s="66">
        <v>21</v>
      </c>
    </row>
    <row r="6" spans="1:2" x14ac:dyDescent="0.25">
      <c r="A6" s="65" t="s">
        <v>48</v>
      </c>
      <c r="B6" s="66">
        <v>56</v>
      </c>
    </row>
    <row r="7" spans="1:2" x14ac:dyDescent="0.25">
      <c r="A7" s="65" t="s">
        <v>227</v>
      </c>
      <c r="B7" s="66">
        <v>16</v>
      </c>
    </row>
    <row r="8" spans="1:2" x14ac:dyDescent="0.25">
      <c r="A8" s="65" t="s">
        <v>16</v>
      </c>
      <c r="B8" s="66">
        <v>19</v>
      </c>
    </row>
    <row r="9" spans="1:2" x14ac:dyDescent="0.25">
      <c r="A9" s="65" t="s">
        <v>129</v>
      </c>
      <c r="B9" s="66">
        <v>15</v>
      </c>
    </row>
    <row r="10" spans="1:2" x14ac:dyDescent="0.25">
      <c r="A10" s="65" t="s">
        <v>93</v>
      </c>
      <c r="B10" s="66">
        <v>9</v>
      </c>
    </row>
    <row r="11" spans="1:2" x14ac:dyDescent="0.25">
      <c r="A11" s="65" t="s">
        <v>88</v>
      </c>
      <c r="B11" s="66">
        <v>10</v>
      </c>
    </row>
    <row r="12" spans="1:2" x14ac:dyDescent="0.25">
      <c r="A12" s="65" t="s">
        <v>2009</v>
      </c>
      <c r="B12" s="66">
        <v>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D0B22-CB37-4542-A054-0DC666F71279}">
  <sheetPr codeName="Planilha5"/>
  <dimension ref="A1:B26"/>
  <sheetViews>
    <sheetView workbookViewId="0">
      <selection activeCell="P17" sqref="P17"/>
    </sheetView>
  </sheetViews>
  <sheetFormatPr defaultRowHeight="12.5" x14ac:dyDescent="0.25"/>
  <cols>
    <col min="1" max="1" width="33" customWidth="1"/>
    <col min="2" max="2" width="17" bestFit="1" customWidth="1"/>
  </cols>
  <sheetData>
    <row r="1" spans="1:2" ht="13" x14ac:dyDescent="0.25">
      <c r="A1" s="39" t="s">
        <v>1492</v>
      </c>
      <c r="B1" s="39" t="s">
        <v>1996</v>
      </c>
    </row>
    <row r="2" spans="1:2" x14ac:dyDescent="0.25">
      <c r="A2" s="19" t="s">
        <v>1500</v>
      </c>
      <c r="B2" s="19">
        <f>COUNTIF(Clientes!$F$2:$F$475,A2)</f>
        <v>15</v>
      </c>
    </row>
    <row r="3" spans="1:2" x14ac:dyDescent="0.25">
      <c r="A3" s="23" t="s">
        <v>1539</v>
      </c>
      <c r="B3" s="23">
        <f>COUNTIF(Clientes!$F$2:$F$475,A3)</f>
        <v>67</v>
      </c>
    </row>
    <row r="4" spans="1:2" x14ac:dyDescent="0.25">
      <c r="A4" s="19" t="s">
        <v>1693</v>
      </c>
      <c r="B4" s="19">
        <f>COUNTIF(Clientes!$F$2:$F$475,A4)</f>
        <v>7</v>
      </c>
    </row>
    <row r="5" spans="1:2" x14ac:dyDescent="0.25">
      <c r="A5" s="19" t="s">
        <v>1594</v>
      </c>
      <c r="B5" s="23">
        <f>COUNTIF(Clientes!$F$2:$F$475,A5)</f>
        <v>50</v>
      </c>
    </row>
    <row r="6" spans="1:2" x14ac:dyDescent="0.25">
      <c r="A6" s="19" t="s">
        <v>1507</v>
      </c>
      <c r="B6" s="19">
        <f>COUNTIF(Clientes!$F$2:$F$475,A6)</f>
        <v>149</v>
      </c>
    </row>
    <row r="7" spans="1:2" x14ac:dyDescent="0.25">
      <c r="A7" s="23" t="s">
        <v>1518</v>
      </c>
      <c r="B7" s="23">
        <f>COUNTIF(Clientes!$F$2:$F$475,A7)</f>
        <v>28</v>
      </c>
    </row>
    <row r="8" spans="1:2" x14ac:dyDescent="0.25">
      <c r="A8" s="19" t="s">
        <v>1567</v>
      </c>
      <c r="B8" s="19">
        <f>COUNTIF(Clientes!$F$2:$F$475,A8)</f>
        <v>30</v>
      </c>
    </row>
    <row r="9" spans="1:2" x14ac:dyDescent="0.25">
      <c r="A9" s="23" t="s">
        <v>1560</v>
      </c>
      <c r="B9" s="23">
        <f>COUNTIF(Clientes!$F$2:$F$475,A9)</f>
        <v>15</v>
      </c>
    </row>
    <row r="10" spans="1:2" x14ac:dyDescent="0.25">
      <c r="A10" s="19" t="s">
        <v>1524</v>
      </c>
      <c r="B10" s="19">
        <f>COUNTIF(Clientes!$F$2:$F$475,A10)</f>
        <v>38</v>
      </c>
    </row>
    <row r="11" spans="1:2" x14ac:dyDescent="0.25">
      <c r="A11" s="23" t="s">
        <v>1653</v>
      </c>
      <c r="B11" s="23">
        <f>COUNTIF(Clientes!$F$2:$F$475,A11)</f>
        <v>18</v>
      </c>
    </row>
    <row r="12" spans="1:2" x14ac:dyDescent="0.25">
      <c r="A12" s="19" t="s">
        <v>1573</v>
      </c>
      <c r="B12" s="19">
        <f>COUNTIF(Clientes!$F$2:$F$475,A12)</f>
        <v>43</v>
      </c>
    </row>
    <row r="13" spans="1:2" x14ac:dyDescent="0.25">
      <c r="A13" s="19" t="s">
        <v>1531</v>
      </c>
      <c r="B13" s="23">
        <f>COUNTIF(Clientes!$F$2:$F$475,A13)</f>
        <v>14</v>
      </c>
    </row>
    <row r="14" spans="1:2" x14ac:dyDescent="0.25">
      <c r="A14" s="26"/>
      <c r="B14" s="27"/>
    </row>
    <row r="16" spans="1:2" ht="13" x14ac:dyDescent="0.25">
      <c r="A16" s="61" t="s">
        <v>2006</v>
      </c>
      <c r="B16" s="62" t="s">
        <v>2007</v>
      </c>
    </row>
    <row r="17" spans="1:2" x14ac:dyDescent="0.25">
      <c r="A17" s="59" t="s">
        <v>48</v>
      </c>
      <c r="B17" s="55">
        <f>COUNTIF('Catálogo livros'!$D:$D,A17)</f>
        <v>56</v>
      </c>
    </row>
    <row r="18" spans="1:2" x14ac:dyDescent="0.25">
      <c r="A18" s="60" t="s">
        <v>33</v>
      </c>
      <c r="B18" s="58">
        <f>COUNTIF('Catálogo livros'!$D:$D,A18)</f>
        <v>32</v>
      </c>
    </row>
    <row r="19" spans="1:2" x14ac:dyDescent="0.25">
      <c r="A19" s="59" t="s">
        <v>51</v>
      </c>
      <c r="B19" s="55">
        <f>COUNTIF('Catálogo livros'!$D:$D,A19)</f>
        <v>21</v>
      </c>
    </row>
    <row r="20" spans="1:2" x14ac:dyDescent="0.25">
      <c r="A20" s="60" t="s">
        <v>16</v>
      </c>
      <c r="B20" s="58">
        <f>COUNTIF('Catálogo livros'!$D:$D,A20)</f>
        <v>19</v>
      </c>
    </row>
    <row r="21" spans="1:2" x14ac:dyDescent="0.25">
      <c r="A21" s="59" t="s">
        <v>227</v>
      </c>
      <c r="B21" s="55">
        <f>COUNTIF('Catálogo livros'!$D:$D,A21)</f>
        <v>16</v>
      </c>
    </row>
    <row r="22" spans="1:2" ht="25" x14ac:dyDescent="0.25">
      <c r="A22" s="60" t="s">
        <v>129</v>
      </c>
      <c r="B22" s="58">
        <f>COUNTIF('Catálogo livros'!$D:$D,A22)</f>
        <v>15</v>
      </c>
    </row>
    <row r="23" spans="1:2" x14ac:dyDescent="0.25">
      <c r="A23" s="59" t="s">
        <v>42</v>
      </c>
      <c r="B23" s="55">
        <f>COUNTIF('Catálogo livros'!$D:$D,A23)</f>
        <v>11</v>
      </c>
    </row>
    <row r="24" spans="1:2" x14ac:dyDescent="0.25">
      <c r="A24" s="60" t="s">
        <v>36</v>
      </c>
      <c r="B24" s="58">
        <f>COUNTIF('Catálogo livros'!$D:$D,A24)</f>
        <v>10</v>
      </c>
    </row>
    <row r="25" spans="1:2" x14ac:dyDescent="0.25">
      <c r="A25" s="59" t="s">
        <v>88</v>
      </c>
      <c r="B25" s="55">
        <f>COUNTIF('Catálogo livros'!$D:$D,A25)</f>
        <v>10</v>
      </c>
    </row>
    <row r="26" spans="1:2" x14ac:dyDescent="0.25">
      <c r="A26" s="63" t="s">
        <v>93</v>
      </c>
      <c r="B26" s="54">
        <f>COUNTIF('Catálogo livros'!$D:$D,A26)</f>
        <v>9</v>
      </c>
    </row>
  </sheetData>
  <conditionalFormatting sqref="B17:B26">
    <cfRule type="top10" dxfId="33" priority="1" rank="10"/>
  </conditionalFormatting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B82DE-9F19-426F-B2BE-463917E4835C}">
  <sheetPr codeName="Planilha6"/>
  <dimension ref="A1:J490"/>
  <sheetViews>
    <sheetView workbookViewId="0">
      <selection activeCell="A3" sqref="A3:B12"/>
    </sheetView>
  </sheetViews>
  <sheetFormatPr defaultRowHeight="12.5" x14ac:dyDescent="0.25"/>
  <cols>
    <col min="1" max="1" width="43.26953125" customWidth="1"/>
    <col min="5" max="5" width="35.26953125" customWidth="1"/>
    <col min="9" max="9" width="66.1796875" customWidth="1"/>
  </cols>
  <sheetData>
    <row r="1" spans="1:10" ht="34.5" customHeight="1" x14ac:dyDescent="0.35">
      <c r="A1" s="36" t="s">
        <v>1998</v>
      </c>
      <c r="B1" s="36" t="s">
        <v>1999</v>
      </c>
      <c r="I1" s="1" t="s">
        <v>2</v>
      </c>
      <c r="J1" s="1" t="s">
        <v>1999</v>
      </c>
    </row>
    <row r="2" spans="1:10" ht="34.5" customHeight="1" x14ac:dyDescent="0.35">
      <c r="A2" s="56" t="s">
        <v>2004</v>
      </c>
      <c r="B2" s="57"/>
      <c r="I2" s="1"/>
      <c r="J2" s="1"/>
    </row>
    <row r="3" spans="1:10" ht="34.5" customHeight="1" x14ac:dyDescent="0.25">
      <c r="A3" s="34" t="s">
        <v>48</v>
      </c>
      <c r="B3" s="6">
        <f>COUNTIF('Catálogo livros'!$D:$D,A3)</f>
        <v>56</v>
      </c>
      <c r="I3" s="6" t="s">
        <v>64</v>
      </c>
      <c r="J3" s="6">
        <f>COUNTIF('Catálogo livros'!$C:$C,I3)</f>
        <v>10</v>
      </c>
    </row>
    <row r="4" spans="1:10" ht="34.5" customHeight="1" x14ac:dyDescent="0.25">
      <c r="A4" s="34" t="s">
        <v>33</v>
      </c>
      <c r="B4" s="6">
        <f>COUNTIF('Catálogo livros'!$D:$D,A4)</f>
        <v>32</v>
      </c>
      <c r="I4" s="6" t="s">
        <v>314</v>
      </c>
      <c r="J4" s="6">
        <f>COUNTIF('Catálogo livros'!$C:$C,I4)</f>
        <v>9</v>
      </c>
    </row>
    <row r="5" spans="1:10" ht="34.5" customHeight="1" x14ac:dyDescent="0.25">
      <c r="A5" s="34" t="s">
        <v>51</v>
      </c>
      <c r="B5" s="6">
        <f>COUNTIF('Catálogo livros'!$D:$D,A5)</f>
        <v>21</v>
      </c>
      <c r="I5" s="6" t="s">
        <v>358</v>
      </c>
      <c r="J5" s="6">
        <f>COUNTIF('Catálogo livros'!$C:$C,I5)</f>
        <v>8</v>
      </c>
    </row>
    <row r="6" spans="1:10" ht="34.5" customHeight="1" x14ac:dyDescent="0.25">
      <c r="A6" s="34" t="s">
        <v>16</v>
      </c>
      <c r="B6" s="6">
        <f>COUNTIF('Catálogo livros'!$D:$D,A6)</f>
        <v>19</v>
      </c>
      <c r="I6" s="6" t="s">
        <v>839</v>
      </c>
      <c r="J6" s="6">
        <f>COUNTIF('Catálogo livros'!$C:$C,I6)</f>
        <v>6</v>
      </c>
    </row>
    <row r="7" spans="1:10" ht="34.5" customHeight="1" x14ac:dyDescent="0.25">
      <c r="A7" s="34" t="s">
        <v>227</v>
      </c>
      <c r="B7" s="6">
        <f>COUNTIF('Catálogo livros'!$D:$D,A7)</f>
        <v>16</v>
      </c>
      <c r="I7" s="6" t="s">
        <v>41</v>
      </c>
      <c r="J7" s="6">
        <f>COUNTIF('Catálogo livros'!$C:$C,I7)</f>
        <v>5</v>
      </c>
    </row>
    <row r="8" spans="1:10" ht="34.5" customHeight="1" x14ac:dyDescent="0.25">
      <c r="A8" s="34" t="s">
        <v>129</v>
      </c>
      <c r="B8" s="6">
        <f>COUNTIF('Catálogo livros'!$D:$D,A8)</f>
        <v>15</v>
      </c>
      <c r="I8" s="6" t="s">
        <v>70</v>
      </c>
      <c r="J8" s="6">
        <f>COUNTIF('Catálogo livros'!$C:$C,I8)</f>
        <v>5</v>
      </c>
    </row>
    <row r="9" spans="1:10" ht="34.5" customHeight="1" x14ac:dyDescent="0.25">
      <c r="A9" s="34" t="s">
        <v>42</v>
      </c>
      <c r="B9" s="6">
        <f>COUNTIF('Catálogo livros'!$D:$D,A9)</f>
        <v>11</v>
      </c>
      <c r="I9" s="6" t="s">
        <v>169</v>
      </c>
      <c r="J9" s="6">
        <f>COUNTIF('Catálogo livros'!$C:$C,I9)</f>
        <v>5</v>
      </c>
    </row>
    <row r="10" spans="1:10" ht="34.5" customHeight="1" x14ac:dyDescent="0.25">
      <c r="A10" s="34" t="s">
        <v>36</v>
      </c>
      <c r="B10" s="6">
        <f>COUNTIF('Catálogo livros'!$D:$D,A10)</f>
        <v>10</v>
      </c>
      <c r="I10" s="6" t="s">
        <v>374</v>
      </c>
      <c r="J10" s="6">
        <f>COUNTIF('Catálogo livros'!$C:$C,I10)</f>
        <v>4</v>
      </c>
    </row>
    <row r="11" spans="1:10" ht="34.5" customHeight="1" x14ac:dyDescent="0.25">
      <c r="A11" s="34" t="s">
        <v>88</v>
      </c>
      <c r="B11" s="6">
        <f>COUNTIF('Catálogo livros'!$D:$D,A11)</f>
        <v>10</v>
      </c>
      <c r="I11" s="6" t="s">
        <v>110</v>
      </c>
      <c r="J11" s="6">
        <f>COUNTIF('Catálogo livros'!$C:$C,I11)</f>
        <v>4</v>
      </c>
    </row>
    <row r="12" spans="1:10" ht="34.5" customHeight="1" x14ac:dyDescent="0.25">
      <c r="A12" s="34" t="s">
        <v>93</v>
      </c>
      <c r="B12" s="6">
        <f>COUNTIF('Catálogo livros'!$D:$D,A12)</f>
        <v>9</v>
      </c>
      <c r="I12" s="6" t="s">
        <v>327</v>
      </c>
      <c r="J12" s="6">
        <f>COUNTIF('Catálogo livros'!$C:$C,I12)</f>
        <v>4</v>
      </c>
    </row>
    <row r="13" spans="1:10" ht="34.5" customHeight="1" x14ac:dyDescent="0.25">
      <c r="A13" s="34" t="s">
        <v>440</v>
      </c>
      <c r="B13" s="6">
        <f>COUNTIF('Catálogo livros'!$D:$D,A13)</f>
        <v>7</v>
      </c>
      <c r="I13" s="6" t="s">
        <v>393</v>
      </c>
      <c r="J13" s="6">
        <f>COUNTIF('Catálogo livros'!$C:$C,I13)</f>
        <v>4</v>
      </c>
    </row>
    <row r="14" spans="1:10" ht="34.5" customHeight="1" x14ac:dyDescent="0.25">
      <c r="A14" s="34" t="s">
        <v>282</v>
      </c>
      <c r="B14" s="6">
        <f>COUNTIF('Catálogo livros'!$D:$D,A14)</f>
        <v>6</v>
      </c>
      <c r="I14" s="6" t="s">
        <v>542</v>
      </c>
      <c r="J14" s="6">
        <f>COUNTIF('Catálogo livros'!$C:$C,I14)</f>
        <v>4</v>
      </c>
    </row>
    <row r="15" spans="1:10" ht="34.5" customHeight="1" x14ac:dyDescent="0.25">
      <c r="A15" s="34" t="s">
        <v>259</v>
      </c>
      <c r="B15" s="6">
        <f>COUNTIF('Catálogo livros'!$D:$D,A15)</f>
        <v>6</v>
      </c>
      <c r="I15" s="6" t="s">
        <v>551</v>
      </c>
      <c r="J15" s="6">
        <f>COUNTIF('Catálogo livros'!$C:$C,I15)</f>
        <v>4</v>
      </c>
    </row>
    <row r="16" spans="1:10" ht="34.5" customHeight="1" x14ac:dyDescent="0.25">
      <c r="A16" s="34" t="s">
        <v>22</v>
      </c>
      <c r="B16" s="6">
        <f>COUNTIF('Catálogo livros'!$D:$D,A16)</f>
        <v>6</v>
      </c>
      <c r="I16" s="6" t="s">
        <v>872</v>
      </c>
      <c r="J16" s="6">
        <f>COUNTIF('Catálogo livros'!$C:$C,I16)</f>
        <v>4</v>
      </c>
    </row>
    <row r="17" spans="1:10" ht="34.5" customHeight="1" x14ac:dyDescent="0.25">
      <c r="A17" s="34" t="s">
        <v>57</v>
      </c>
      <c r="B17" s="6">
        <f>COUNTIF('Catálogo livros'!$D:$D,A17)</f>
        <v>6</v>
      </c>
      <c r="I17" s="6" t="s">
        <v>905</v>
      </c>
      <c r="J17" s="6">
        <f>COUNTIF('Catálogo livros'!$C:$C,I17)</f>
        <v>4</v>
      </c>
    </row>
    <row r="18" spans="1:10" ht="34.5" customHeight="1" x14ac:dyDescent="0.25">
      <c r="A18" s="34" t="s">
        <v>238</v>
      </c>
      <c r="B18" s="6">
        <f>COUNTIF('Catálogo livros'!$D:$D,A18)</f>
        <v>6</v>
      </c>
      <c r="I18" s="6" t="s">
        <v>29</v>
      </c>
      <c r="J18" s="6">
        <f>COUNTIF('Catálogo livros'!$C:$C,I18)</f>
        <v>3</v>
      </c>
    </row>
    <row r="19" spans="1:10" ht="34.5" customHeight="1" x14ac:dyDescent="0.25">
      <c r="A19" s="34" t="s">
        <v>123</v>
      </c>
      <c r="B19" s="6">
        <f>COUNTIF('Catálogo livros'!$D:$D,A19)</f>
        <v>5</v>
      </c>
      <c r="I19" s="6" t="s">
        <v>206</v>
      </c>
      <c r="J19" s="6">
        <f>COUNTIF('Catálogo livros'!$C:$C,I19)</f>
        <v>3</v>
      </c>
    </row>
    <row r="20" spans="1:10" ht="34.5" customHeight="1" x14ac:dyDescent="0.25">
      <c r="A20" s="34" t="s">
        <v>7</v>
      </c>
      <c r="B20" s="6">
        <f>COUNTIF('Catálogo livros'!$D:$D,A20)</f>
        <v>5</v>
      </c>
      <c r="I20" s="6" t="s">
        <v>160</v>
      </c>
      <c r="J20" s="6">
        <f>COUNTIF('Catálogo livros'!$C:$C,I20)</f>
        <v>3</v>
      </c>
    </row>
    <row r="21" spans="1:10" ht="34.5" customHeight="1" x14ac:dyDescent="0.25">
      <c r="A21" s="34" t="s">
        <v>268</v>
      </c>
      <c r="B21" s="6">
        <f>COUNTIF('Catálogo livros'!$D:$D,A21)</f>
        <v>5</v>
      </c>
      <c r="I21" s="6" t="s">
        <v>209</v>
      </c>
      <c r="J21" s="6">
        <f>COUNTIF('Catálogo livros'!$C:$C,I21)</f>
        <v>3</v>
      </c>
    </row>
    <row r="22" spans="1:10" ht="34.5" customHeight="1" x14ac:dyDescent="0.25">
      <c r="A22" s="34" t="s">
        <v>331</v>
      </c>
      <c r="B22" s="6">
        <f>COUNTIF('Catálogo livros'!$D:$D,A22)</f>
        <v>5</v>
      </c>
      <c r="I22" s="6" t="s">
        <v>245</v>
      </c>
      <c r="J22" s="6">
        <f>COUNTIF('Catálogo livros'!$C:$C,I22)</f>
        <v>3</v>
      </c>
    </row>
    <row r="23" spans="1:10" ht="34.5" customHeight="1" x14ac:dyDescent="0.25">
      <c r="A23" s="34" t="s">
        <v>788</v>
      </c>
      <c r="B23" s="6">
        <f>COUNTIF('Catálogo livros'!$D:$D,A23)</f>
        <v>5</v>
      </c>
      <c r="I23" s="6" t="s">
        <v>254</v>
      </c>
      <c r="J23" s="6">
        <f>COUNTIF('Catálogo livros'!$C:$C,I23)</f>
        <v>3</v>
      </c>
    </row>
    <row r="24" spans="1:10" ht="34.5" customHeight="1" x14ac:dyDescent="0.25">
      <c r="A24" s="34" t="s">
        <v>68</v>
      </c>
      <c r="B24" s="6">
        <f>COUNTIF('Catálogo livros'!$D:$D,A24)</f>
        <v>4</v>
      </c>
      <c r="I24" s="6" t="s">
        <v>270</v>
      </c>
      <c r="J24" s="6">
        <f>COUNTIF('Catálogo livros'!$C:$C,I24)</f>
        <v>3</v>
      </c>
    </row>
    <row r="25" spans="1:10" ht="34.5" customHeight="1" x14ac:dyDescent="0.25">
      <c r="A25" s="34" t="s">
        <v>365</v>
      </c>
      <c r="B25" s="6">
        <f>COUNTIF('Catálogo livros'!$D:$D,A25)</f>
        <v>4</v>
      </c>
      <c r="I25" s="6" t="s">
        <v>307</v>
      </c>
      <c r="J25" s="6">
        <f>COUNTIF('Catálogo livros'!$C:$C,I25)</f>
        <v>3</v>
      </c>
    </row>
    <row r="26" spans="1:10" ht="34.5" customHeight="1" x14ac:dyDescent="0.25">
      <c r="A26" s="34" t="s">
        <v>10</v>
      </c>
      <c r="B26" s="6">
        <f>COUNTIF('Catálogo livros'!$D:$D,A26)</f>
        <v>4</v>
      </c>
      <c r="I26" s="6" t="s">
        <v>355</v>
      </c>
      <c r="J26" s="6">
        <f>COUNTIF('Catálogo livros'!$C:$C,I26)</f>
        <v>3</v>
      </c>
    </row>
    <row r="27" spans="1:10" ht="34.5" customHeight="1" x14ac:dyDescent="0.25">
      <c r="A27" s="34" t="s">
        <v>199</v>
      </c>
      <c r="B27" s="6">
        <f>COUNTIF('Catálogo livros'!$D:$D,A27)</f>
        <v>4</v>
      </c>
      <c r="I27" s="6" t="s">
        <v>399</v>
      </c>
      <c r="J27" s="6">
        <f>COUNTIF('Catálogo livros'!$C:$C,I27)</f>
        <v>3</v>
      </c>
    </row>
    <row r="28" spans="1:10" ht="34.5" customHeight="1" x14ac:dyDescent="0.25">
      <c r="A28" s="34" t="s">
        <v>292</v>
      </c>
      <c r="B28" s="6">
        <f>COUNTIF('Catálogo livros'!$D:$D,A28)</f>
        <v>4</v>
      </c>
      <c r="I28" s="6" t="s">
        <v>416</v>
      </c>
      <c r="J28" s="6">
        <f>COUNTIF('Catálogo livros'!$C:$C,I28)</f>
        <v>3</v>
      </c>
    </row>
    <row r="29" spans="1:10" ht="34.5" customHeight="1" x14ac:dyDescent="0.25">
      <c r="A29" s="34" t="s">
        <v>465</v>
      </c>
      <c r="B29" s="6">
        <f>COUNTIF('Catálogo livros'!$D:$D,A29)</f>
        <v>4</v>
      </c>
      <c r="I29" s="6" t="s">
        <v>464</v>
      </c>
      <c r="J29" s="6">
        <f>COUNTIF('Catálogo livros'!$C:$C,I29)</f>
        <v>3</v>
      </c>
    </row>
    <row r="30" spans="1:10" ht="34.5" customHeight="1" x14ac:dyDescent="0.25">
      <c r="A30" s="34" t="s">
        <v>13</v>
      </c>
      <c r="B30" s="6">
        <f>COUNTIF('Catálogo livros'!$D:$D,A30)</f>
        <v>3</v>
      </c>
      <c r="I30" s="6" t="s">
        <v>617</v>
      </c>
      <c r="J30" s="6">
        <f>COUNTIF('Catálogo livros'!$C:$C,I30)</f>
        <v>3</v>
      </c>
    </row>
    <row r="31" spans="1:10" ht="34.5" customHeight="1" x14ac:dyDescent="0.25">
      <c r="A31" s="34" t="s">
        <v>80</v>
      </c>
      <c r="B31" s="6">
        <f>COUNTIF('Catálogo livros'!$D:$D,A31)</f>
        <v>3</v>
      </c>
      <c r="I31" s="6" t="s">
        <v>684</v>
      </c>
      <c r="J31" s="6">
        <f>COUNTIF('Catálogo livros'!$C:$C,I31)</f>
        <v>3</v>
      </c>
    </row>
    <row r="32" spans="1:10" ht="34.5" customHeight="1" x14ac:dyDescent="0.25">
      <c r="A32" s="34" t="s">
        <v>158</v>
      </c>
      <c r="B32" s="6">
        <f>COUNTIF('Catálogo livros'!$D:$D,A32)</f>
        <v>3</v>
      </c>
      <c r="I32" s="6" t="s">
        <v>706</v>
      </c>
      <c r="J32" s="6">
        <f>COUNTIF('Catálogo livros'!$C:$C,I32)</f>
        <v>3</v>
      </c>
    </row>
    <row r="33" spans="1:10" ht="34.5" customHeight="1" x14ac:dyDescent="0.25">
      <c r="A33" s="34" t="s">
        <v>202</v>
      </c>
      <c r="B33" s="6">
        <f>COUNTIF('Catálogo livros'!$D:$D,A33)</f>
        <v>3</v>
      </c>
      <c r="I33" s="6" t="s">
        <v>724</v>
      </c>
      <c r="J33" s="6">
        <f>COUNTIF('Catálogo livros'!$C:$C,I33)</f>
        <v>3</v>
      </c>
    </row>
    <row r="34" spans="1:10" ht="34.5" customHeight="1" x14ac:dyDescent="0.25">
      <c r="A34" s="34" t="s">
        <v>222</v>
      </c>
      <c r="B34" s="6">
        <f>COUNTIF('Catálogo livros'!$D:$D,A34)</f>
        <v>3</v>
      </c>
      <c r="I34" s="6" t="s">
        <v>768</v>
      </c>
      <c r="J34" s="6">
        <f>COUNTIF('Catálogo livros'!$C:$C,I34)</f>
        <v>3</v>
      </c>
    </row>
    <row r="35" spans="1:10" ht="34.5" customHeight="1" x14ac:dyDescent="0.25">
      <c r="A35" s="34" t="s">
        <v>246</v>
      </c>
      <c r="B35" s="6">
        <f>COUNTIF('Catálogo livros'!$D:$D,A35)</f>
        <v>3</v>
      </c>
      <c r="I35" s="6" t="s">
        <v>1031</v>
      </c>
      <c r="J35" s="6">
        <f>COUNTIF('Catálogo livros'!$C:$C,I35)</f>
        <v>3</v>
      </c>
    </row>
    <row r="36" spans="1:10" ht="34.5" customHeight="1" x14ac:dyDescent="0.25">
      <c r="A36" s="34" t="s">
        <v>530</v>
      </c>
      <c r="B36" s="6">
        <f>COUNTIF('Catálogo livros'!$D:$D,A36)</f>
        <v>3</v>
      </c>
      <c r="I36" s="6" t="s">
        <v>1084</v>
      </c>
      <c r="J36" s="6">
        <f>COUNTIF('Catálogo livros'!$C:$C,I36)</f>
        <v>3</v>
      </c>
    </row>
    <row r="37" spans="1:10" ht="34.5" customHeight="1" x14ac:dyDescent="0.25">
      <c r="A37" s="34" t="s">
        <v>669</v>
      </c>
      <c r="B37" s="6">
        <f>COUNTIF('Catálogo livros'!$D:$D,A37)</f>
        <v>3</v>
      </c>
      <c r="I37" s="6" t="s">
        <v>32</v>
      </c>
      <c r="J37" s="6">
        <f>COUNTIF('Catálogo livros'!$C:$C,I37)</f>
        <v>2</v>
      </c>
    </row>
    <row r="38" spans="1:10" ht="34.5" customHeight="1" x14ac:dyDescent="0.25">
      <c r="A38" s="34" t="s">
        <v>840</v>
      </c>
      <c r="B38" s="6">
        <f>COUNTIF('Catálogo livros'!$D:$D,A38)</f>
        <v>3</v>
      </c>
      <c r="I38" s="6" t="s">
        <v>73</v>
      </c>
      <c r="J38" s="6">
        <f>COUNTIF('Catálogo livros'!$C:$C,I38)</f>
        <v>2</v>
      </c>
    </row>
    <row r="39" spans="1:10" ht="34.5" customHeight="1" x14ac:dyDescent="0.25">
      <c r="A39" s="34" t="s">
        <v>1156</v>
      </c>
      <c r="B39" s="6">
        <f>COUNTIF('Catálogo livros'!$D:$D,A39)</f>
        <v>2</v>
      </c>
      <c r="I39" s="6" t="s">
        <v>172</v>
      </c>
      <c r="J39" s="6">
        <f>COUNTIF('Catálogo livros'!$C:$C,I39)</f>
        <v>2</v>
      </c>
    </row>
    <row r="40" spans="1:10" ht="34.5" customHeight="1" x14ac:dyDescent="0.25">
      <c r="A40" s="34" t="s">
        <v>315</v>
      </c>
      <c r="B40" s="6">
        <f>COUNTIF('Catálogo livros'!$D:$D,A40)</f>
        <v>2</v>
      </c>
      <c r="I40" s="6" t="s">
        <v>101</v>
      </c>
      <c r="J40" s="6">
        <f>COUNTIF('Catálogo livros'!$C:$C,I40)</f>
        <v>2</v>
      </c>
    </row>
    <row r="41" spans="1:10" ht="34.5" customHeight="1" x14ac:dyDescent="0.25">
      <c r="A41" s="34" t="s">
        <v>893</v>
      </c>
      <c r="B41" s="6">
        <f>COUNTIF('Catálogo livros'!$D:$D,A41)</f>
        <v>2</v>
      </c>
      <c r="I41" s="6" t="s">
        <v>62</v>
      </c>
      <c r="J41" s="6">
        <f>COUNTIF('Catálogo livros'!$C:$C,I41)</f>
        <v>2</v>
      </c>
    </row>
    <row r="42" spans="1:10" ht="34.5" customHeight="1" x14ac:dyDescent="0.25">
      <c r="A42" s="34" t="s">
        <v>1059</v>
      </c>
      <c r="B42" s="6">
        <f>COUNTIF('Catálogo livros'!$D:$D,A42)</f>
        <v>2</v>
      </c>
      <c r="I42" s="6" t="s">
        <v>291</v>
      </c>
      <c r="J42" s="6">
        <f>COUNTIF('Catálogo livros'!$C:$C,I42)</f>
        <v>2</v>
      </c>
    </row>
    <row r="43" spans="1:10" ht="34.5" customHeight="1" x14ac:dyDescent="0.25">
      <c r="A43" s="34" t="s">
        <v>308</v>
      </c>
      <c r="B43" s="6">
        <f>COUNTIF('Catálogo livros'!$D:$D,A43)</f>
        <v>2</v>
      </c>
      <c r="I43" s="6" t="s">
        <v>529</v>
      </c>
      <c r="J43" s="6">
        <f>COUNTIF('Catálogo livros'!$C:$C,I43)</f>
        <v>2</v>
      </c>
    </row>
    <row r="44" spans="1:10" ht="34.5" customHeight="1" x14ac:dyDescent="0.25">
      <c r="A44" s="34" t="s">
        <v>737</v>
      </c>
      <c r="B44" s="6">
        <f>COUNTIF('Catálogo livros'!$D:$D,A44)</f>
        <v>2</v>
      </c>
      <c r="I44" s="6" t="s">
        <v>646</v>
      </c>
      <c r="J44" s="6">
        <f>COUNTIF('Catálogo livros'!$C:$C,I44)</f>
        <v>2</v>
      </c>
    </row>
    <row r="45" spans="1:10" ht="34.5" customHeight="1" x14ac:dyDescent="0.25">
      <c r="A45" s="34" t="s">
        <v>1042</v>
      </c>
      <c r="B45" s="6">
        <f>COUNTIF('Catálogo livros'!$D:$D,A45)</f>
        <v>2</v>
      </c>
      <c r="I45" s="6" t="s">
        <v>18</v>
      </c>
      <c r="J45" s="6">
        <f>COUNTIF('Catálogo livros'!$C:$C,I45)</f>
        <v>2</v>
      </c>
    </row>
    <row r="46" spans="1:10" ht="34.5" customHeight="1" x14ac:dyDescent="0.25">
      <c r="A46" s="34" t="s">
        <v>1214</v>
      </c>
      <c r="B46" s="6">
        <f>COUNTIF('Catálogo livros'!$D:$D,A46)</f>
        <v>2</v>
      </c>
      <c r="I46" s="6" t="s">
        <v>27</v>
      </c>
      <c r="J46" s="6">
        <f>COUNTIF('Catálogo livros'!$C:$C,I46)</f>
        <v>2</v>
      </c>
    </row>
    <row r="47" spans="1:10" ht="34.5" customHeight="1" x14ac:dyDescent="0.25">
      <c r="A47" s="34" t="s">
        <v>102</v>
      </c>
      <c r="B47" s="6">
        <f>COUNTIF('Catálogo livros'!$D:$D,A47)</f>
        <v>2</v>
      </c>
      <c r="I47" s="6" t="s">
        <v>82</v>
      </c>
      <c r="J47" s="6">
        <f>COUNTIF('Catálogo livros'!$C:$C,I47)</f>
        <v>2</v>
      </c>
    </row>
    <row r="48" spans="1:10" ht="34.5" customHeight="1" x14ac:dyDescent="0.25">
      <c r="A48" s="34" t="s">
        <v>120</v>
      </c>
      <c r="B48" s="6">
        <f>COUNTIF('Catálogo livros'!$D:$D,A48)</f>
        <v>2</v>
      </c>
      <c r="I48" s="6" t="s">
        <v>113</v>
      </c>
      <c r="J48" s="6">
        <f>COUNTIF('Catálogo livros'!$C:$C,I48)</f>
        <v>2</v>
      </c>
    </row>
    <row r="49" spans="1:10" ht="34.5" customHeight="1" x14ac:dyDescent="0.25">
      <c r="A49" s="34" t="s">
        <v>132</v>
      </c>
      <c r="B49" s="6">
        <f>COUNTIF('Catálogo livros'!$D:$D,A49)</f>
        <v>2</v>
      </c>
      <c r="I49" s="6" t="s">
        <v>116</v>
      </c>
      <c r="J49" s="6">
        <f>COUNTIF('Catálogo livros'!$C:$C,I49)</f>
        <v>2</v>
      </c>
    </row>
    <row r="50" spans="1:10" ht="34.5" customHeight="1" x14ac:dyDescent="0.25">
      <c r="A50" s="34" t="s">
        <v>155</v>
      </c>
      <c r="B50" s="6">
        <f>COUNTIF('Catálogo livros'!$D:$D,A50)</f>
        <v>2</v>
      </c>
      <c r="I50" s="6" t="s">
        <v>134</v>
      </c>
      <c r="J50" s="6">
        <f>COUNTIF('Catálogo livros'!$C:$C,I50)</f>
        <v>2</v>
      </c>
    </row>
    <row r="51" spans="1:10" ht="34.5" customHeight="1" x14ac:dyDescent="0.25">
      <c r="A51" s="34" t="s">
        <v>170</v>
      </c>
      <c r="B51" s="6">
        <f>COUNTIF('Catálogo livros'!$D:$D,A51)</f>
        <v>2</v>
      </c>
      <c r="I51" s="6" t="s">
        <v>145</v>
      </c>
      <c r="J51" s="6">
        <f>COUNTIF('Catálogo livros'!$C:$C,I51)</f>
        <v>2</v>
      </c>
    </row>
    <row r="52" spans="1:10" ht="34.5" customHeight="1" x14ac:dyDescent="0.25">
      <c r="A52" s="34" t="s">
        <v>375</v>
      </c>
      <c r="B52" s="6">
        <f>COUNTIF('Catálogo livros'!$D:$D,A52)</f>
        <v>2</v>
      </c>
      <c r="I52" s="6" t="s">
        <v>183</v>
      </c>
      <c r="J52" s="6">
        <f>COUNTIF('Catálogo livros'!$C:$C,I52)</f>
        <v>2</v>
      </c>
    </row>
    <row r="53" spans="1:10" ht="34.5" customHeight="1" x14ac:dyDescent="0.25">
      <c r="A53" s="34" t="s">
        <v>391</v>
      </c>
      <c r="B53" s="6">
        <f>COUNTIF('Catálogo livros'!$D:$D,A53)</f>
        <v>2</v>
      </c>
      <c r="I53" s="6" t="s">
        <v>204</v>
      </c>
      <c r="J53" s="6">
        <f>COUNTIF('Catálogo livros'!$C:$C,I53)</f>
        <v>2</v>
      </c>
    </row>
    <row r="54" spans="1:10" ht="34.5" customHeight="1" x14ac:dyDescent="0.25">
      <c r="A54" s="34" t="s">
        <v>419</v>
      </c>
      <c r="B54" s="6">
        <f>COUNTIF('Catálogo livros'!$D:$D,A54)</f>
        <v>2</v>
      </c>
      <c r="I54" s="6" t="s">
        <v>226</v>
      </c>
      <c r="J54" s="6">
        <f>COUNTIF('Catálogo livros'!$C:$C,I54)</f>
        <v>2</v>
      </c>
    </row>
    <row r="55" spans="1:10" ht="34.5" customHeight="1" x14ac:dyDescent="0.25">
      <c r="A55" s="34" t="s">
        <v>499</v>
      </c>
      <c r="B55" s="6">
        <f>COUNTIF('Catálogo livros'!$D:$D,A55)</f>
        <v>2</v>
      </c>
      <c r="I55" s="6" t="s">
        <v>252</v>
      </c>
      <c r="J55" s="6">
        <f>COUNTIF('Catálogo livros'!$C:$C,I55)</f>
        <v>2</v>
      </c>
    </row>
    <row r="56" spans="1:10" ht="34.5" customHeight="1" x14ac:dyDescent="0.25">
      <c r="A56" s="34" t="s">
        <v>667</v>
      </c>
      <c r="B56" s="6">
        <f>COUNTIF('Catálogo livros'!$D:$D,A56)</f>
        <v>2</v>
      </c>
      <c r="I56" s="6" t="s">
        <v>258</v>
      </c>
      <c r="J56" s="6">
        <f>COUNTIF('Catálogo livros'!$C:$C,I56)</f>
        <v>2</v>
      </c>
    </row>
    <row r="57" spans="1:10" ht="34.5" customHeight="1" x14ac:dyDescent="0.25">
      <c r="A57" s="34" t="s">
        <v>680</v>
      </c>
      <c r="B57" s="6">
        <f>COUNTIF('Catálogo livros'!$D:$D,A57)</f>
        <v>2</v>
      </c>
      <c r="I57" s="6" t="s">
        <v>284</v>
      </c>
      <c r="J57" s="6">
        <f>COUNTIF('Catálogo livros'!$C:$C,I57)</f>
        <v>2</v>
      </c>
    </row>
    <row r="58" spans="1:10" ht="34.5" customHeight="1" x14ac:dyDescent="0.25">
      <c r="A58" s="34" t="s">
        <v>711</v>
      </c>
      <c r="B58" s="6">
        <f>COUNTIF('Catálogo livros'!$D:$D,A58)</f>
        <v>2</v>
      </c>
      <c r="I58" s="6" t="s">
        <v>288</v>
      </c>
      <c r="J58" s="6">
        <f>COUNTIF('Catálogo livros'!$C:$C,I58)</f>
        <v>2</v>
      </c>
    </row>
    <row r="59" spans="1:10" ht="34.5" customHeight="1" x14ac:dyDescent="0.25">
      <c r="A59" s="34" t="s">
        <v>857</v>
      </c>
      <c r="B59" s="6">
        <f>COUNTIF('Catálogo livros'!$D:$D,A59)</f>
        <v>2</v>
      </c>
      <c r="I59" s="6" t="s">
        <v>302</v>
      </c>
      <c r="J59" s="6">
        <f>COUNTIF('Catálogo livros'!$C:$C,I59)</f>
        <v>2</v>
      </c>
    </row>
    <row r="60" spans="1:10" ht="34.5" customHeight="1" x14ac:dyDescent="0.25">
      <c r="A60" s="34" t="s">
        <v>903</v>
      </c>
      <c r="B60" s="6">
        <f>COUNTIF('Catálogo livros'!$D:$D,A60)</f>
        <v>2</v>
      </c>
      <c r="I60" s="6" t="s">
        <v>333</v>
      </c>
      <c r="J60" s="6">
        <f>COUNTIF('Catálogo livros'!$C:$C,I60)</f>
        <v>2</v>
      </c>
    </row>
    <row r="61" spans="1:10" ht="34.5" customHeight="1" x14ac:dyDescent="0.25">
      <c r="A61" s="34" t="s">
        <v>1080</v>
      </c>
      <c r="B61" s="6">
        <f>COUNTIF('Catálogo livros'!$D:$D,A61)</f>
        <v>2</v>
      </c>
      <c r="I61" s="6" t="s">
        <v>381</v>
      </c>
      <c r="J61" s="6">
        <f>COUNTIF('Catálogo livros'!$C:$C,I61)</f>
        <v>2</v>
      </c>
    </row>
    <row r="62" spans="1:10" ht="34.5" customHeight="1" x14ac:dyDescent="0.25">
      <c r="A62" s="34" t="s">
        <v>1144</v>
      </c>
      <c r="B62" s="6">
        <f>COUNTIF('Catálogo livros'!$D:$D,A62)</f>
        <v>2</v>
      </c>
      <c r="I62" s="6" t="s">
        <v>461</v>
      </c>
      <c r="J62" s="6">
        <f>COUNTIF('Catálogo livros'!$C:$C,I62)</f>
        <v>2</v>
      </c>
    </row>
    <row r="63" spans="1:10" ht="34.5" customHeight="1" x14ac:dyDescent="0.25">
      <c r="A63" s="34" t="s">
        <v>504</v>
      </c>
      <c r="B63" s="6">
        <f>COUNTIF('Catálogo livros'!$D:$D,A63)</f>
        <v>1</v>
      </c>
      <c r="I63" s="6" t="s">
        <v>473</v>
      </c>
      <c r="J63" s="6">
        <f>COUNTIF('Catálogo livros'!$C:$C,I63)</f>
        <v>2</v>
      </c>
    </row>
    <row r="64" spans="1:10" ht="34.5" customHeight="1" x14ac:dyDescent="0.25">
      <c r="A64" s="34" t="s">
        <v>1176</v>
      </c>
      <c r="B64" s="6">
        <f>COUNTIF('Catálogo livros'!$D:$D,A64)</f>
        <v>1</v>
      </c>
      <c r="I64" s="6" t="s">
        <v>496</v>
      </c>
      <c r="J64" s="6">
        <f>COUNTIF('Catálogo livros'!$C:$C,I64)</f>
        <v>2</v>
      </c>
    </row>
    <row r="65" spans="1:10" ht="34.5" customHeight="1" x14ac:dyDescent="0.25">
      <c r="A65" s="34" t="s">
        <v>181</v>
      </c>
      <c r="B65" s="6">
        <f>COUNTIF('Catálogo livros'!$D:$D,A65)</f>
        <v>1</v>
      </c>
      <c r="I65" s="6" t="s">
        <v>532</v>
      </c>
      <c r="J65" s="6">
        <f>COUNTIF('Catálogo livros'!$C:$C,I65)</f>
        <v>2</v>
      </c>
    </row>
    <row r="66" spans="1:10" ht="34.5" customHeight="1" x14ac:dyDescent="0.25">
      <c r="A66" s="34" t="s">
        <v>449</v>
      </c>
      <c r="B66" s="6">
        <f>COUNTIF('Catálogo livros'!$D:$D,A66)</f>
        <v>1</v>
      </c>
      <c r="I66" s="6" t="s">
        <v>539</v>
      </c>
      <c r="J66" s="6">
        <f>COUNTIF('Catálogo livros'!$C:$C,I66)</f>
        <v>2</v>
      </c>
    </row>
    <row r="67" spans="1:10" ht="34.5" customHeight="1" x14ac:dyDescent="0.25">
      <c r="A67" s="34" t="s">
        <v>540</v>
      </c>
      <c r="B67" s="6">
        <f>COUNTIF('Catálogo livros'!$D:$D,A67)</f>
        <v>1</v>
      </c>
      <c r="I67" s="6" t="s">
        <v>576</v>
      </c>
      <c r="J67" s="6">
        <f>COUNTIF('Catálogo livros'!$C:$C,I67)</f>
        <v>2</v>
      </c>
    </row>
    <row r="68" spans="1:10" ht="34.5" customHeight="1" x14ac:dyDescent="0.25">
      <c r="A68" s="34" t="s">
        <v>752</v>
      </c>
      <c r="B68" s="6">
        <f>COUNTIF('Catálogo livros'!$D:$D,A68)</f>
        <v>1</v>
      </c>
      <c r="I68" s="6" t="s">
        <v>578</v>
      </c>
      <c r="J68" s="6">
        <f>COUNTIF('Catálogo livros'!$C:$C,I68)</f>
        <v>2</v>
      </c>
    </row>
    <row r="69" spans="1:10" ht="34.5" customHeight="1" x14ac:dyDescent="0.25">
      <c r="A69" s="34" t="s">
        <v>773</v>
      </c>
      <c r="B69" s="6">
        <f>COUNTIF('Catálogo livros'!$D:$D,A69)</f>
        <v>1</v>
      </c>
      <c r="I69" s="6" t="s">
        <v>580</v>
      </c>
      <c r="J69" s="6">
        <f>COUNTIF('Catálogo livros'!$C:$C,I69)</f>
        <v>2</v>
      </c>
    </row>
    <row r="70" spans="1:10" ht="34.5" customHeight="1" x14ac:dyDescent="0.25">
      <c r="A70" s="34" t="s">
        <v>1206</v>
      </c>
      <c r="B70" s="6">
        <f>COUNTIF('Catálogo livros'!$D:$D,A70)</f>
        <v>1</v>
      </c>
      <c r="I70" s="6" t="s">
        <v>601</v>
      </c>
      <c r="J70" s="6">
        <f>COUNTIF('Catálogo livros'!$C:$C,I70)</f>
        <v>2</v>
      </c>
    </row>
    <row r="71" spans="1:10" ht="34.5" customHeight="1" x14ac:dyDescent="0.25">
      <c r="A71" s="34" t="s">
        <v>1273</v>
      </c>
      <c r="B71" s="6">
        <f>COUNTIF('Catálogo livros'!$D:$D,A71)</f>
        <v>1</v>
      </c>
      <c r="I71" s="6" t="s">
        <v>662</v>
      </c>
      <c r="J71" s="6">
        <f>COUNTIF('Catálogo livros'!$C:$C,I71)</f>
        <v>2</v>
      </c>
    </row>
    <row r="72" spans="1:10" ht="34.5" customHeight="1" x14ac:dyDescent="0.25">
      <c r="A72" s="34" t="s">
        <v>173</v>
      </c>
      <c r="B72" s="6">
        <f>COUNTIF('Catálogo livros'!$D:$D,A72)</f>
        <v>1</v>
      </c>
      <c r="I72" s="6" t="s">
        <v>664</v>
      </c>
      <c r="J72" s="6">
        <f>COUNTIF('Catálogo livros'!$C:$C,I72)</f>
        <v>2</v>
      </c>
    </row>
    <row r="73" spans="1:10" ht="34.5" customHeight="1" x14ac:dyDescent="0.25">
      <c r="A73" s="34" t="s">
        <v>255</v>
      </c>
      <c r="B73" s="6">
        <f>COUNTIF('Catálogo livros'!$D:$D,A73)</f>
        <v>1</v>
      </c>
      <c r="I73" s="6" t="s">
        <v>666</v>
      </c>
      <c r="J73" s="6">
        <f>COUNTIF('Catálogo livros'!$C:$C,I73)</f>
        <v>2</v>
      </c>
    </row>
    <row r="74" spans="1:10" ht="34.5" customHeight="1" x14ac:dyDescent="0.25">
      <c r="A74" s="34" t="s">
        <v>320</v>
      </c>
      <c r="B74" s="6">
        <f>COUNTIF('Catálogo livros'!$D:$D,A74)</f>
        <v>1</v>
      </c>
      <c r="I74" s="6" t="s">
        <v>676</v>
      </c>
      <c r="J74" s="6">
        <f>COUNTIF('Catálogo livros'!$C:$C,I74)</f>
        <v>2</v>
      </c>
    </row>
    <row r="75" spans="1:10" ht="34.5" customHeight="1" x14ac:dyDescent="0.25">
      <c r="A75" s="34" t="s">
        <v>338</v>
      </c>
      <c r="B75" s="6">
        <f>COUNTIF('Catálogo livros'!$D:$D,A75)</f>
        <v>1</v>
      </c>
      <c r="I75" s="6" t="s">
        <v>694</v>
      </c>
      <c r="J75" s="6">
        <f>COUNTIF('Catálogo livros'!$C:$C,I75)</f>
        <v>2</v>
      </c>
    </row>
    <row r="76" spans="1:10" ht="34.5" customHeight="1" x14ac:dyDescent="0.25">
      <c r="A76" s="34" t="s">
        <v>359</v>
      </c>
      <c r="B76" s="6">
        <f>COUNTIF('Catálogo livros'!$D:$D,A76)</f>
        <v>1</v>
      </c>
      <c r="I76" s="6" t="s">
        <v>749</v>
      </c>
      <c r="J76" s="6">
        <f>COUNTIF('Catálogo livros'!$C:$C,I76)</f>
        <v>2</v>
      </c>
    </row>
    <row r="77" spans="1:10" ht="34.5" customHeight="1" x14ac:dyDescent="0.25">
      <c r="A77" s="34" t="s">
        <v>426</v>
      </c>
      <c r="B77" s="6">
        <f>COUNTIF('Catálogo livros'!$D:$D,A77)</f>
        <v>1</v>
      </c>
      <c r="I77" s="6" t="s">
        <v>775</v>
      </c>
      <c r="J77" s="6">
        <f>COUNTIF('Catálogo livros'!$C:$C,I77)</f>
        <v>2</v>
      </c>
    </row>
    <row r="78" spans="1:10" ht="34.5" customHeight="1" x14ac:dyDescent="0.25">
      <c r="A78" s="34" t="s">
        <v>494</v>
      </c>
      <c r="B78" s="6">
        <f>COUNTIF('Catálogo livros'!$D:$D,A78)</f>
        <v>1</v>
      </c>
      <c r="I78" s="6" t="s">
        <v>856</v>
      </c>
      <c r="J78" s="6">
        <f>COUNTIF('Catálogo livros'!$C:$C,I78)</f>
        <v>2</v>
      </c>
    </row>
    <row r="79" spans="1:10" ht="34.5" customHeight="1" x14ac:dyDescent="0.25">
      <c r="A79" s="34" t="s">
        <v>555</v>
      </c>
      <c r="B79" s="6">
        <f>COUNTIF('Catálogo livros'!$D:$D,A79)</f>
        <v>1</v>
      </c>
      <c r="I79" s="6" t="s">
        <v>892</v>
      </c>
      <c r="J79" s="6">
        <f>COUNTIF('Catálogo livros'!$C:$C,I79)</f>
        <v>2</v>
      </c>
    </row>
    <row r="80" spans="1:10" ht="34.5" customHeight="1" x14ac:dyDescent="0.25">
      <c r="A80" s="34" t="s">
        <v>569</v>
      </c>
      <c r="B80" s="6">
        <f>COUNTIF('Catálogo livros'!$D:$D,A80)</f>
        <v>1</v>
      </c>
      <c r="I80" s="6" t="s">
        <v>897</v>
      </c>
      <c r="J80" s="6">
        <f>COUNTIF('Catálogo livros'!$C:$C,I80)</f>
        <v>2</v>
      </c>
    </row>
    <row r="81" spans="1:10" ht="34.5" customHeight="1" x14ac:dyDescent="0.25">
      <c r="A81" s="34" t="s">
        <v>634</v>
      </c>
      <c r="B81" s="6">
        <f>COUNTIF('Catálogo livros'!$D:$D,A81)</f>
        <v>1</v>
      </c>
      <c r="I81" s="6" t="s">
        <v>920</v>
      </c>
      <c r="J81" s="6">
        <f>COUNTIF('Catálogo livros'!$C:$C,I81)</f>
        <v>2</v>
      </c>
    </row>
    <row r="82" spans="1:10" ht="34.5" customHeight="1" x14ac:dyDescent="0.25">
      <c r="A82" s="34" t="s">
        <v>860</v>
      </c>
      <c r="B82" s="6">
        <f>COUNTIF('Catálogo livros'!$D:$D,A82)</f>
        <v>1</v>
      </c>
      <c r="I82" s="6" t="s">
        <v>939</v>
      </c>
      <c r="J82" s="6">
        <f>COUNTIF('Catálogo livros'!$C:$C,I82)</f>
        <v>2</v>
      </c>
    </row>
    <row r="83" spans="1:10" ht="34.5" customHeight="1" x14ac:dyDescent="0.25">
      <c r="A83" s="34" t="s">
        <v>944</v>
      </c>
      <c r="B83" s="6">
        <f>COUNTIF('Catálogo livros'!$D:$D,A83)</f>
        <v>1</v>
      </c>
      <c r="I83" s="6" t="s">
        <v>957</v>
      </c>
      <c r="J83" s="6">
        <f>COUNTIF('Catálogo livros'!$C:$C,I83)</f>
        <v>2</v>
      </c>
    </row>
    <row r="84" spans="1:10" ht="34.5" customHeight="1" x14ac:dyDescent="0.25">
      <c r="A84" s="34" t="s">
        <v>983</v>
      </c>
      <c r="B84" s="6">
        <f>COUNTIF('Catálogo livros'!$D:$D,A84)</f>
        <v>1</v>
      </c>
      <c r="I84" s="6" t="s">
        <v>969</v>
      </c>
      <c r="J84" s="6">
        <f>COUNTIF('Catálogo livros'!$C:$C,I84)</f>
        <v>2</v>
      </c>
    </row>
    <row r="85" spans="1:10" ht="34.5" customHeight="1" x14ac:dyDescent="0.25">
      <c r="A85" s="34" t="s">
        <v>1017</v>
      </c>
      <c r="B85" s="6">
        <f>COUNTIF('Catálogo livros'!$D:$D,A85)</f>
        <v>1</v>
      </c>
      <c r="I85" s="6" t="s">
        <v>991</v>
      </c>
      <c r="J85" s="6">
        <f>COUNTIF('Catálogo livros'!$C:$C,I85)</f>
        <v>2</v>
      </c>
    </row>
    <row r="86" spans="1:10" ht="34.5" customHeight="1" x14ac:dyDescent="0.25">
      <c r="A86" s="34" t="s">
        <v>1074</v>
      </c>
      <c r="B86" s="6">
        <f>COUNTIF('Catálogo livros'!$D:$D,A86)</f>
        <v>1</v>
      </c>
      <c r="I86" s="6" t="s">
        <v>1016</v>
      </c>
      <c r="J86" s="6">
        <f>COUNTIF('Catálogo livros'!$C:$C,I86)</f>
        <v>2</v>
      </c>
    </row>
    <row r="87" spans="1:10" ht="34.5" customHeight="1" x14ac:dyDescent="0.25">
      <c r="A87" s="34" t="s">
        <v>1479</v>
      </c>
      <c r="B87" s="6">
        <f>COUNTIF('Catálogo livros'!$D:$D,A87)</f>
        <v>1</v>
      </c>
      <c r="I87" s="6" t="s">
        <v>1051</v>
      </c>
      <c r="J87" s="6">
        <f>COUNTIF('Catálogo livros'!$C:$C,I87)</f>
        <v>2</v>
      </c>
    </row>
    <row r="88" spans="1:10" ht="34.5" customHeight="1" x14ac:dyDescent="0.25">
      <c r="A88" s="34" t="s">
        <v>25</v>
      </c>
      <c r="B88" s="6">
        <f>COUNTIF('Catálogo livros'!$D:$D,A88)</f>
        <v>1</v>
      </c>
      <c r="I88" s="6" t="s">
        <v>1244</v>
      </c>
      <c r="J88" s="6">
        <f>COUNTIF('Catálogo livros'!$C:$C,I88)</f>
        <v>2</v>
      </c>
    </row>
    <row r="89" spans="1:10" ht="34.5" customHeight="1" x14ac:dyDescent="0.25">
      <c r="A89" s="34" t="s">
        <v>71</v>
      </c>
      <c r="B89" s="6">
        <f>COUNTIF('Catálogo livros'!$D:$D,A89)</f>
        <v>1</v>
      </c>
      <c r="I89" s="6" t="s">
        <v>1254</v>
      </c>
      <c r="J89" s="6">
        <f>COUNTIF('Catálogo livros'!$C:$C,I89)</f>
        <v>2</v>
      </c>
    </row>
    <row r="90" spans="1:10" ht="34.5" customHeight="1" x14ac:dyDescent="0.25">
      <c r="A90" s="34" t="s">
        <v>99</v>
      </c>
      <c r="B90" s="6">
        <f>COUNTIF('Catálogo livros'!$D:$D,A90)</f>
        <v>1</v>
      </c>
      <c r="I90" s="6" t="s">
        <v>1294</v>
      </c>
      <c r="J90" s="6">
        <f>COUNTIF('Catálogo livros'!$C:$C,I90)</f>
        <v>2</v>
      </c>
    </row>
    <row r="91" spans="1:10" ht="34.5" customHeight="1" x14ac:dyDescent="0.25">
      <c r="A91" s="34" t="s">
        <v>104</v>
      </c>
      <c r="B91" s="6">
        <f>COUNTIF('Catálogo livros'!$D:$D,A91)</f>
        <v>1</v>
      </c>
      <c r="I91" s="6" t="s">
        <v>1357</v>
      </c>
      <c r="J91" s="6">
        <f>COUNTIF('Catálogo livros'!$C:$C,I91)</f>
        <v>2</v>
      </c>
    </row>
    <row r="92" spans="1:10" ht="34.5" customHeight="1" x14ac:dyDescent="0.25">
      <c r="A92" s="34" t="s">
        <v>117</v>
      </c>
      <c r="B92" s="6">
        <f>COUNTIF('Catálogo livros'!$D:$D,A92)</f>
        <v>1</v>
      </c>
      <c r="I92" s="6" t="s">
        <v>1370</v>
      </c>
      <c r="J92" s="6">
        <f>COUNTIF('Catálogo livros'!$C:$C,I92)</f>
        <v>2</v>
      </c>
    </row>
    <row r="93" spans="1:10" ht="34.5" customHeight="1" x14ac:dyDescent="0.25">
      <c r="A93" s="34" t="s">
        <v>146</v>
      </c>
      <c r="B93" s="6">
        <f>COUNTIF('Catálogo livros'!$D:$D,A93)</f>
        <v>1</v>
      </c>
      <c r="I93" s="6" t="s">
        <v>1449</v>
      </c>
      <c r="J93" s="6">
        <f>COUNTIF('Catálogo livros'!$C:$C,I93)</f>
        <v>2</v>
      </c>
    </row>
    <row r="94" spans="1:10" ht="34.5" customHeight="1" x14ac:dyDescent="0.25">
      <c r="A94" s="34" t="s">
        <v>207</v>
      </c>
      <c r="B94" s="6">
        <f>COUNTIF('Catálogo livros'!$D:$D,A94)</f>
        <v>1</v>
      </c>
      <c r="I94" s="6" t="s">
        <v>44</v>
      </c>
      <c r="J94" s="6">
        <f>COUNTIF('Catálogo livros'!$C:$C,I94)</f>
        <v>1</v>
      </c>
    </row>
    <row r="95" spans="1:10" ht="34.5" customHeight="1" x14ac:dyDescent="0.25">
      <c r="A95" s="34" t="s">
        <v>243</v>
      </c>
      <c r="B95" s="6">
        <f>COUNTIF('Catálogo livros'!$D:$D,A95)</f>
        <v>1</v>
      </c>
      <c r="I95" s="6" t="s">
        <v>47</v>
      </c>
      <c r="J95" s="6">
        <f>COUNTIF('Catálogo livros'!$C:$C,I95)</f>
        <v>1</v>
      </c>
    </row>
    <row r="96" spans="1:10" ht="34.5" customHeight="1" x14ac:dyDescent="0.25">
      <c r="A96" s="34" t="s">
        <v>289</v>
      </c>
      <c r="B96" s="6">
        <f>COUNTIF('Catálogo livros'!$D:$D,A96)</f>
        <v>1</v>
      </c>
      <c r="I96" s="6" t="s">
        <v>15</v>
      </c>
      <c r="J96" s="6">
        <f>COUNTIF('Catálogo livros'!$C:$C,I96)</f>
        <v>1</v>
      </c>
    </row>
    <row r="97" spans="1:10" ht="34.5" customHeight="1" x14ac:dyDescent="0.25">
      <c r="A97" s="34" t="s">
        <v>328</v>
      </c>
      <c r="B97" s="6">
        <f>COUNTIF('Catálogo livros'!$D:$D,A97)</f>
        <v>1</v>
      </c>
      <c r="I97" s="6" t="s">
        <v>106</v>
      </c>
      <c r="J97" s="6">
        <f>COUNTIF('Catálogo livros'!$C:$C,I97)</f>
        <v>1</v>
      </c>
    </row>
    <row r="98" spans="1:10" ht="34.5" customHeight="1" x14ac:dyDescent="0.25">
      <c r="A98" s="34" t="s">
        <v>341</v>
      </c>
      <c r="B98" s="6">
        <f>COUNTIF('Catálogo livros'!$D:$D,A98)</f>
        <v>1</v>
      </c>
      <c r="I98" s="6" t="s">
        <v>38</v>
      </c>
      <c r="J98" s="6">
        <f>COUNTIF('Catálogo livros'!$C:$C,I98)</f>
        <v>1</v>
      </c>
    </row>
    <row r="99" spans="1:10" ht="34.5" customHeight="1" x14ac:dyDescent="0.25">
      <c r="A99" s="34" t="s">
        <v>386</v>
      </c>
      <c r="B99" s="6">
        <f>COUNTIF('Catálogo livros'!$D:$D,A99)</f>
        <v>1</v>
      </c>
      <c r="I99" s="6" t="s">
        <v>77</v>
      </c>
      <c r="J99" s="6">
        <f>COUNTIF('Catálogo livros'!$C:$C,I99)</f>
        <v>1</v>
      </c>
    </row>
    <row r="100" spans="1:10" ht="34.5" customHeight="1" x14ac:dyDescent="0.25">
      <c r="A100" s="34" t="s">
        <v>388</v>
      </c>
      <c r="B100" s="6">
        <f>COUNTIF('Catálogo livros'!$D:$D,A100)</f>
        <v>1</v>
      </c>
      <c r="I100" s="6" t="s">
        <v>273</v>
      </c>
      <c r="J100" s="6">
        <f>COUNTIF('Catálogo livros'!$C:$C,I100)</f>
        <v>1</v>
      </c>
    </row>
    <row r="101" spans="1:10" ht="34.5" customHeight="1" x14ac:dyDescent="0.25">
      <c r="A101" s="34" t="s">
        <v>414</v>
      </c>
      <c r="B101" s="6">
        <f>COUNTIF('Catálogo livros'!$D:$D,A101)</f>
        <v>1</v>
      </c>
      <c r="I101" s="6" t="s">
        <v>21</v>
      </c>
      <c r="J101" s="6">
        <f>COUNTIF('Catálogo livros'!$C:$C,I101)</f>
        <v>1</v>
      </c>
    </row>
    <row r="102" spans="1:10" ht="34.5" customHeight="1" x14ac:dyDescent="0.25">
      <c r="A102" s="34" t="s">
        <v>455</v>
      </c>
      <c r="B102" s="6">
        <f>COUNTIF('Catálogo livros'!$D:$D,A102)</f>
        <v>1</v>
      </c>
      <c r="I102" s="6" t="s">
        <v>53</v>
      </c>
      <c r="J102" s="6">
        <f>COUNTIF('Catálogo livros'!$C:$C,I102)</f>
        <v>1</v>
      </c>
    </row>
    <row r="103" spans="1:10" ht="34.5" customHeight="1" x14ac:dyDescent="0.25">
      <c r="A103" s="34" t="s">
        <v>525</v>
      </c>
      <c r="B103" s="6">
        <f>COUNTIF('Catálogo livros'!$D:$D,A103)</f>
        <v>1</v>
      </c>
      <c r="I103" s="6" t="s">
        <v>162</v>
      </c>
      <c r="J103" s="6">
        <f>COUNTIF('Catálogo livros'!$C:$C,I103)</f>
        <v>1</v>
      </c>
    </row>
    <row r="104" spans="1:10" ht="34.5" customHeight="1" x14ac:dyDescent="0.25">
      <c r="A104" s="34" t="s">
        <v>629</v>
      </c>
      <c r="B104" s="6">
        <f>COUNTIF('Catálogo livros'!$D:$D,A104)</f>
        <v>1</v>
      </c>
      <c r="I104" s="6" t="s">
        <v>6</v>
      </c>
      <c r="J104" s="6">
        <f>COUNTIF('Catálogo livros'!$C:$C,I104)</f>
        <v>1</v>
      </c>
    </row>
    <row r="105" spans="1:10" ht="34.5" customHeight="1" x14ac:dyDescent="0.25">
      <c r="A105" s="34" t="s">
        <v>648</v>
      </c>
      <c r="B105" s="6">
        <f>COUNTIF('Catálogo livros'!$D:$D,A105)</f>
        <v>1</v>
      </c>
      <c r="I105" s="6" t="s">
        <v>175</v>
      </c>
      <c r="J105" s="6">
        <f>COUNTIF('Catálogo livros'!$C:$C,I105)</f>
        <v>1</v>
      </c>
    </row>
    <row r="106" spans="1:10" ht="34.5" customHeight="1" x14ac:dyDescent="0.25">
      <c r="A106" s="34" t="s">
        <v>687</v>
      </c>
      <c r="B106" s="6">
        <f>COUNTIF('Catálogo livros'!$D:$D,A106)</f>
        <v>1</v>
      </c>
      <c r="I106" s="6" t="s">
        <v>216</v>
      </c>
      <c r="J106" s="6">
        <f>COUNTIF('Catálogo livros'!$C:$C,I106)</f>
        <v>1</v>
      </c>
    </row>
    <row r="107" spans="1:10" ht="34.5" customHeight="1" x14ac:dyDescent="0.25">
      <c r="A107" s="34" t="s">
        <v>739</v>
      </c>
      <c r="B107" s="6">
        <f>COUNTIF('Catálogo livros'!$D:$D,A107)</f>
        <v>1</v>
      </c>
      <c r="I107" s="6" t="s">
        <v>476</v>
      </c>
      <c r="J107" s="6">
        <f>COUNTIF('Catálogo livros'!$C:$C,I107)</f>
        <v>1</v>
      </c>
    </row>
    <row r="108" spans="1:10" ht="34.5" customHeight="1" x14ac:dyDescent="0.25">
      <c r="A108" s="34" t="s">
        <v>747</v>
      </c>
      <c r="B108" s="6">
        <f>COUNTIF('Catálogo livros'!$D:$D,A108)</f>
        <v>1</v>
      </c>
      <c r="I108" s="6" t="s">
        <v>9</v>
      </c>
      <c r="J108" s="6">
        <f>COUNTIF('Catálogo livros'!$C:$C,I108)</f>
        <v>1</v>
      </c>
    </row>
    <row r="109" spans="1:10" ht="34.5" customHeight="1" x14ac:dyDescent="0.25">
      <c r="A109" s="34" t="s">
        <v>805</v>
      </c>
      <c r="B109" s="6">
        <f>COUNTIF('Catálogo livros'!$D:$D,A109)</f>
        <v>1</v>
      </c>
      <c r="I109" s="6" t="s">
        <v>191</v>
      </c>
      <c r="J109" s="6">
        <f>COUNTIF('Catálogo livros'!$C:$C,I109)</f>
        <v>1</v>
      </c>
    </row>
    <row r="110" spans="1:10" ht="34.5" customHeight="1" x14ac:dyDescent="0.25">
      <c r="A110" s="34" t="s">
        <v>808</v>
      </c>
      <c r="B110" s="6">
        <f>COUNTIF('Catálogo livros'!$D:$D,A110)</f>
        <v>1</v>
      </c>
      <c r="I110" s="6" t="s">
        <v>237</v>
      </c>
      <c r="J110" s="6">
        <f>COUNTIF('Catálogo livros'!$C:$C,I110)</f>
        <v>1</v>
      </c>
    </row>
    <row r="111" spans="1:10" ht="34.5" customHeight="1" x14ac:dyDescent="0.25">
      <c r="A111" s="34" t="s">
        <v>811</v>
      </c>
      <c r="B111" s="6">
        <f>COUNTIF('Catálogo livros'!$D:$D,A111)</f>
        <v>1</v>
      </c>
      <c r="I111" s="6" t="s">
        <v>12</v>
      </c>
      <c r="J111" s="6">
        <f>COUNTIF('Catálogo livros'!$C:$C,I111)</f>
        <v>1</v>
      </c>
    </row>
    <row r="112" spans="1:10" ht="34.5" customHeight="1" x14ac:dyDescent="0.25">
      <c r="A112" s="34" t="s">
        <v>837</v>
      </c>
      <c r="B112" s="6">
        <f>COUNTIF('Catálogo livros'!$D:$D,A112)</f>
        <v>1</v>
      </c>
      <c r="I112" s="6" t="s">
        <v>67</v>
      </c>
      <c r="J112" s="6">
        <f>COUNTIF('Catálogo livros'!$C:$C,I112)</f>
        <v>1</v>
      </c>
    </row>
    <row r="113" spans="1:10" ht="34.5" customHeight="1" x14ac:dyDescent="0.25">
      <c r="A113" s="34" t="s">
        <v>918</v>
      </c>
      <c r="B113" s="6">
        <f>COUNTIF('Catálogo livros'!$D:$D,A113)</f>
        <v>1</v>
      </c>
      <c r="I113" s="6" t="s">
        <v>122</v>
      </c>
      <c r="J113" s="6">
        <f>COUNTIF('Catálogo livros'!$C:$C,I113)</f>
        <v>1</v>
      </c>
    </row>
    <row r="114" spans="1:10" ht="34.5" customHeight="1" x14ac:dyDescent="0.25">
      <c r="A114" s="34" t="s">
        <v>921</v>
      </c>
      <c r="B114" s="6">
        <f>COUNTIF('Catálogo livros'!$D:$D,A114)</f>
        <v>1</v>
      </c>
      <c r="I114" s="6" t="s">
        <v>142</v>
      </c>
      <c r="J114" s="6">
        <f>COUNTIF('Catálogo livros'!$C:$C,I114)</f>
        <v>1</v>
      </c>
    </row>
    <row r="115" spans="1:10" ht="34.5" customHeight="1" x14ac:dyDescent="0.25">
      <c r="A115" s="34" t="s">
        <v>925</v>
      </c>
      <c r="B115" s="6">
        <f>COUNTIF('Catálogo livros'!$D:$D,A115)</f>
        <v>1</v>
      </c>
      <c r="I115" s="6" t="s">
        <v>154</v>
      </c>
      <c r="J115" s="6">
        <f>COUNTIF('Catálogo livros'!$C:$C,I115)</f>
        <v>1</v>
      </c>
    </row>
    <row r="116" spans="1:10" ht="34.5" customHeight="1" x14ac:dyDescent="0.25">
      <c r="A116" s="34" t="s">
        <v>935</v>
      </c>
      <c r="B116" s="6">
        <f>COUNTIF('Catálogo livros'!$D:$D,A116)</f>
        <v>1</v>
      </c>
      <c r="I116" s="6" t="s">
        <v>166</v>
      </c>
      <c r="J116" s="6">
        <f>COUNTIF('Catálogo livros'!$C:$C,I116)</f>
        <v>1</v>
      </c>
    </row>
    <row r="117" spans="1:10" ht="34.5" customHeight="1" x14ac:dyDescent="0.25">
      <c r="A117" s="34" t="s">
        <v>970</v>
      </c>
      <c r="B117" s="6">
        <f>COUNTIF('Catálogo livros'!$D:$D,A117)</f>
        <v>1</v>
      </c>
      <c r="I117" s="6" t="s">
        <v>335</v>
      </c>
      <c r="J117" s="6">
        <f>COUNTIF('Catálogo livros'!$C:$C,I117)</f>
        <v>1</v>
      </c>
    </row>
    <row r="118" spans="1:10" ht="34.5" customHeight="1" x14ac:dyDescent="0.25">
      <c r="A118" s="34" t="s">
        <v>1044</v>
      </c>
      <c r="B118" s="6">
        <f>COUNTIF('Catálogo livros'!$D:$D,A118)</f>
        <v>1</v>
      </c>
      <c r="I118" s="6" t="s">
        <v>411</v>
      </c>
      <c r="J118" s="6">
        <f>COUNTIF('Catálogo livros'!$C:$C,I118)</f>
        <v>1</v>
      </c>
    </row>
    <row r="119" spans="1:10" ht="34.5" customHeight="1" x14ac:dyDescent="0.25">
      <c r="A119" s="34" t="s">
        <v>1091</v>
      </c>
      <c r="B119" s="6">
        <f>COUNTIF('Catálogo livros'!$D:$D,A119)</f>
        <v>1</v>
      </c>
      <c r="I119" s="6" t="s">
        <v>513</v>
      </c>
      <c r="J119" s="6">
        <f>COUNTIF('Catálogo livros'!$C:$C,I119)</f>
        <v>1</v>
      </c>
    </row>
    <row r="120" spans="1:10" ht="34.5" customHeight="1" x14ac:dyDescent="0.25">
      <c r="A120" s="34" t="s">
        <v>1187</v>
      </c>
      <c r="B120" s="6">
        <f>COUNTIF('Catálogo livros'!$D:$D,A120)</f>
        <v>1</v>
      </c>
      <c r="I120" s="6" t="s">
        <v>85</v>
      </c>
      <c r="J120" s="6">
        <f>COUNTIF('Catálogo livros'!$C:$C,I120)</f>
        <v>1</v>
      </c>
    </row>
    <row r="121" spans="1:10" ht="34.5" customHeight="1" x14ac:dyDescent="0.25">
      <c r="A121" s="34" t="s">
        <v>1256</v>
      </c>
      <c r="B121" s="6">
        <f>COUNTIF('Catálogo livros'!$D:$D,A121)</f>
        <v>1</v>
      </c>
      <c r="I121" s="6" t="s">
        <v>98</v>
      </c>
      <c r="J121" s="6">
        <f>COUNTIF('Catálogo livros'!$C:$C,I121)</f>
        <v>1</v>
      </c>
    </row>
    <row r="122" spans="1:10" ht="34.5" customHeight="1" x14ac:dyDescent="0.25">
      <c r="A122" s="34" t="s">
        <v>1268</v>
      </c>
      <c r="B122" s="6">
        <f>COUNTIF('Catálogo livros'!$D:$D,A122)</f>
        <v>1</v>
      </c>
      <c r="I122" s="6" t="s">
        <v>108</v>
      </c>
      <c r="J122" s="6">
        <f>COUNTIF('Catálogo livros'!$C:$C,I122)</f>
        <v>1</v>
      </c>
    </row>
    <row r="123" spans="1:10" ht="34.5" customHeight="1" x14ac:dyDescent="0.25">
      <c r="A123" s="34" t="s">
        <v>1298</v>
      </c>
      <c r="B123" s="6">
        <f>COUNTIF('Catálogo livros'!$D:$D,A123)</f>
        <v>1</v>
      </c>
      <c r="I123" s="6" t="s">
        <v>119</v>
      </c>
      <c r="J123" s="6">
        <f>COUNTIF('Catálogo livros'!$C:$C,I123)</f>
        <v>1</v>
      </c>
    </row>
    <row r="124" spans="1:10" ht="34.5" customHeight="1" x14ac:dyDescent="0.25">
      <c r="A124" s="34" t="s">
        <v>1317</v>
      </c>
      <c r="B124" s="6">
        <f>COUNTIF('Catálogo livros'!$D:$D,A124)</f>
        <v>1</v>
      </c>
      <c r="I124" s="6" t="s">
        <v>128</v>
      </c>
      <c r="J124" s="6">
        <f>COUNTIF('Catálogo livros'!$C:$C,I124)</f>
        <v>1</v>
      </c>
    </row>
    <row r="125" spans="1:10" ht="34.5" customHeight="1" x14ac:dyDescent="0.25">
      <c r="A125" s="34" t="s">
        <v>1343</v>
      </c>
      <c r="B125" s="6">
        <f>COUNTIF('Catálogo livros'!$D:$D,A125)</f>
        <v>1</v>
      </c>
      <c r="I125" s="6" t="s">
        <v>201</v>
      </c>
      <c r="J125" s="6">
        <f>COUNTIF('Catálogo livros'!$C:$C,I125)</f>
        <v>1</v>
      </c>
    </row>
    <row r="126" spans="1:10" ht="34.5" customHeight="1" x14ac:dyDescent="0.25">
      <c r="A126" s="34" t="s">
        <v>1373</v>
      </c>
      <c r="B126" s="6">
        <f>COUNTIF('Catálogo livros'!$D:$D,A126)</f>
        <v>1</v>
      </c>
      <c r="I126" s="6" t="s">
        <v>250</v>
      </c>
      <c r="J126" s="6">
        <f>COUNTIF('Catálogo livros'!$C:$C,I126)</f>
        <v>1</v>
      </c>
    </row>
    <row r="127" spans="1:10" ht="34.5" customHeight="1" x14ac:dyDescent="0.25">
      <c r="A127" s="34" t="s">
        <v>1400</v>
      </c>
      <c r="B127" s="6">
        <f>COUNTIF('Catálogo livros'!$D:$D,A127)</f>
        <v>1</v>
      </c>
      <c r="I127" s="6" t="s">
        <v>261</v>
      </c>
      <c r="J127" s="6">
        <f>COUNTIF('Catálogo livros'!$C:$C,I127)</f>
        <v>1</v>
      </c>
    </row>
    <row r="128" spans="1:10" ht="34.5" customHeight="1" x14ac:dyDescent="0.25">
      <c r="A128" s="34" t="s">
        <v>1446</v>
      </c>
      <c r="B128" s="6">
        <f>COUNTIF('Catálogo livros'!$D:$D,A128)</f>
        <v>1</v>
      </c>
      <c r="I128" s="6" t="s">
        <v>311</v>
      </c>
      <c r="J128" s="6">
        <f>COUNTIF('Catálogo livros'!$C:$C,I128)</f>
        <v>1</v>
      </c>
    </row>
    <row r="129" spans="1:10" ht="34.5" customHeight="1" x14ac:dyDescent="0.25">
      <c r="A129" s="34" t="s">
        <v>19</v>
      </c>
      <c r="B129" s="6">
        <f>COUNTIF('Catálogo livros'!$D:$D,A129)</f>
        <v>1</v>
      </c>
      <c r="I129" s="6" t="s">
        <v>408</v>
      </c>
      <c r="J129" s="6">
        <f>COUNTIF('Catálogo livros'!$C:$C,I129)</f>
        <v>1</v>
      </c>
    </row>
    <row r="130" spans="1:10" ht="34.5" customHeight="1" x14ac:dyDescent="0.25">
      <c r="A130" s="34" t="s">
        <v>30</v>
      </c>
      <c r="B130" s="6">
        <f>COUNTIF('Catálogo livros'!$D:$D,A130)</f>
        <v>1</v>
      </c>
      <c r="I130" s="6" t="s">
        <v>418</v>
      </c>
      <c r="J130" s="6">
        <f>COUNTIF('Catálogo livros'!$C:$C,I130)</f>
        <v>1</v>
      </c>
    </row>
    <row r="131" spans="1:10" ht="34.5" customHeight="1" x14ac:dyDescent="0.25">
      <c r="A131" s="34" t="s">
        <v>39</v>
      </c>
      <c r="B131" s="6">
        <f>COUNTIF('Catálogo livros'!$D:$D,A131)</f>
        <v>1</v>
      </c>
      <c r="I131" s="6" t="s">
        <v>434</v>
      </c>
      <c r="J131" s="6">
        <f>COUNTIF('Catálogo livros'!$C:$C,I131)</f>
        <v>1</v>
      </c>
    </row>
    <row r="132" spans="1:10" ht="34.5" customHeight="1" x14ac:dyDescent="0.25">
      <c r="A132" s="34" t="s">
        <v>45</v>
      </c>
      <c r="B132" s="6">
        <f>COUNTIF('Catálogo livros'!$D:$D,A132)</f>
        <v>1</v>
      </c>
      <c r="I132" s="6" t="s">
        <v>451</v>
      </c>
      <c r="J132" s="6">
        <f>COUNTIF('Catálogo livros'!$C:$C,I132)</f>
        <v>1</v>
      </c>
    </row>
    <row r="133" spans="1:10" ht="34.5" customHeight="1" x14ac:dyDescent="0.25">
      <c r="A133" s="34" t="s">
        <v>54</v>
      </c>
      <c r="B133" s="6">
        <f>COUNTIF('Catálogo livros'!$D:$D,A133)</f>
        <v>1</v>
      </c>
      <c r="I133" s="6" t="s">
        <v>548</v>
      </c>
      <c r="J133" s="6">
        <f>COUNTIF('Catálogo livros'!$C:$C,I133)</f>
        <v>1</v>
      </c>
    </row>
    <row r="134" spans="1:10" ht="34.5" customHeight="1" x14ac:dyDescent="0.25">
      <c r="A134" s="34" t="s">
        <v>60</v>
      </c>
      <c r="B134" s="6">
        <f>COUNTIF('Catálogo livros'!$D:$D,A134)</f>
        <v>1</v>
      </c>
      <c r="I134" s="6" t="s">
        <v>631</v>
      </c>
      <c r="J134" s="6">
        <f>COUNTIF('Catálogo livros'!$C:$C,I134)</f>
        <v>1</v>
      </c>
    </row>
    <row r="135" spans="1:10" ht="34.5" customHeight="1" x14ac:dyDescent="0.25">
      <c r="A135" s="34" t="s">
        <v>65</v>
      </c>
      <c r="B135" s="6">
        <f>COUNTIF('Catálogo livros'!$D:$D,A135)</f>
        <v>1</v>
      </c>
      <c r="I135" s="6" t="s">
        <v>691</v>
      </c>
      <c r="J135" s="6">
        <f>COUNTIF('Catálogo livros'!$C:$C,I135)</f>
        <v>1</v>
      </c>
    </row>
    <row r="136" spans="1:10" ht="34.5" customHeight="1" x14ac:dyDescent="0.25">
      <c r="A136" s="34" t="s">
        <v>83</v>
      </c>
      <c r="B136" s="6">
        <f>COUNTIF('Catálogo livros'!$D:$D,A136)</f>
        <v>1</v>
      </c>
      <c r="I136" s="6" t="s">
        <v>698</v>
      </c>
      <c r="J136" s="6">
        <f>COUNTIF('Catálogo livros'!$C:$C,I136)</f>
        <v>1</v>
      </c>
    </row>
    <row r="137" spans="1:10" ht="34.5" customHeight="1" x14ac:dyDescent="0.25">
      <c r="A137" s="34" t="s">
        <v>91</v>
      </c>
      <c r="B137" s="6">
        <f>COUNTIF('Catálogo livros'!$D:$D,A137)</f>
        <v>1</v>
      </c>
      <c r="I137" s="6" t="s">
        <v>24</v>
      </c>
      <c r="J137" s="6">
        <f>COUNTIF('Catálogo livros'!$C:$C,I137)</f>
        <v>1</v>
      </c>
    </row>
    <row r="138" spans="1:10" ht="34.5" customHeight="1" x14ac:dyDescent="0.25">
      <c r="A138" s="34" t="s">
        <v>96</v>
      </c>
      <c r="B138" s="6">
        <f>COUNTIF('Catálogo livros'!$D:$D,A138)</f>
        <v>1</v>
      </c>
      <c r="I138" s="6" t="s">
        <v>35</v>
      </c>
      <c r="J138" s="6">
        <f>COUNTIF('Catálogo livros'!$C:$C,I138)</f>
        <v>1</v>
      </c>
    </row>
    <row r="139" spans="1:10" ht="34.5" customHeight="1" x14ac:dyDescent="0.25">
      <c r="A139" s="34" t="s">
        <v>111</v>
      </c>
      <c r="B139" s="6">
        <f>COUNTIF('Catálogo livros'!$D:$D,A139)</f>
        <v>1</v>
      </c>
      <c r="I139" s="6" t="s">
        <v>50</v>
      </c>
      <c r="J139" s="6">
        <f>COUNTIF('Catálogo livros'!$C:$C,I139)</f>
        <v>1</v>
      </c>
    </row>
    <row r="140" spans="1:10" ht="34.5" customHeight="1" x14ac:dyDescent="0.25">
      <c r="A140" s="34" t="s">
        <v>114</v>
      </c>
      <c r="B140" s="6">
        <f>COUNTIF('Catálogo livros'!$D:$D,A140)</f>
        <v>1</v>
      </c>
      <c r="I140" s="6" t="s">
        <v>56</v>
      </c>
      <c r="J140" s="6">
        <f>COUNTIF('Catálogo livros'!$C:$C,I140)</f>
        <v>1</v>
      </c>
    </row>
    <row r="141" spans="1:10" ht="34.5" customHeight="1" x14ac:dyDescent="0.25">
      <c r="A141" s="34" t="s">
        <v>126</v>
      </c>
      <c r="B141" s="6">
        <f>COUNTIF('Catálogo livros'!$D:$D,A141)</f>
        <v>1</v>
      </c>
      <c r="I141" s="6" t="s">
        <v>59</v>
      </c>
      <c r="J141" s="6">
        <f>COUNTIF('Catálogo livros'!$C:$C,I141)</f>
        <v>1</v>
      </c>
    </row>
    <row r="142" spans="1:10" ht="34.5" customHeight="1" x14ac:dyDescent="0.25">
      <c r="A142" s="34" t="s">
        <v>143</v>
      </c>
      <c r="B142" s="6">
        <f>COUNTIF('Catálogo livros'!$D:$D,A142)</f>
        <v>1</v>
      </c>
      <c r="I142" s="6" t="s">
        <v>75</v>
      </c>
      <c r="J142" s="6">
        <f>COUNTIF('Catálogo livros'!$C:$C,I142)</f>
        <v>1</v>
      </c>
    </row>
    <row r="143" spans="1:10" ht="34.5" customHeight="1" x14ac:dyDescent="0.25">
      <c r="A143" s="34" t="s">
        <v>152</v>
      </c>
      <c r="B143" s="6">
        <f>COUNTIF('Catálogo livros'!$D:$D,A143)</f>
        <v>1</v>
      </c>
      <c r="I143" s="6" t="s">
        <v>79</v>
      </c>
      <c r="J143" s="6">
        <f>COUNTIF('Catálogo livros'!$C:$C,I143)</f>
        <v>1</v>
      </c>
    </row>
    <row r="144" spans="1:10" ht="34.5" customHeight="1" x14ac:dyDescent="0.25">
      <c r="A144" s="34" t="s">
        <v>167</v>
      </c>
      <c r="B144" s="6">
        <f>COUNTIF('Catálogo livros'!$D:$D,A144)</f>
        <v>1</v>
      </c>
      <c r="I144" s="6" t="s">
        <v>87</v>
      </c>
      <c r="J144" s="6">
        <f>COUNTIF('Catálogo livros'!$C:$C,I144)</f>
        <v>1</v>
      </c>
    </row>
    <row r="145" spans="1:10" ht="34.5" customHeight="1" x14ac:dyDescent="0.25">
      <c r="A145" s="34" t="s">
        <v>176</v>
      </c>
      <c r="B145" s="6">
        <f>COUNTIF('Catálogo livros'!$D:$D,A145)</f>
        <v>1</v>
      </c>
      <c r="I145" s="6" t="s">
        <v>90</v>
      </c>
      <c r="J145" s="6">
        <f>COUNTIF('Catálogo livros'!$C:$C,I145)</f>
        <v>1</v>
      </c>
    </row>
    <row r="146" spans="1:10" ht="34.5" customHeight="1" x14ac:dyDescent="0.25">
      <c r="A146" s="34" t="s">
        <v>187</v>
      </c>
      <c r="B146" s="6">
        <f>COUNTIF('Catálogo livros'!$D:$D,A146)</f>
        <v>1</v>
      </c>
      <c r="I146" s="6" t="s">
        <v>95</v>
      </c>
      <c r="J146" s="6">
        <f>COUNTIF('Catálogo livros'!$C:$C,I146)</f>
        <v>1</v>
      </c>
    </row>
    <row r="147" spans="1:10" ht="34.5" customHeight="1" x14ac:dyDescent="0.25">
      <c r="A147" s="34" t="s">
        <v>192</v>
      </c>
      <c r="B147" s="6">
        <f>COUNTIF('Catálogo livros'!$D:$D,A147)</f>
        <v>1</v>
      </c>
      <c r="I147" s="6" t="s">
        <v>125</v>
      </c>
      <c r="J147" s="6">
        <f>COUNTIF('Catálogo livros'!$C:$C,I147)</f>
        <v>1</v>
      </c>
    </row>
    <row r="148" spans="1:10" ht="34.5" customHeight="1" x14ac:dyDescent="0.25">
      <c r="A148" s="34" t="s">
        <v>210</v>
      </c>
      <c r="B148" s="6">
        <f>COUNTIF('Catálogo livros'!$D:$D,A148)</f>
        <v>1</v>
      </c>
      <c r="I148" s="6" t="s">
        <v>131</v>
      </c>
      <c r="J148" s="6">
        <f>COUNTIF('Catálogo livros'!$C:$C,I148)</f>
        <v>1</v>
      </c>
    </row>
    <row r="149" spans="1:10" ht="34.5" customHeight="1" x14ac:dyDescent="0.25">
      <c r="A149" s="34" t="s">
        <v>212</v>
      </c>
      <c r="B149" s="6">
        <f>COUNTIF('Catálogo livros'!$D:$D,A149)</f>
        <v>1</v>
      </c>
      <c r="I149" s="6" t="s">
        <v>136</v>
      </c>
      <c r="J149" s="6">
        <f>COUNTIF('Catálogo livros'!$C:$C,I149)</f>
        <v>1</v>
      </c>
    </row>
    <row r="150" spans="1:10" ht="34.5" customHeight="1" x14ac:dyDescent="0.25">
      <c r="A150" s="34" t="s">
        <v>217</v>
      </c>
      <c r="B150" s="6">
        <f>COUNTIF('Catálogo livros'!$D:$D,A150)</f>
        <v>1</v>
      </c>
      <c r="I150" s="6" t="s">
        <v>139</v>
      </c>
      <c r="J150" s="6">
        <f>COUNTIF('Catálogo livros'!$C:$C,I150)</f>
        <v>1</v>
      </c>
    </row>
    <row r="151" spans="1:10" ht="34.5" customHeight="1" x14ac:dyDescent="0.25">
      <c r="A151" s="34" t="s">
        <v>232</v>
      </c>
      <c r="B151" s="6">
        <f>COUNTIF('Catálogo livros'!$D:$D,A151)</f>
        <v>1</v>
      </c>
      <c r="I151" s="6" t="s">
        <v>148</v>
      </c>
      <c r="J151" s="6">
        <f>COUNTIF('Catálogo livros'!$C:$C,I151)</f>
        <v>1</v>
      </c>
    </row>
    <row r="152" spans="1:10" ht="34.5" customHeight="1" x14ac:dyDescent="0.25">
      <c r="A152" s="34" t="s">
        <v>235</v>
      </c>
      <c r="B152" s="6">
        <f>COUNTIF('Catálogo livros'!$D:$D,A152)</f>
        <v>1</v>
      </c>
      <c r="I152" s="6" t="s">
        <v>151</v>
      </c>
      <c r="J152" s="6">
        <f>COUNTIF('Catálogo livros'!$C:$C,I152)</f>
        <v>1</v>
      </c>
    </row>
    <row r="153" spans="1:10" ht="34.5" customHeight="1" x14ac:dyDescent="0.25">
      <c r="A153" s="34" t="s">
        <v>271</v>
      </c>
      <c r="B153" s="6">
        <f>COUNTIF('Catálogo livros'!$D:$D,A153)</f>
        <v>1</v>
      </c>
      <c r="I153" s="6" t="s">
        <v>164</v>
      </c>
      <c r="J153" s="6">
        <f>COUNTIF('Catálogo livros'!$C:$C,I153)</f>
        <v>1</v>
      </c>
    </row>
    <row r="154" spans="1:10" ht="34.5" customHeight="1" x14ac:dyDescent="0.25">
      <c r="A154" s="34" t="s">
        <v>274</v>
      </c>
      <c r="B154" s="6">
        <f>COUNTIF('Catálogo livros'!$D:$D,A154)</f>
        <v>1</v>
      </c>
      <c r="I154" s="6" t="s">
        <v>178</v>
      </c>
      <c r="J154" s="6">
        <f>COUNTIF('Catálogo livros'!$C:$C,I154)</f>
        <v>1</v>
      </c>
    </row>
    <row r="155" spans="1:10" ht="34.5" customHeight="1" x14ac:dyDescent="0.25">
      <c r="A155" s="34" t="s">
        <v>277</v>
      </c>
      <c r="B155" s="6">
        <f>COUNTIF('Catálogo livros'!$D:$D,A155)</f>
        <v>1</v>
      </c>
      <c r="I155" s="6" t="s">
        <v>180</v>
      </c>
      <c r="J155" s="6">
        <f>COUNTIF('Catálogo livros'!$C:$C,I155)</f>
        <v>1</v>
      </c>
    </row>
    <row r="156" spans="1:10" ht="34.5" customHeight="1" x14ac:dyDescent="0.25">
      <c r="A156" s="34" t="s">
        <v>285</v>
      </c>
      <c r="B156" s="6">
        <f>COUNTIF('Catálogo livros'!$D:$D,A156)</f>
        <v>1</v>
      </c>
      <c r="I156" s="6" t="s">
        <v>186</v>
      </c>
      <c r="J156" s="6">
        <f>COUNTIF('Catálogo livros'!$C:$C,I156)</f>
        <v>1</v>
      </c>
    </row>
    <row r="157" spans="1:10" ht="34.5" customHeight="1" x14ac:dyDescent="0.25">
      <c r="A157" s="34" t="s">
        <v>295</v>
      </c>
      <c r="B157" s="6">
        <f>COUNTIF('Catálogo livros'!$D:$D,A157)</f>
        <v>1</v>
      </c>
      <c r="I157" s="6" t="s">
        <v>189</v>
      </c>
      <c r="J157" s="6">
        <f>COUNTIF('Catálogo livros'!$C:$C,I157)</f>
        <v>1</v>
      </c>
    </row>
    <row r="158" spans="1:10" ht="34.5" customHeight="1" x14ac:dyDescent="0.25">
      <c r="A158" s="34" t="s">
        <v>298</v>
      </c>
      <c r="B158" s="6">
        <f>COUNTIF('Catálogo livros'!$D:$D,A158)</f>
        <v>1</v>
      </c>
      <c r="I158" s="6" t="s">
        <v>194</v>
      </c>
      <c r="J158" s="6">
        <f>COUNTIF('Catálogo livros'!$C:$C,I158)</f>
        <v>1</v>
      </c>
    </row>
    <row r="159" spans="1:10" ht="34.5" customHeight="1" x14ac:dyDescent="0.25">
      <c r="A159" s="34" t="s">
        <v>305</v>
      </c>
      <c r="B159" s="6">
        <f>COUNTIF('Catálogo livros'!$D:$D,A159)</f>
        <v>1</v>
      </c>
      <c r="I159" s="6" t="s">
        <v>196</v>
      </c>
      <c r="J159" s="6">
        <f>COUNTIF('Catálogo livros'!$C:$C,I159)</f>
        <v>1</v>
      </c>
    </row>
    <row r="160" spans="1:10" ht="34.5" customHeight="1" x14ac:dyDescent="0.25">
      <c r="A160" s="34" t="s">
        <v>312</v>
      </c>
      <c r="B160" s="6">
        <f>COUNTIF('Catálogo livros'!$D:$D,A160)</f>
        <v>1</v>
      </c>
      <c r="I160" s="6" t="s">
        <v>198</v>
      </c>
      <c r="J160" s="6">
        <f>COUNTIF('Catálogo livros'!$C:$C,I160)</f>
        <v>1</v>
      </c>
    </row>
    <row r="161" spans="1:10" ht="34.5" customHeight="1" x14ac:dyDescent="0.25">
      <c r="A161" s="34" t="s">
        <v>323</v>
      </c>
      <c r="B161" s="6">
        <f>COUNTIF('Catálogo livros'!$D:$D,A161)</f>
        <v>1</v>
      </c>
      <c r="I161" s="6" t="s">
        <v>214</v>
      </c>
      <c r="J161" s="6">
        <f>COUNTIF('Catálogo livros'!$C:$C,I161)</f>
        <v>1</v>
      </c>
    </row>
    <row r="162" spans="1:10" ht="34.5" customHeight="1" x14ac:dyDescent="0.25">
      <c r="A162" s="34" t="s">
        <v>346</v>
      </c>
      <c r="B162" s="6">
        <f>COUNTIF('Catálogo livros'!$D:$D,A162)</f>
        <v>1</v>
      </c>
      <c r="I162" s="6" t="s">
        <v>219</v>
      </c>
      <c r="J162" s="6">
        <f>COUNTIF('Catálogo livros'!$C:$C,I162)</f>
        <v>1</v>
      </c>
    </row>
    <row r="163" spans="1:10" ht="34.5" customHeight="1" x14ac:dyDescent="0.25">
      <c r="A163" s="34" t="s">
        <v>353</v>
      </c>
      <c r="B163" s="6">
        <f>COUNTIF('Catálogo livros'!$D:$D,A163)</f>
        <v>1</v>
      </c>
      <c r="I163" s="6" t="s">
        <v>221</v>
      </c>
      <c r="J163" s="6">
        <f>COUNTIF('Catálogo livros'!$C:$C,I163)</f>
        <v>1</v>
      </c>
    </row>
    <row r="164" spans="1:10" ht="34.5" customHeight="1" x14ac:dyDescent="0.25">
      <c r="A164" s="34" t="s">
        <v>356</v>
      </c>
      <c r="B164" s="6">
        <f>COUNTIF('Catálogo livros'!$D:$D,A164)</f>
        <v>1</v>
      </c>
      <c r="I164" s="6" t="s">
        <v>224</v>
      </c>
      <c r="J164" s="6">
        <f>COUNTIF('Catálogo livros'!$C:$C,I164)</f>
        <v>1</v>
      </c>
    </row>
    <row r="165" spans="1:10" ht="34.5" customHeight="1" x14ac:dyDescent="0.25">
      <c r="A165" s="34" t="s">
        <v>362</v>
      </c>
      <c r="B165" s="6">
        <f>COUNTIF('Catálogo livros'!$D:$D,A165)</f>
        <v>1</v>
      </c>
      <c r="I165" s="6" t="s">
        <v>229</v>
      </c>
      <c r="J165" s="6">
        <f>COUNTIF('Catálogo livros'!$C:$C,I165)</f>
        <v>1</v>
      </c>
    </row>
    <row r="166" spans="1:10" ht="34.5" customHeight="1" x14ac:dyDescent="0.25">
      <c r="A166" s="34" t="s">
        <v>368</v>
      </c>
      <c r="B166" s="6">
        <f>COUNTIF('Catálogo livros'!$D:$D,A166)</f>
        <v>1</v>
      </c>
      <c r="I166" s="6" t="s">
        <v>231</v>
      </c>
      <c r="J166" s="6">
        <f>COUNTIF('Catálogo livros'!$C:$C,I166)</f>
        <v>1</v>
      </c>
    </row>
    <row r="167" spans="1:10" ht="34.5" customHeight="1" x14ac:dyDescent="0.25">
      <c r="A167" s="34" t="s">
        <v>383</v>
      </c>
      <c r="B167" s="6">
        <f>COUNTIF('Catálogo livros'!$D:$D,A167)</f>
        <v>1</v>
      </c>
      <c r="I167" s="6" t="s">
        <v>234</v>
      </c>
      <c r="J167" s="6">
        <f>COUNTIF('Catálogo livros'!$C:$C,I167)</f>
        <v>1</v>
      </c>
    </row>
    <row r="168" spans="1:10" ht="34.5" customHeight="1" x14ac:dyDescent="0.25">
      <c r="A168" s="34" t="s">
        <v>400</v>
      </c>
      <c r="B168" s="6">
        <f>COUNTIF('Catálogo livros'!$D:$D,A168)</f>
        <v>1</v>
      </c>
      <c r="I168" s="6" t="s">
        <v>240</v>
      </c>
      <c r="J168" s="6">
        <f>COUNTIF('Catálogo livros'!$C:$C,I168)</f>
        <v>1</v>
      </c>
    </row>
    <row r="169" spans="1:10" ht="34.5" customHeight="1" x14ac:dyDescent="0.25">
      <c r="A169" s="34" t="s">
        <v>402</v>
      </c>
      <c r="B169" s="6">
        <f>COUNTIF('Catálogo livros'!$D:$D,A169)</f>
        <v>1</v>
      </c>
      <c r="I169" s="6" t="s">
        <v>248</v>
      </c>
      <c r="J169" s="6">
        <f>COUNTIF('Catálogo livros'!$C:$C,I169)</f>
        <v>1</v>
      </c>
    </row>
    <row r="170" spans="1:10" ht="34.5" customHeight="1" x14ac:dyDescent="0.25">
      <c r="A170" s="34" t="s">
        <v>409</v>
      </c>
      <c r="B170" s="6">
        <f>COUNTIF('Catálogo livros'!$D:$D,A170)</f>
        <v>1</v>
      </c>
      <c r="I170" s="6" t="s">
        <v>263</v>
      </c>
      <c r="J170" s="6">
        <f>COUNTIF('Catálogo livros'!$C:$C,I170)</f>
        <v>1</v>
      </c>
    </row>
    <row r="171" spans="1:10" ht="34.5" customHeight="1" x14ac:dyDescent="0.25">
      <c r="A171" s="34" t="s">
        <v>424</v>
      </c>
      <c r="B171" s="6">
        <f>COUNTIF('Catálogo livros'!$D:$D,A171)</f>
        <v>1</v>
      </c>
      <c r="I171" s="6" t="s">
        <v>265</v>
      </c>
      <c r="J171" s="6">
        <f>COUNTIF('Catálogo livros'!$C:$C,I171)</f>
        <v>1</v>
      </c>
    </row>
    <row r="172" spans="1:10" ht="34.5" customHeight="1" x14ac:dyDescent="0.25">
      <c r="A172" s="34" t="s">
        <v>429</v>
      </c>
      <c r="B172" s="6">
        <f>COUNTIF('Catálogo livros'!$D:$D,A172)</f>
        <v>1</v>
      </c>
      <c r="I172" s="6" t="s">
        <v>267</v>
      </c>
      <c r="J172" s="6">
        <f>COUNTIF('Catálogo livros'!$C:$C,I172)</f>
        <v>1</v>
      </c>
    </row>
    <row r="173" spans="1:10" ht="34.5" customHeight="1" x14ac:dyDescent="0.25">
      <c r="A173" s="34" t="s">
        <v>432</v>
      </c>
      <c r="B173" s="6">
        <f>COUNTIF('Catálogo livros'!$D:$D,A173)</f>
        <v>1</v>
      </c>
      <c r="I173" s="6" t="s">
        <v>276</v>
      </c>
      <c r="J173" s="6">
        <f>COUNTIF('Catálogo livros'!$C:$C,I173)</f>
        <v>1</v>
      </c>
    </row>
    <row r="174" spans="1:10" ht="34.5" customHeight="1" x14ac:dyDescent="0.25">
      <c r="A174" s="34" t="s">
        <v>443</v>
      </c>
      <c r="B174" s="6">
        <f>COUNTIF('Catálogo livros'!$D:$D,A174)</f>
        <v>1</v>
      </c>
      <c r="I174" s="6" t="s">
        <v>279</v>
      </c>
      <c r="J174" s="6">
        <f>COUNTIF('Catálogo livros'!$C:$C,I174)</f>
        <v>1</v>
      </c>
    </row>
    <row r="175" spans="1:10" ht="34.5" customHeight="1" x14ac:dyDescent="0.25">
      <c r="A175" s="34" t="s">
        <v>446</v>
      </c>
      <c r="B175" s="6">
        <f>COUNTIF('Catálogo livros'!$D:$D,A175)</f>
        <v>1</v>
      </c>
      <c r="I175" s="6" t="s">
        <v>281</v>
      </c>
      <c r="J175" s="6">
        <f>COUNTIF('Catálogo livros'!$C:$C,I175)</f>
        <v>1</v>
      </c>
    </row>
    <row r="176" spans="1:10" ht="34.5" customHeight="1" x14ac:dyDescent="0.25">
      <c r="A176" s="34" t="s">
        <v>452</v>
      </c>
      <c r="B176" s="6">
        <f>COUNTIF('Catálogo livros'!$D:$D,A176)</f>
        <v>1</v>
      </c>
      <c r="I176" s="6" t="s">
        <v>294</v>
      </c>
      <c r="J176" s="6">
        <f>COUNTIF('Catálogo livros'!$C:$C,I176)</f>
        <v>1</v>
      </c>
    </row>
    <row r="177" spans="1:10" ht="34.5" customHeight="1" x14ac:dyDescent="0.25">
      <c r="A177" s="34" t="s">
        <v>462</v>
      </c>
      <c r="B177" s="6">
        <f>COUNTIF('Catálogo livros'!$D:$D,A177)</f>
        <v>1</v>
      </c>
      <c r="I177" s="6" t="s">
        <v>297</v>
      </c>
      <c r="J177" s="6">
        <f>COUNTIF('Catálogo livros'!$C:$C,I177)</f>
        <v>1</v>
      </c>
    </row>
    <row r="178" spans="1:10" ht="34.5" customHeight="1" x14ac:dyDescent="0.25">
      <c r="A178" s="34" t="s">
        <v>468</v>
      </c>
      <c r="B178" s="6">
        <f>COUNTIF('Catálogo livros'!$D:$D,A178)</f>
        <v>1</v>
      </c>
      <c r="I178" s="6" t="s">
        <v>300</v>
      </c>
      <c r="J178" s="6">
        <f>COUNTIF('Catálogo livros'!$C:$C,I178)</f>
        <v>1</v>
      </c>
    </row>
    <row r="179" spans="1:10" ht="34.5" customHeight="1" x14ac:dyDescent="0.25">
      <c r="A179" s="34" t="s">
        <v>474</v>
      </c>
      <c r="B179" s="6">
        <f>COUNTIF('Catálogo livros'!$D:$D,A179)</f>
        <v>1</v>
      </c>
      <c r="I179" s="6" t="s">
        <v>304</v>
      </c>
      <c r="J179" s="6">
        <f>COUNTIF('Catálogo livros'!$C:$C,I179)</f>
        <v>1</v>
      </c>
    </row>
    <row r="180" spans="1:10" ht="34.5" customHeight="1" x14ac:dyDescent="0.25">
      <c r="A180" s="34" t="s">
        <v>477</v>
      </c>
      <c r="B180" s="6">
        <f>COUNTIF('Catálogo livros'!$D:$D,A180)</f>
        <v>1</v>
      </c>
      <c r="I180" s="6" t="s">
        <v>317</v>
      </c>
      <c r="J180" s="6">
        <f>COUNTIF('Catálogo livros'!$C:$C,I180)</f>
        <v>1</v>
      </c>
    </row>
    <row r="181" spans="1:10" ht="34.5" customHeight="1" x14ac:dyDescent="0.25">
      <c r="A181" s="34" t="s">
        <v>480</v>
      </c>
      <c r="B181" s="6">
        <f>COUNTIF('Catálogo livros'!$D:$D,A181)</f>
        <v>1</v>
      </c>
      <c r="I181" s="6" t="s">
        <v>319</v>
      </c>
      <c r="J181" s="6">
        <f>COUNTIF('Catálogo livros'!$C:$C,I181)</f>
        <v>1</v>
      </c>
    </row>
    <row r="182" spans="1:10" ht="34.5" customHeight="1" x14ac:dyDescent="0.25">
      <c r="A182" s="34" t="s">
        <v>483</v>
      </c>
      <c r="B182" s="6">
        <f>COUNTIF('Catálogo livros'!$D:$D,A182)</f>
        <v>1</v>
      </c>
      <c r="I182" s="6" t="s">
        <v>322</v>
      </c>
      <c r="J182" s="6">
        <f>COUNTIF('Catálogo livros'!$C:$C,I182)</f>
        <v>1</v>
      </c>
    </row>
    <row r="183" spans="1:10" ht="34.5" customHeight="1" x14ac:dyDescent="0.25">
      <c r="A183" s="34" t="s">
        <v>488</v>
      </c>
      <c r="B183" s="6">
        <f>COUNTIF('Catálogo livros'!$D:$D,A183)</f>
        <v>1</v>
      </c>
      <c r="I183" s="6" t="s">
        <v>325</v>
      </c>
      <c r="J183" s="6">
        <f>COUNTIF('Catálogo livros'!$C:$C,I183)</f>
        <v>1</v>
      </c>
    </row>
    <row r="184" spans="1:10" ht="34.5" customHeight="1" x14ac:dyDescent="0.25">
      <c r="A184" s="34" t="s">
        <v>508</v>
      </c>
      <c r="B184" s="6">
        <f>COUNTIF('Catálogo livros'!$D:$D,A184)</f>
        <v>1</v>
      </c>
      <c r="I184" s="6" t="s">
        <v>330</v>
      </c>
      <c r="J184" s="6">
        <f>COUNTIF('Catálogo livros'!$C:$C,I184)</f>
        <v>1</v>
      </c>
    </row>
    <row r="185" spans="1:10" ht="34.5" customHeight="1" x14ac:dyDescent="0.25">
      <c r="A185" s="34" t="s">
        <v>511</v>
      </c>
      <c r="B185" s="6">
        <f>COUNTIF('Catálogo livros'!$D:$D,A185)</f>
        <v>1</v>
      </c>
      <c r="I185" s="6" t="s">
        <v>337</v>
      </c>
      <c r="J185" s="6">
        <f>COUNTIF('Catálogo livros'!$C:$C,I185)</f>
        <v>1</v>
      </c>
    </row>
    <row r="186" spans="1:10" ht="34.5" customHeight="1" x14ac:dyDescent="0.25">
      <c r="A186" s="34" t="s">
        <v>514</v>
      </c>
      <c r="B186" s="6">
        <f>COUNTIF('Catálogo livros'!$D:$D,A186)</f>
        <v>1</v>
      </c>
      <c r="I186" s="6" t="s">
        <v>340</v>
      </c>
      <c r="J186" s="6">
        <f>COUNTIF('Catálogo livros'!$C:$C,I186)</f>
        <v>1</v>
      </c>
    </row>
    <row r="187" spans="1:10" ht="34.5" customHeight="1" x14ac:dyDescent="0.25">
      <c r="A187" s="34" t="s">
        <v>517</v>
      </c>
      <c r="B187" s="6">
        <f>COUNTIF('Catálogo livros'!$D:$D,A187)</f>
        <v>1</v>
      </c>
      <c r="I187" s="6" t="s">
        <v>343</v>
      </c>
      <c r="J187" s="6">
        <f>COUNTIF('Catálogo livros'!$C:$C,I187)</f>
        <v>1</v>
      </c>
    </row>
    <row r="188" spans="1:10" ht="34.5" customHeight="1" x14ac:dyDescent="0.25">
      <c r="A188" s="34" t="s">
        <v>520</v>
      </c>
      <c r="B188" s="6">
        <f>COUNTIF('Catálogo livros'!$D:$D,A188)</f>
        <v>1</v>
      </c>
      <c r="I188" s="6" t="s">
        <v>345</v>
      </c>
      <c r="J188" s="6">
        <f>COUNTIF('Catálogo livros'!$C:$C,I188)</f>
        <v>1</v>
      </c>
    </row>
    <row r="189" spans="1:10" ht="34.5" customHeight="1" x14ac:dyDescent="0.25">
      <c r="A189" s="34" t="s">
        <v>522</v>
      </c>
      <c r="B189" s="6">
        <f>COUNTIF('Catálogo livros'!$D:$D,A189)</f>
        <v>1</v>
      </c>
      <c r="I189" s="6" t="s">
        <v>348</v>
      </c>
      <c r="J189" s="6">
        <f>COUNTIF('Catálogo livros'!$C:$C,I189)</f>
        <v>1</v>
      </c>
    </row>
    <row r="190" spans="1:10" ht="34.5" customHeight="1" x14ac:dyDescent="0.25">
      <c r="A190" s="34" t="s">
        <v>534</v>
      </c>
      <c r="B190" s="6">
        <f>COUNTIF('Catálogo livros'!$D:$D,A190)</f>
        <v>1</v>
      </c>
      <c r="I190" s="6" t="s">
        <v>350</v>
      </c>
      <c r="J190" s="6">
        <f>COUNTIF('Catálogo livros'!$C:$C,I190)</f>
        <v>1</v>
      </c>
    </row>
    <row r="191" spans="1:10" ht="34.5" customHeight="1" x14ac:dyDescent="0.25">
      <c r="A191" s="34" t="s">
        <v>537</v>
      </c>
      <c r="B191" s="6">
        <f>COUNTIF('Catálogo livros'!$D:$D,A191)</f>
        <v>1</v>
      </c>
      <c r="I191" s="6" t="s">
        <v>352</v>
      </c>
      <c r="J191" s="6">
        <f>COUNTIF('Catálogo livros'!$C:$C,I191)</f>
        <v>1</v>
      </c>
    </row>
    <row r="192" spans="1:10" ht="34.5" customHeight="1" x14ac:dyDescent="0.25">
      <c r="A192" s="34" t="s">
        <v>549</v>
      </c>
      <c r="B192" s="6">
        <f>COUNTIF('Catálogo livros'!$D:$D,A192)</f>
        <v>1</v>
      </c>
      <c r="I192" s="6" t="s">
        <v>361</v>
      </c>
      <c r="J192" s="6">
        <f>COUNTIF('Catálogo livros'!$C:$C,I192)</f>
        <v>1</v>
      </c>
    </row>
    <row r="193" spans="1:10" ht="34.5" customHeight="1" x14ac:dyDescent="0.25">
      <c r="A193" s="34" t="s">
        <v>552</v>
      </c>
      <c r="B193" s="6">
        <f>COUNTIF('Catálogo livros'!$D:$D,A193)</f>
        <v>1</v>
      </c>
      <c r="I193" s="6" t="s">
        <v>367</v>
      </c>
      <c r="J193" s="6">
        <f>COUNTIF('Catálogo livros'!$C:$C,I193)</f>
        <v>1</v>
      </c>
    </row>
    <row r="194" spans="1:10" ht="34.5" customHeight="1" x14ac:dyDescent="0.25">
      <c r="A194" s="34" t="s">
        <v>558</v>
      </c>
      <c r="B194" s="6">
        <f>COUNTIF('Catálogo livros'!$D:$D,A194)</f>
        <v>1</v>
      </c>
      <c r="I194" s="6" t="s">
        <v>370</v>
      </c>
      <c r="J194" s="6">
        <f>COUNTIF('Catálogo livros'!$C:$C,I194)</f>
        <v>1</v>
      </c>
    </row>
    <row r="195" spans="1:10" ht="34.5" customHeight="1" x14ac:dyDescent="0.25">
      <c r="A195" s="34" t="s">
        <v>563</v>
      </c>
      <c r="B195" s="6">
        <f>COUNTIF('Catálogo livros'!$D:$D,A195)</f>
        <v>1</v>
      </c>
      <c r="I195" s="6" t="s">
        <v>372</v>
      </c>
      <c r="J195" s="6">
        <f>COUNTIF('Catálogo livros'!$C:$C,I195)</f>
        <v>1</v>
      </c>
    </row>
    <row r="196" spans="1:10" ht="34.5" customHeight="1" x14ac:dyDescent="0.25">
      <c r="A196" s="34" t="s">
        <v>566</v>
      </c>
      <c r="B196" s="6">
        <f>COUNTIF('Catálogo livros'!$D:$D,A196)</f>
        <v>1</v>
      </c>
      <c r="I196" s="6" t="s">
        <v>377</v>
      </c>
      <c r="J196" s="6">
        <f>COUNTIF('Catálogo livros'!$C:$C,I196)</f>
        <v>1</v>
      </c>
    </row>
    <row r="197" spans="1:10" ht="34.5" customHeight="1" x14ac:dyDescent="0.25">
      <c r="A197" s="34" t="s">
        <v>572</v>
      </c>
      <c r="B197" s="6">
        <f>COUNTIF('Catálogo livros'!$D:$D,A197)</f>
        <v>1</v>
      </c>
      <c r="I197" s="6" t="s">
        <v>379</v>
      </c>
      <c r="J197" s="6">
        <f>COUNTIF('Catálogo livros'!$C:$C,I197)</f>
        <v>1</v>
      </c>
    </row>
    <row r="198" spans="1:10" ht="34.5" customHeight="1" x14ac:dyDescent="0.25">
      <c r="A198" s="34" t="s">
        <v>574</v>
      </c>
      <c r="B198" s="6">
        <f>COUNTIF('Catálogo livros'!$D:$D,A198)</f>
        <v>1</v>
      </c>
      <c r="I198" s="6" t="s">
        <v>385</v>
      </c>
      <c r="J198" s="6">
        <f>COUNTIF('Catálogo livros'!$C:$C,I198)</f>
        <v>1</v>
      </c>
    </row>
    <row r="199" spans="1:10" ht="34.5" customHeight="1" x14ac:dyDescent="0.25">
      <c r="A199" s="34" t="s">
        <v>581</v>
      </c>
      <c r="B199" s="6">
        <f>COUNTIF('Catálogo livros'!$D:$D,A199)</f>
        <v>1</v>
      </c>
      <c r="I199" s="6" t="s">
        <v>390</v>
      </c>
      <c r="J199" s="6">
        <f>COUNTIF('Catálogo livros'!$C:$C,I199)</f>
        <v>1</v>
      </c>
    </row>
    <row r="200" spans="1:10" ht="34.5" customHeight="1" x14ac:dyDescent="0.25">
      <c r="A200" s="34" t="s">
        <v>584</v>
      </c>
      <c r="B200" s="6">
        <f>COUNTIF('Catálogo livros'!$D:$D,A200)</f>
        <v>1</v>
      </c>
      <c r="I200" s="6" t="s">
        <v>395</v>
      </c>
      <c r="J200" s="6">
        <f>COUNTIF('Catálogo livros'!$C:$C,I200)</f>
        <v>1</v>
      </c>
    </row>
    <row r="201" spans="1:10" ht="34.5" customHeight="1" x14ac:dyDescent="0.25">
      <c r="A201" s="34" t="s">
        <v>589</v>
      </c>
      <c r="B201" s="6">
        <f>COUNTIF('Catálogo livros'!$D:$D,A201)</f>
        <v>1</v>
      </c>
      <c r="I201" s="6" t="s">
        <v>397</v>
      </c>
      <c r="J201" s="6">
        <f>COUNTIF('Catálogo livros'!$C:$C,I201)</f>
        <v>1</v>
      </c>
    </row>
    <row r="202" spans="1:10" ht="34.5" customHeight="1" x14ac:dyDescent="0.25">
      <c r="A202" s="34" t="s">
        <v>592</v>
      </c>
      <c r="B202" s="6">
        <f>COUNTIF('Catálogo livros'!$D:$D,A202)</f>
        <v>1</v>
      </c>
      <c r="I202" s="6" t="s">
        <v>404</v>
      </c>
      <c r="J202" s="6">
        <f>COUNTIF('Catálogo livros'!$C:$C,I202)</f>
        <v>1</v>
      </c>
    </row>
    <row r="203" spans="1:10" ht="34.5" customHeight="1" x14ac:dyDescent="0.25">
      <c r="A203" s="34" t="s">
        <v>596</v>
      </c>
      <c r="B203" s="6">
        <f>COUNTIF('Catálogo livros'!$D:$D,A203)</f>
        <v>1</v>
      </c>
      <c r="I203" s="6" t="s">
        <v>406</v>
      </c>
      <c r="J203" s="6">
        <f>COUNTIF('Catálogo livros'!$C:$C,I203)</f>
        <v>1</v>
      </c>
    </row>
    <row r="204" spans="1:10" ht="34.5" customHeight="1" x14ac:dyDescent="0.25">
      <c r="A204" s="34" t="s">
        <v>599</v>
      </c>
      <c r="B204" s="6">
        <f>COUNTIF('Catálogo livros'!$D:$D,A204)</f>
        <v>1</v>
      </c>
      <c r="I204" s="6" t="s">
        <v>413</v>
      </c>
      <c r="J204" s="6">
        <f>COUNTIF('Catálogo livros'!$C:$C,I204)</f>
        <v>1</v>
      </c>
    </row>
    <row r="205" spans="1:10" ht="34.5" customHeight="1" x14ac:dyDescent="0.25">
      <c r="A205" s="34" t="s">
        <v>602</v>
      </c>
      <c r="B205" s="6">
        <f>COUNTIF('Catálogo livros'!$D:$D,A205)</f>
        <v>1</v>
      </c>
      <c r="I205" s="6" t="s">
        <v>421</v>
      </c>
      <c r="J205" s="6">
        <f>COUNTIF('Catálogo livros'!$C:$C,I205)</f>
        <v>1</v>
      </c>
    </row>
    <row r="206" spans="1:10" ht="34.5" customHeight="1" x14ac:dyDescent="0.25">
      <c r="A206" s="34" t="s">
        <v>604</v>
      </c>
      <c r="B206" s="6">
        <f>COUNTIF('Catálogo livros'!$D:$D,A206)</f>
        <v>1</v>
      </c>
      <c r="I206" s="6" t="s">
        <v>423</v>
      </c>
      <c r="J206" s="6">
        <f>COUNTIF('Catálogo livros'!$C:$C,I206)</f>
        <v>1</v>
      </c>
    </row>
    <row r="207" spans="1:10" ht="34.5" customHeight="1" x14ac:dyDescent="0.25">
      <c r="A207" s="34" t="s">
        <v>618</v>
      </c>
      <c r="B207" s="6">
        <f>COUNTIF('Catálogo livros'!$D:$D,A207)</f>
        <v>1</v>
      </c>
      <c r="I207" s="6" t="s">
        <v>428</v>
      </c>
      <c r="J207" s="6">
        <f>COUNTIF('Catálogo livros'!$C:$C,I207)</f>
        <v>1</v>
      </c>
    </row>
    <row r="208" spans="1:10" ht="34.5" customHeight="1" x14ac:dyDescent="0.25">
      <c r="A208" s="34" t="s">
        <v>625</v>
      </c>
      <c r="B208" s="6">
        <f>COUNTIF('Catálogo livros'!$D:$D,A208)</f>
        <v>1</v>
      </c>
      <c r="I208" s="6" t="s">
        <v>431</v>
      </c>
      <c r="J208" s="6">
        <f>COUNTIF('Catálogo livros'!$C:$C,I208)</f>
        <v>1</v>
      </c>
    </row>
    <row r="209" spans="1:10" ht="34.5" customHeight="1" x14ac:dyDescent="0.25">
      <c r="A209" s="34" t="s">
        <v>641</v>
      </c>
      <c r="B209" s="6">
        <f>COUNTIF('Catálogo livros'!$D:$D,A209)</f>
        <v>1</v>
      </c>
      <c r="I209" s="6" t="s">
        <v>437</v>
      </c>
      <c r="J209" s="6">
        <f>COUNTIF('Catálogo livros'!$C:$C,I209)</f>
        <v>1</v>
      </c>
    </row>
    <row r="210" spans="1:10" ht="34.5" customHeight="1" x14ac:dyDescent="0.25">
      <c r="A210" s="34" t="s">
        <v>644</v>
      </c>
      <c r="B210" s="6">
        <f>COUNTIF('Catálogo livros'!$D:$D,A210)</f>
        <v>1</v>
      </c>
      <c r="I210" s="6" t="s">
        <v>439</v>
      </c>
      <c r="J210" s="6">
        <f>COUNTIF('Catálogo livros'!$C:$C,I210)</f>
        <v>1</v>
      </c>
    </row>
    <row r="211" spans="1:10" ht="34.5" customHeight="1" x14ac:dyDescent="0.25">
      <c r="A211" s="34" t="s">
        <v>650</v>
      </c>
      <c r="B211" s="6">
        <f>COUNTIF('Catálogo livros'!$D:$D,A211)</f>
        <v>1</v>
      </c>
      <c r="I211" s="6" t="s">
        <v>442</v>
      </c>
      <c r="J211" s="6">
        <f>COUNTIF('Catálogo livros'!$C:$C,I211)</f>
        <v>1</v>
      </c>
    </row>
    <row r="212" spans="1:10" ht="34.5" customHeight="1" x14ac:dyDescent="0.25">
      <c r="A212" s="34" t="s">
        <v>655</v>
      </c>
      <c r="B212" s="6">
        <f>COUNTIF('Catálogo livros'!$D:$D,A212)</f>
        <v>1</v>
      </c>
      <c r="I212" s="6" t="s">
        <v>445</v>
      </c>
      <c r="J212" s="6">
        <f>COUNTIF('Catálogo livros'!$C:$C,I212)</f>
        <v>1</v>
      </c>
    </row>
    <row r="213" spans="1:10" ht="34.5" customHeight="1" x14ac:dyDescent="0.25">
      <c r="A213" s="34" t="s">
        <v>658</v>
      </c>
      <c r="B213" s="6">
        <f>COUNTIF('Catálogo livros'!$D:$D,A213)</f>
        <v>1</v>
      </c>
      <c r="I213" s="6" t="s">
        <v>448</v>
      </c>
      <c r="J213" s="6">
        <f>COUNTIF('Catálogo livros'!$C:$C,I213)</f>
        <v>1</v>
      </c>
    </row>
    <row r="214" spans="1:10" ht="34.5" customHeight="1" x14ac:dyDescent="0.25">
      <c r="A214" s="34" t="s">
        <v>672</v>
      </c>
      <c r="B214" s="6">
        <f>COUNTIF('Catálogo livros'!$D:$D,A214)</f>
        <v>1</v>
      </c>
      <c r="I214" s="6" t="s">
        <v>454</v>
      </c>
      <c r="J214" s="6">
        <f>COUNTIF('Catálogo livros'!$C:$C,I214)</f>
        <v>1</v>
      </c>
    </row>
    <row r="215" spans="1:10" ht="34.5" customHeight="1" x14ac:dyDescent="0.25">
      <c r="A215" s="34" t="s">
        <v>677</v>
      </c>
      <c r="B215" s="6">
        <f>COUNTIF('Catálogo livros'!$D:$D,A215)</f>
        <v>1</v>
      </c>
      <c r="I215" s="6" t="s">
        <v>457</v>
      </c>
      <c r="J215" s="6">
        <f>COUNTIF('Catálogo livros'!$C:$C,I215)</f>
        <v>1</v>
      </c>
    </row>
    <row r="216" spans="1:10" ht="34.5" customHeight="1" x14ac:dyDescent="0.25">
      <c r="A216" s="34" t="s">
        <v>682</v>
      </c>
      <c r="B216" s="6">
        <f>COUNTIF('Catálogo livros'!$D:$D,A216)</f>
        <v>1</v>
      </c>
      <c r="I216" s="6" t="s">
        <v>459</v>
      </c>
      <c r="J216" s="6">
        <f>COUNTIF('Catálogo livros'!$C:$C,I216)</f>
        <v>1</v>
      </c>
    </row>
    <row r="217" spans="1:10" ht="34.5" customHeight="1" x14ac:dyDescent="0.25">
      <c r="A217" s="34" t="s">
        <v>692</v>
      </c>
      <c r="B217" s="6">
        <f>COUNTIF('Catálogo livros'!$D:$D,A217)</f>
        <v>1</v>
      </c>
      <c r="I217" s="6" t="s">
        <v>467</v>
      </c>
      <c r="J217" s="6">
        <f>COUNTIF('Catálogo livros'!$C:$C,I217)</f>
        <v>1</v>
      </c>
    </row>
    <row r="218" spans="1:10" ht="34.5" customHeight="1" x14ac:dyDescent="0.25">
      <c r="A218" s="34" t="s">
        <v>699</v>
      </c>
      <c r="B218" s="6">
        <f>COUNTIF('Catálogo livros'!$D:$D,A218)</f>
        <v>1</v>
      </c>
      <c r="I218" s="6" t="s">
        <v>471</v>
      </c>
      <c r="J218" s="6">
        <f>COUNTIF('Catálogo livros'!$C:$C,I218)</f>
        <v>1</v>
      </c>
    </row>
    <row r="219" spans="1:10" ht="34.5" customHeight="1" x14ac:dyDescent="0.25">
      <c r="A219" s="34" t="s">
        <v>704</v>
      </c>
      <c r="B219" s="6">
        <f>COUNTIF('Catálogo livros'!$D:$D,A219)</f>
        <v>1</v>
      </c>
      <c r="I219" s="6" t="s">
        <v>479</v>
      </c>
      <c r="J219" s="6">
        <f>COUNTIF('Catálogo livros'!$C:$C,I219)</f>
        <v>1</v>
      </c>
    </row>
    <row r="220" spans="1:10" ht="34.5" customHeight="1" x14ac:dyDescent="0.25">
      <c r="A220" s="34" t="s">
        <v>716</v>
      </c>
      <c r="B220" s="6">
        <f>COUNTIF('Catálogo livros'!$D:$D,A220)</f>
        <v>1</v>
      </c>
      <c r="I220" s="6" t="s">
        <v>482</v>
      </c>
      <c r="J220" s="6">
        <f>COUNTIF('Catálogo livros'!$C:$C,I220)</f>
        <v>1</v>
      </c>
    </row>
    <row r="221" spans="1:10" ht="34.5" customHeight="1" x14ac:dyDescent="0.25">
      <c r="A221" s="34" t="s">
        <v>719</v>
      </c>
      <c r="B221" s="6">
        <f>COUNTIF('Catálogo livros'!$D:$D,A221)</f>
        <v>1</v>
      </c>
      <c r="I221" s="6" t="s">
        <v>485</v>
      </c>
      <c r="J221" s="6">
        <f>COUNTIF('Catálogo livros'!$C:$C,I221)</f>
        <v>1</v>
      </c>
    </row>
    <row r="222" spans="1:10" ht="34.5" customHeight="1" x14ac:dyDescent="0.25">
      <c r="A222" s="34" t="s">
        <v>722</v>
      </c>
      <c r="B222" s="6">
        <f>COUNTIF('Catálogo livros'!$D:$D,A222)</f>
        <v>1</v>
      </c>
      <c r="I222" s="6" t="s">
        <v>487</v>
      </c>
      <c r="J222" s="6">
        <f>COUNTIF('Catálogo livros'!$C:$C,I222)</f>
        <v>1</v>
      </c>
    </row>
    <row r="223" spans="1:10" ht="34.5" customHeight="1" x14ac:dyDescent="0.25">
      <c r="A223" s="34" t="s">
        <v>725</v>
      </c>
      <c r="B223" s="6">
        <f>COUNTIF('Catálogo livros'!$D:$D,A223)</f>
        <v>1</v>
      </c>
      <c r="I223" s="6" t="s">
        <v>490</v>
      </c>
      <c r="J223" s="6">
        <f>COUNTIF('Catálogo livros'!$C:$C,I223)</f>
        <v>1</v>
      </c>
    </row>
    <row r="224" spans="1:10" ht="34.5" customHeight="1" x14ac:dyDescent="0.25">
      <c r="A224" s="34" t="s">
        <v>728</v>
      </c>
      <c r="B224" s="6">
        <f>COUNTIF('Catálogo livros'!$D:$D,A224)</f>
        <v>1</v>
      </c>
      <c r="I224" s="6" t="s">
        <v>492</v>
      </c>
      <c r="J224" s="6">
        <f>COUNTIF('Catálogo livros'!$C:$C,I224)</f>
        <v>1</v>
      </c>
    </row>
    <row r="225" spans="1:10" ht="34.5" customHeight="1" x14ac:dyDescent="0.25">
      <c r="A225" s="34" t="s">
        <v>732</v>
      </c>
      <c r="B225" s="6">
        <f>COUNTIF('Catálogo livros'!$D:$D,A225)</f>
        <v>1</v>
      </c>
      <c r="I225" s="6" t="s">
        <v>498</v>
      </c>
      <c r="J225" s="6">
        <f>COUNTIF('Catálogo livros'!$C:$C,I225)</f>
        <v>1</v>
      </c>
    </row>
    <row r="226" spans="1:10" ht="34.5" customHeight="1" x14ac:dyDescent="0.25">
      <c r="A226" s="34" t="s">
        <v>742</v>
      </c>
      <c r="B226" s="6">
        <f>COUNTIF('Catálogo livros'!$D:$D,A226)</f>
        <v>1</v>
      </c>
      <c r="I226" s="6" t="s">
        <v>501</v>
      </c>
      <c r="J226" s="6">
        <f>COUNTIF('Catálogo livros'!$C:$C,I226)</f>
        <v>1</v>
      </c>
    </row>
    <row r="227" spans="1:10" ht="34.5" customHeight="1" x14ac:dyDescent="0.25">
      <c r="A227" s="34" t="s">
        <v>758</v>
      </c>
      <c r="B227" s="6">
        <f>COUNTIF('Catálogo livros'!$D:$D,A227)</f>
        <v>1</v>
      </c>
      <c r="I227" s="6" t="s">
        <v>503</v>
      </c>
      <c r="J227" s="6">
        <f>COUNTIF('Catálogo livros'!$C:$C,I227)</f>
        <v>1</v>
      </c>
    </row>
    <row r="228" spans="1:10" ht="34.5" customHeight="1" x14ac:dyDescent="0.25">
      <c r="A228" s="34" t="s">
        <v>761</v>
      </c>
      <c r="B228" s="6">
        <f>COUNTIF('Catálogo livros'!$D:$D,A228)</f>
        <v>1</v>
      </c>
      <c r="I228" s="6" t="s">
        <v>507</v>
      </c>
      <c r="J228" s="6">
        <f>COUNTIF('Catálogo livros'!$C:$C,I228)</f>
        <v>1</v>
      </c>
    </row>
    <row r="229" spans="1:10" ht="34.5" customHeight="1" x14ac:dyDescent="0.25">
      <c r="A229" s="34" t="s">
        <v>776</v>
      </c>
      <c r="B229" s="6">
        <f>COUNTIF('Catálogo livros'!$D:$D,A229)</f>
        <v>1</v>
      </c>
      <c r="I229" s="6" t="s">
        <v>510</v>
      </c>
      <c r="J229" s="6">
        <f>COUNTIF('Catálogo livros'!$C:$C,I229)</f>
        <v>1</v>
      </c>
    </row>
    <row r="230" spans="1:10" ht="34.5" customHeight="1" x14ac:dyDescent="0.25">
      <c r="A230" s="34" t="s">
        <v>779</v>
      </c>
      <c r="B230" s="6">
        <f>COUNTIF('Catálogo livros'!$D:$D,A230)</f>
        <v>1</v>
      </c>
      <c r="I230" s="6" t="s">
        <v>516</v>
      </c>
      <c r="J230" s="6">
        <f>COUNTIF('Catálogo livros'!$C:$C,I230)</f>
        <v>1</v>
      </c>
    </row>
    <row r="231" spans="1:10" ht="34.5" customHeight="1" x14ac:dyDescent="0.25">
      <c r="A231" s="34" t="s">
        <v>793</v>
      </c>
      <c r="B231" s="6">
        <f>COUNTIF('Catálogo livros'!$D:$D,A231)</f>
        <v>1</v>
      </c>
      <c r="I231" s="6" t="s">
        <v>519</v>
      </c>
      <c r="J231" s="6">
        <f>COUNTIF('Catálogo livros'!$C:$C,I231)</f>
        <v>1</v>
      </c>
    </row>
    <row r="232" spans="1:10" ht="34.5" customHeight="1" x14ac:dyDescent="0.25">
      <c r="A232" s="34" t="s">
        <v>795</v>
      </c>
      <c r="B232" s="6">
        <f>COUNTIF('Catálogo livros'!$D:$D,A232)</f>
        <v>1</v>
      </c>
      <c r="I232" s="6" t="s">
        <v>524</v>
      </c>
      <c r="J232" s="6">
        <f>COUNTIF('Catálogo livros'!$C:$C,I232)</f>
        <v>1</v>
      </c>
    </row>
    <row r="233" spans="1:10" ht="34.5" customHeight="1" x14ac:dyDescent="0.25">
      <c r="A233" s="34" t="s">
        <v>797</v>
      </c>
      <c r="B233" s="6">
        <f>COUNTIF('Catálogo livros'!$D:$D,A233)</f>
        <v>1</v>
      </c>
      <c r="I233" s="6" t="s">
        <v>527</v>
      </c>
      <c r="J233" s="6">
        <f>COUNTIF('Catálogo livros'!$C:$C,I233)</f>
        <v>1</v>
      </c>
    </row>
    <row r="234" spans="1:10" ht="34.5" customHeight="1" x14ac:dyDescent="0.25">
      <c r="A234" s="34" t="s">
        <v>802</v>
      </c>
      <c r="B234" s="6">
        <f>COUNTIF('Catálogo livros'!$D:$D,A234)</f>
        <v>1</v>
      </c>
      <c r="I234" s="6" t="s">
        <v>536</v>
      </c>
      <c r="J234" s="6">
        <f>COUNTIF('Catálogo livros'!$C:$C,I234)</f>
        <v>1</v>
      </c>
    </row>
    <row r="235" spans="1:10" ht="34.5" customHeight="1" x14ac:dyDescent="0.25">
      <c r="A235" s="34" t="s">
        <v>818</v>
      </c>
      <c r="B235" s="6">
        <f>COUNTIF('Catálogo livros'!$D:$D,A235)</f>
        <v>1</v>
      </c>
      <c r="I235" s="6" t="s">
        <v>544</v>
      </c>
      <c r="J235" s="6">
        <f>COUNTIF('Catálogo livros'!$C:$C,I235)</f>
        <v>1</v>
      </c>
    </row>
    <row r="236" spans="1:10" ht="34.5" customHeight="1" x14ac:dyDescent="0.25">
      <c r="A236" s="34" t="s">
        <v>820</v>
      </c>
      <c r="B236" s="6">
        <f>COUNTIF('Catálogo livros'!$D:$D,A236)</f>
        <v>1</v>
      </c>
      <c r="I236" s="6" t="s">
        <v>546</v>
      </c>
      <c r="J236" s="6">
        <f>COUNTIF('Catálogo livros'!$C:$C,I236)</f>
        <v>1</v>
      </c>
    </row>
    <row r="237" spans="1:10" ht="34.5" customHeight="1" x14ac:dyDescent="0.25">
      <c r="A237" s="34" t="s">
        <v>822</v>
      </c>
      <c r="B237" s="6">
        <f>COUNTIF('Catálogo livros'!$D:$D,A237)</f>
        <v>1</v>
      </c>
      <c r="I237" s="6" t="s">
        <v>554</v>
      </c>
      <c r="J237" s="6">
        <f>COUNTIF('Catálogo livros'!$C:$C,I237)</f>
        <v>1</v>
      </c>
    </row>
    <row r="238" spans="1:10" ht="34.5" customHeight="1" x14ac:dyDescent="0.25">
      <c r="A238" s="34" t="s">
        <v>828</v>
      </c>
      <c r="B238" s="6">
        <f>COUNTIF('Catálogo livros'!$D:$D,A238)</f>
        <v>1</v>
      </c>
      <c r="I238" s="6" t="s">
        <v>560</v>
      </c>
      <c r="J238" s="6">
        <f>COUNTIF('Catálogo livros'!$C:$C,I238)</f>
        <v>1</v>
      </c>
    </row>
    <row r="239" spans="1:10" ht="34.5" customHeight="1" x14ac:dyDescent="0.25">
      <c r="A239" s="34" t="s">
        <v>831</v>
      </c>
      <c r="B239" s="6">
        <f>COUNTIF('Catálogo livros'!$D:$D,A239)</f>
        <v>1</v>
      </c>
      <c r="I239" s="6" t="s">
        <v>562</v>
      </c>
      <c r="J239" s="6">
        <f>COUNTIF('Catálogo livros'!$C:$C,I239)</f>
        <v>1</v>
      </c>
    </row>
    <row r="240" spans="1:10" ht="34.5" customHeight="1" x14ac:dyDescent="0.25">
      <c r="A240" s="34" t="s">
        <v>833</v>
      </c>
      <c r="B240" s="6">
        <f>COUNTIF('Catálogo livros'!$D:$D,A240)</f>
        <v>1</v>
      </c>
      <c r="I240" s="6" t="s">
        <v>565</v>
      </c>
      <c r="J240" s="6">
        <f>COUNTIF('Catálogo livros'!$C:$C,I240)</f>
        <v>1</v>
      </c>
    </row>
    <row r="241" spans="1:10" ht="34.5" customHeight="1" x14ac:dyDescent="0.25">
      <c r="A241" s="34" t="s">
        <v>842</v>
      </c>
      <c r="B241" s="6">
        <f>COUNTIF('Catálogo livros'!$D:$D,A241)</f>
        <v>1</v>
      </c>
      <c r="I241" s="6" t="s">
        <v>568</v>
      </c>
      <c r="J241" s="6">
        <f>COUNTIF('Catálogo livros'!$C:$C,I241)</f>
        <v>1</v>
      </c>
    </row>
    <row r="242" spans="1:10" ht="34.5" customHeight="1" x14ac:dyDescent="0.25">
      <c r="A242" s="34" t="s">
        <v>845</v>
      </c>
      <c r="B242" s="6">
        <f>COUNTIF('Catálogo livros'!$D:$D,A242)</f>
        <v>1</v>
      </c>
      <c r="I242" s="6" t="s">
        <v>571</v>
      </c>
      <c r="J242" s="6">
        <f>COUNTIF('Catálogo livros'!$C:$C,I242)</f>
        <v>1</v>
      </c>
    </row>
    <row r="243" spans="1:10" ht="34.5" customHeight="1" x14ac:dyDescent="0.25">
      <c r="A243" s="34" t="s">
        <v>847</v>
      </c>
      <c r="B243" s="6">
        <f>COUNTIF('Catálogo livros'!$D:$D,A243)</f>
        <v>1</v>
      </c>
      <c r="I243" s="6" t="s">
        <v>583</v>
      </c>
      <c r="J243" s="6">
        <f>COUNTIF('Catálogo livros'!$C:$C,I243)</f>
        <v>1</v>
      </c>
    </row>
    <row r="244" spans="1:10" ht="34.5" customHeight="1" x14ac:dyDescent="0.25">
      <c r="A244" s="34" t="s">
        <v>851</v>
      </c>
      <c r="B244" s="6">
        <f>COUNTIF('Catálogo livros'!$D:$D,A244)</f>
        <v>1</v>
      </c>
      <c r="I244" s="6" t="s">
        <v>586</v>
      </c>
      <c r="J244" s="6">
        <f>COUNTIF('Catálogo livros'!$C:$C,I244)</f>
        <v>1</v>
      </c>
    </row>
    <row r="245" spans="1:10" ht="34.5" customHeight="1" x14ac:dyDescent="0.25">
      <c r="A245" s="34" t="s">
        <v>854</v>
      </c>
      <c r="B245" s="6">
        <f>COUNTIF('Catálogo livros'!$D:$D,A245)</f>
        <v>1</v>
      </c>
      <c r="I245" s="6" t="s">
        <v>588</v>
      </c>
      <c r="J245" s="6">
        <f>COUNTIF('Catálogo livros'!$C:$C,I245)</f>
        <v>1</v>
      </c>
    </row>
    <row r="246" spans="1:10" ht="34.5" customHeight="1" x14ac:dyDescent="0.25">
      <c r="A246" s="34" t="s">
        <v>863</v>
      </c>
      <c r="B246" s="6">
        <f>COUNTIF('Catálogo livros'!$D:$D,A246)</f>
        <v>1</v>
      </c>
      <c r="I246" s="6" t="s">
        <v>591</v>
      </c>
      <c r="J246" s="6">
        <f>COUNTIF('Catálogo livros'!$C:$C,I246)</f>
        <v>1</v>
      </c>
    </row>
    <row r="247" spans="1:10" ht="34.5" customHeight="1" x14ac:dyDescent="0.25">
      <c r="A247" s="34" t="s">
        <v>865</v>
      </c>
      <c r="B247" s="6">
        <f>COUNTIF('Catálogo livros'!$D:$D,A247)</f>
        <v>1</v>
      </c>
      <c r="I247" s="6" t="s">
        <v>595</v>
      </c>
      <c r="J247" s="6">
        <f>COUNTIF('Catálogo livros'!$C:$C,I247)</f>
        <v>1</v>
      </c>
    </row>
    <row r="248" spans="1:10" ht="34.5" customHeight="1" x14ac:dyDescent="0.25">
      <c r="A248" s="34" t="s">
        <v>868</v>
      </c>
      <c r="B248" s="6">
        <f>COUNTIF('Catálogo livros'!$D:$D,A248)</f>
        <v>1</v>
      </c>
      <c r="I248" s="6" t="s">
        <v>598</v>
      </c>
      <c r="J248" s="6">
        <f>COUNTIF('Catálogo livros'!$C:$C,I248)</f>
        <v>1</v>
      </c>
    </row>
    <row r="249" spans="1:10" ht="34.5" customHeight="1" x14ac:dyDescent="0.25">
      <c r="A249" s="34" t="s">
        <v>879</v>
      </c>
      <c r="B249" s="6">
        <f>COUNTIF('Catálogo livros'!$D:$D,A249)</f>
        <v>1</v>
      </c>
      <c r="I249" s="6" t="s">
        <v>606</v>
      </c>
      <c r="J249" s="6">
        <f>COUNTIF('Catálogo livros'!$C:$C,I249)</f>
        <v>1</v>
      </c>
    </row>
    <row r="250" spans="1:10" ht="34.5" customHeight="1" x14ac:dyDescent="0.25">
      <c r="A250" s="34" t="s">
        <v>885</v>
      </c>
      <c r="B250" s="6">
        <f>COUNTIF('Catálogo livros'!$D:$D,A250)</f>
        <v>1</v>
      </c>
      <c r="I250" s="6" t="s">
        <v>608</v>
      </c>
      <c r="J250" s="6">
        <f>COUNTIF('Catálogo livros'!$C:$C,I250)</f>
        <v>1</v>
      </c>
    </row>
    <row r="251" spans="1:10" ht="34.5" customHeight="1" x14ac:dyDescent="0.25">
      <c r="A251" s="34" t="s">
        <v>888</v>
      </c>
      <c r="B251" s="6">
        <f>COUNTIF('Catálogo livros'!$D:$D,A251)</f>
        <v>1</v>
      </c>
      <c r="I251" s="6" t="s">
        <v>610</v>
      </c>
      <c r="J251" s="6">
        <f>COUNTIF('Catálogo livros'!$C:$C,I251)</f>
        <v>1</v>
      </c>
    </row>
    <row r="252" spans="1:10" ht="34.5" customHeight="1" x14ac:dyDescent="0.25">
      <c r="A252" s="34" t="s">
        <v>895</v>
      </c>
      <c r="B252" s="6">
        <f>COUNTIF('Catálogo livros'!$D:$D,A252)</f>
        <v>1</v>
      </c>
      <c r="I252" s="6" t="s">
        <v>612</v>
      </c>
      <c r="J252" s="6">
        <f>COUNTIF('Catálogo livros'!$C:$C,I252)</f>
        <v>1</v>
      </c>
    </row>
    <row r="253" spans="1:10" ht="34.5" customHeight="1" x14ac:dyDescent="0.25">
      <c r="A253" s="34" t="s">
        <v>901</v>
      </c>
      <c r="B253" s="6">
        <f>COUNTIF('Catálogo livros'!$D:$D,A253)</f>
        <v>1</v>
      </c>
      <c r="I253" s="6" t="s">
        <v>615</v>
      </c>
      <c r="J253" s="6">
        <f>COUNTIF('Catálogo livros'!$C:$C,I253)</f>
        <v>1</v>
      </c>
    </row>
    <row r="254" spans="1:10" ht="34.5" customHeight="1" x14ac:dyDescent="0.25">
      <c r="A254" s="34" t="s">
        <v>906</v>
      </c>
      <c r="B254" s="6">
        <f>COUNTIF('Catálogo livros'!$D:$D,A254)</f>
        <v>1</v>
      </c>
      <c r="I254" s="6" t="s">
        <v>620</v>
      </c>
      <c r="J254" s="6">
        <f>COUNTIF('Catálogo livros'!$C:$C,I254)</f>
        <v>1</v>
      </c>
    </row>
    <row r="255" spans="1:10" ht="34.5" customHeight="1" x14ac:dyDescent="0.25">
      <c r="A255" s="34" t="s">
        <v>908</v>
      </c>
      <c r="B255" s="6">
        <f>COUNTIF('Catálogo livros'!$D:$D,A255)</f>
        <v>1</v>
      </c>
      <c r="I255" s="6" t="s">
        <v>622</v>
      </c>
      <c r="J255" s="6">
        <f>COUNTIF('Catálogo livros'!$C:$C,I255)</f>
        <v>1</v>
      </c>
    </row>
    <row r="256" spans="1:10" ht="34.5" customHeight="1" x14ac:dyDescent="0.25">
      <c r="A256" s="34" t="s">
        <v>910</v>
      </c>
      <c r="B256" s="6">
        <f>COUNTIF('Catálogo livros'!$D:$D,A256)</f>
        <v>1</v>
      </c>
      <c r="I256" s="6" t="s">
        <v>624</v>
      </c>
      <c r="J256" s="6">
        <f>COUNTIF('Catálogo livros'!$C:$C,I256)</f>
        <v>1</v>
      </c>
    </row>
    <row r="257" spans="1:10" ht="34.5" customHeight="1" x14ac:dyDescent="0.25">
      <c r="A257" s="34" t="s">
        <v>915</v>
      </c>
      <c r="B257" s="6">
        <f>COUNTIF('Catálogo livros'!$D:$D,A257)</f>
        <v>1</v>
      </c>
      <c r="I257" s="6" t="s">
        <v>627</v>
      </c>
      <c r="J257" s="6">
        <f>COUNTIF('Catálogo livros'!$C:$C,I257)</f>
        <v>1</v>
      </c>
    </row>
    <row r="258" spans="1:10" ht="34.5" customHeight="1" x14ac:dyDescent="0.25">
      <c r="A258" s="34" t="s">
        <v>928</v>
      </c>
      <c r="B258" s="6">
        <f>COUNTIF('Catálogo livros'!$D:$D,A258)</f>
        <v>1</v>
      </c>
      <c r="I258" s="6" t="s">
        <v>633</v>
      </c>
      <c r="J258" s="6">
        <f>COUNTIF('Catálogo livros'!$C:$C,I258)</f>
        <v>1</v>
      </c>
    </row>
    <row r="259" spans="1:10" ht="34.5" customHeight="1" x14ac:dyDescent="0.25">
      <c r="A259" s="34" t="s">
        <v>933</v>
      </c>
      <c r="B259" s="6">
        <f>COUNTIF('Catálogo livros'!$D:$D,A259)</f>
        <v>1</v>
      </c>
      <c r="I259" s="6" t="s">
        <v>636</v>
      </c>
      <c r="J259" s="6">
        <f>COUNTIF('Catálogo livros'!$C:$C,I259)</f>
        <v>1</v>
      </c>
    </row>
    <row r="260" spans="1:10" ht="34.5" customHeight="1" x14ac:dyDescent="0.25">
      <c r="A260" s="34" t="s">
        <v>937</v>
      </c>
      <c r="B260" s="6">
        <f>COUNTIF('Catálogo livros'!$D:$D,A260)</f>
        <v>1</v>
      </c>
      <c r="I260" s="6" t="s">
        <v>638</v>
      </c>
      <c r="J260" s="6">
        <f>COUNTIF('Catálogo livros'!$C:$C,I260)</f>
        <v>1</v>
      </c>
    </row>
    <row r="261" spans="1:10" ht="34.5" customHeight="1" x14ac:dyDescent="0.25">
      <c r="A261" s="34" t="s">
        <v>948</v>
      </c>
      <c r="B261" s="6">
        <f>COUNTIF('Catálogo livros'!$D:$D,A261)</f>
        <v>1</v>
      </c>
      <c r="I261" s="6" t="s">
        <v>640</v>
      </c>
      <c r="J261" s="6">
        <f>COUNTIF('Catálogo livros'!$C:$C,I261)</f>
        <v>1</v>
      </c>
    </row>
    <row r="262" spans="1:10" ht="34.5" customHeight="1" x14ac:dyDescent="0.25">
      <c r="A262" s="34" t="s">
        <v>953</v>
      </c>
      <c r="B262" s="6">
        <f>COUNTIF('Catálogo livros'!$D:$D,A262)</f>
        <v>1</v>
      </c>
      <c r="I262" s="6" t="s">
        <v>643</v>
      </c>
      <c r="J262" s="6">
        <f>COUNTIF('Catálogo livros'!$C:$C,I262)</f>
        <v>1</v>
      </c>
    </row>
    <row r="263" spans="1:10" ht="34.5" customHeight="1" x14ac:dyDescent="0.25">
      <c r="A263" s="34" t="s">
        <v>976</v>
      </c>
      <c r="B263" s="6">
        <f>COUNTIF('Catálogo livros'!$D:$D,A263)</f>
        <v>1</v>
      </c>
      <c r="I263" s="6" t="s">
        <v>653</v>
      </c>
      <c r="J263" s="6">
        <f>COUNTIF('Catálogo livros'!$C:$C,I263)</f>
        <v>1</v>
      </c>
    </row>
    <row r="264" spans="1:10" ht="34.5" customHeight="1" x14ac:dyDescent="0.25">
      <c r="A264" s="34" t="s">
        <v>980</v>
      </c>
      <c r="B264" s="6">
        <f>COUNTIF('Catálogo livros'!$D:$D,A264)</f>
        <v>1</v>
      </c>
      <c r="I264" s="6" t="s">
        <v>657</v>
      </c>
      <c r="J264" s="6">
        <f>COUNTIF('Catálogo livros'!$C:$C,I264)</f>
        <v>1</v>
      </c>
    </row>
    <row r="265" spans="1:10" ht="34.5" customHeight="1" x14ac:dyDescent="0.25">
      <c r="A265" s="34" t="s">
        <v>986</v>
      </c>
      <c r="B265" s="6">
        <f>COUNTIF('Catálogo livros'!$D:$D,A265)</f>
        <v>1</v>
      </c>
      <c r="I265" s="6" t="s">
        <v>660</v>
      </c>
      <c r="J265" s="6">
        <f>COUNTIF('Catálogo livros'!$C:$C,I265)</f>
        <v>1</v>
      </c>
    </row>
    <row r="266" spans="1:10" ht="34.5" customHeight="1" x14ac:dyDescent="0.25">
      <c r="A266" s="34" t="s">
        <v>989</v>
      </c>
      <c r="B266" s="6">
        <f>COUNTIF('Catálogo livros'!$D:$D,A266)</f>
        <v>1</v>
      </c>
      <c r="I266" s="6" t="s">
        <v>671</v>
      </c>
      <c r="J266" s="6">
        <f>COUNTIF('Catálogo livros'!$C:$C,I266)</f>
        <v>1</v>
      </c>
    </row>
    <row r="267" spans="1:10" ht="34.5" customHeight="1" x14ac:dyDescent="0.25">
      <c r="A267" s="34" t="s">
        <v>992</v>
      </c>
      <c r="B267" s="6">
        <f>COUNTIF('Catálogo livros'!$D:$D,A267)</f>
        <v>1</v>
      </c>
      <c r="I267" s="6" t="s">
        <v>674</v>
      </c>
      <c r="J267" s="6">
        <f>COUNTIF('Catálogo livros'!$C:$C,I267)</f>
        <v>1</v>
      </c>
    </row>
    <row r="268" spans="1:10" ht="34.5" customHeight="1" x14ac:dyDescent="0.25">
      <c r="A268" s="34" t="s">
        <v>999</v>
      </c>
      <c r="B268" s="6">
        <f>COUNTIF('Catálogo livros'!$D:$D,A268)</f>
        <v>1</v>
      </c>
      <c r="I268" s="6" t="s">
        <v>679</v>
      </c>
      <c r="J268" s="6">
        <f>COUNTIF('Catálogo livros'!$C:$C,I268)</f>
        <v>1</v>
      </c>
    </row>
    <row r="269" spans="1:10" ht="34.5" customHeight="1" x14ac:dyDescent="0.25">
      <c r="A269" s="34" t="s">
        <v>1009</v>
      </c>
      <c r="B269" s="6">
        <f>COUNTIF('Catálogo livros'!$D:$D,A269)</f>
        <v>1</v>
      </c>
      <c r="I269" s="6" t="s">
        <v>686</v>
      </c>
      <c r="J269" s="6">
        <f>COUNTIF('Catálogo livros'!$C:$C,I269)</f>
        <v>1</v>
      </c>
    </row>
    <row r="270" spans="1:10" ht="34.5" customHeight="1" x14ac:dyDescent="0.25">
      <c r="A270" s="34" t="s">
        <v>1013</v>
      </c>
      <c r="B270" s="6">
        <f>COUNTIF('Catálogo livros'!$D:$D,A270)</f>
        <v>1</v>
      </c>
      <c r="I270" s="6" t="s">
        <v>689</v>
      </c>
      <c r="J270" s="6">
        <f>COUNTIF('Catálogo livros'!$C:$C,I270)</f>
        <v>1</v>
      </c>
    </row>
    <row r="271" spans="1:10" ht="34.5" customHeight="1" x14ac:dyDescent="0.25">
      <c r="A271" s="34" t="s">
        <v>1022</v>
      </c>
      <c r="B271" s="6">
        <f>COUNTIF('Catálogo livros'!$D:$D,A271)</f>
        <v>1</v>
      </c>
      <c r="I271" s="6" t="s">
        <v>701</v>
      </c>
      <c r="J271" s="6">
        <f>COUNTIF('Catálogo livros'!$C:$C,I271)</f>
        <v>1</v>
      </c>
    </row>
    <row r="272" spans="1:10" ht="34.5" customHeight="1" x14ac:dyDescent="0.25">
      <c r="A272" s="34" t="s">
        <v>1024</v>
      </c>
      <c r="B272" s="6">
        <f>COUNTIF('Catálogo livros'!$D:$D,A272)</f>
        <v>1</v>
      </c>
      <c r="I272" s="6" t="s">
        <v>703</v>
      </c>
      <c r="J272" s="6">
        <f>COUNTIF('Catálogo livros'!$C:$C,I272)</f>
        <v>1</v>
      </c>
    </row>
    <row r="273" spans="1:10" ht="34.5" customHeight="1" x14ac:dyDescent="0.25">
      <c r="A273" s="34" t="s">
        <v>1027</v>
      </c>
      <c r="B273" s="6">
        <f>COUNTIF('Catálogo livros'!$D:$D,A273)</f>
        <v>1</v>
      </c>
      <c r="I273" s="6" t="s">
        <v>708</v>
      </c>
      <c r="J273" s="6">
        <f>COUNTIF('Catálogo livros'!$C:$C,I273)</f>
        <v>1</v>
      </c>
    </row>
    <row r="274" spans="1:10" ht="34.5" customHeight="1" x14ac:dyDescent="0.25">
      <c r="A274" s="34" t="s">
        <v>1035</v>
      </c>
      <c r="B274" s="6">
        <f>COUNTIF('Catálogo livros'!$D:$D,A274)</f>
        <v>1</v>
      </c>
      <c r="I274" s="6" t="s">
        <v>710</v>
      </c>
      <c r="J274" s="6">
        <f>COUNTIF('Catálogo livros'!$C:$C,I274)</f>
        <v>1</v>
      </c>
    </row>
    <row r="275" spans="1:10" ht="34.5" customHeight="1" x14ac:dyDescent="0.25">
      <c r="A275" s="34" t="s">
        <v>1037</v>
      </c>
      <c r="B275" s="6">
        <f>COUNTIF('Catálogo livros'!$D:$D,A275)</f>
        <v>1</v>
      </c>
      <c r="I275" s="6" t="s">
        <v>713</v>
      </c>
      <c r="J275" s="6">
        <f>COUNTIF('Catálogo livros'!$C:$C,I275)</f>
        <v>1</v>
      </c>
    </row>
    <row r="276" spans="1:10" ht="34.5" customHeight="1" x14ac:dyDescent="0.25">
      <c r="A276" s="34" t="s">
        <v>1040</v>
      </c>
      <c r="B276" s="6">
        <f>COUNTIF('Catálogo livros'!$D:$D,A276)</f>
        <v>1</v>
      </c>
      <c r="I276" s="6" t="s">
        <v>715</v>
      </c>
      <c r="J276" s="6">
        <f>COUNTIF('Catálogo livros'!$C:$C,I276)</f>
        <v>1</v>
      </c>
    </row>
    <row r="277" spans="1:10" ht="34.5" customHeight="1" x14ac:dyDescent="0.25">
      <c r="A277" s="34" t="s">
        <v>1046</v>
      </c>
      <c r="B277" s="6">
        <f>COUNTIF('Catálogo livros'!$D:$D,A277)</f>
        <v>1</v>
      </c>
      <c r="I277" s="6" t="s">
        <v>718</v>
      </c>
      <c r="J277" s="6">
        <f>COUNTIF('Catálogo livros'!$C:$C,I277)</f>
        <v>1</v>
      </c>
    </row>
    <row r="278" spans="1:10" ht="34.5" customHeight="1" x14ac:dyDescent="0.25">
      <c r="A278" s="34" t="s">
        <v>1049</v>
      </c>
      <c r="B278" s="6">
        <f>COUNTIF('Catálogo livros'!$D:$D,A278)</f>
        <v>1</v>
      </c>
      <c r="I278" s="6" t="s">
        <v>721</v>
      </c>
      <c r="J278" s="6">
        <f>COUNTIF('Catálogo livros'!$C:$C,I278)</f>
        <v>1</v>
      </c>
    </row>
    <row r="279" spans="1:10" ht="34.5" customHeight="1" x14ac:dyDescent="0.25">
      <c r="A279" s="34" t="s">
        <v>1052</v>
      </c>
      <c r="B279" s="6">
        <f>COUNTIF('Catálogo livros'!$D:$D,A279)</f>
        <v>1</v>
      </c>
      <c r="I279" s="6" t="s">
        <v>727</v>
      </c>
      <c r="J279" s="6">
        <f>COUNTIF('Catálogo livros'!$C:$C,I279)</f>
        <v>1</v>
      </c>
    </row>
    <row r="280" spans="1:10" ht="34.5" customHeight="1" x14ac:dyDescent="0.25">
      <c r="A280" s="34" t="s">
        <v>1057</v>
      </c>
      <c r="B280" s="6">
        <f>COUNTIF('Catálogo livros'!$D:$D,A280)</f>
        <v>1</v>
      </c>
      <c r="I280" s="6" t="s">
        <v>731</v>
      </c>
      <c r="J280" s="6">
        <f>COUNTIF('Catálogo livros'!$C:$C,I280)</f>
        <v>1</v>
      </c>
    </row>
    <row r="281" spans="1:10" ht="34.5" customHeight="1" x14ac:dyDescent="0.25">
      <c r="A281" s="34" t="s">
        <v>1062</v>
      </c>
      <c r="B281" s="6">
        <f>COUNTIF('Catálogo livros'!$D:$D,A281)</f>
        <v>1</v>
      </c>
      <c r="I281" s="6" t="s">
        <v>734</v>
      </c>
      <c r="J281" s="6">
        <f>COUNTIF('Catálogo livros'!$C:$C,I281)</f>
        <v>1</v>
      </c>
    </row>
    <row r="282" spans="1:10" ht="34.5" customHeight="1" x14ac:dyDescent="0.25">
      <c r="A282" s="34" t="s">
        <v>1071</v>
      </c>
      <c r="B282" s="6">
        <f>COUNTIF('Catálogo livros'!$D:$D,A282)</f>
        <v>1</v>
      </c>
      <c r="I282" s="6" t="s">
        <v>736</v>
      </c>
      <c r="J282" s="6">
        <f>COUNTIF('Catálogo livros'!$C:$C,I282)</f>
        <v>1</v>
      </c>
    </row>
    <row r="283" spans="1:10" ht="34.5" customHeight="1" x14ac:dyDescent="0.25">
      <c r="A283" s="34" t="s">
        <v>1077</v>
      </c>
      <c r="B283" s="6">
        <f>COUNTIF('Catálogo livros'!$D:$D,A283)</f>
        <v>1</v>
      </c>
      <c r="I283" s="6" t="s">
        <v>741</v>
      </c>
      <c r="J283" s="6">
        <f>COUNTIF('Catálogo livros'!$C:$C,I283)</f>
        <v>1</v>
      </c>
    </row>
    <row r="284" spans="1:10" ht="34.5" customHeight="1" x14ac:dyDescent="0.25">
      <c r="A284" s="34" t="s">
        <v>1087</v>
      </c>
      <c r="B284" s="6">
        <f>COUNTIF('Catálogo livros'!$D:$D,A284)</f>
        <v>1</v>
      </c>
      <c r="I284" s="6" t="s">
        <v>744</v>
      </c>
      <c r="J284" s="6">
        <f>COUNTIF('Catálogo livros'!$C:$C,I284)</f>
        <v>1</v>
      </c>
    </row>
    <row r="285" spans="1:10" ht="34.5" customHeight="1" x14ac:dyDescent="0.25">
      <c r="A285" s="34" t="s">
        <v>1096</v>
      </c>
      <c r="B285" s="6">
        <f>COUNTIF('Catálogo livros'!$D:$D,A285)</f>
        <v>1</v>
      </c>
      <c r="I285" s="6" t="s">
        <v>751</v>
      </c>
      <c r="J285" s="6">
        <f>COUNTIF('Catálogo livros'!$C:$C,I285)</f>
        <v>1</v>
      </c>
    </row>
    <row r="286" spans="1:10" ht="34.5" customHeight="1" x14ac:dyDescent="0.25">
      <c r="A286" s="34" t="s">
        <v>1099</v>
      </c>
      <c r="B286" s="6">
        <f>COUNTIF('Catálogo livros'!$D:$D,A286)</f>
        <v>1</v>
      </c>
      <c r="I286" s="6" t="s">
        <v>755</v>
      </c>
      <c r="J286" s="6">
        <f>COUNTIF('Catálogo livros'!$C:$C,I286)</f>
        <v>1</v>
      </c>
    </row>
    <row r="287" spans="1:10" ht="34.5" customHeight="1" x14ac:dyDescent="0.25">
      <c r="A287" s="34" t="s">
        <v>1102</v>
      </c>
      <c r="B287" s="6">
        <f>COUNTIF('Catálogo livros'!$D:$D,A287)</f>
        <v>1</v>
      </c>
      <c r="I287" s="6" t="s">
        <v>757</v>
      </c>
      <c r="J287" s="6">
        <f>COUNTIF('Catálogo livros'!$C:$C,I287)</f>
        <v>1</v>
      </c>
    </row>
    <row r="288" spans="1:10" ht="34.5" customHeight="1" x14ac:dyDescent="0.25">
      <c r="A288" s="34" t="s">
        <v>1104</v>
      </c>
      <c r="B288" s="6">
        <f>COUNTIF('Catálogo livros'!$D:$D,A288)</f>
        <v>1</v>
      </c>
      <c r="I288" s="6" t="s">
        <v>760</v>
      </c>
      <c r="J288" s="6">
        <f>COUNTIF('Catálogo livros'!$C:$C,I288)</f>
        <v>1</v>
      </c>
    </row>
    <row r="289" spans="1:10" ht="34.5" customHeight="1" x14ac:dyDescent="0.25">
      <c r="A289" s="34" t="s">
        <v>1113</v>
      </c>
      <c r="B289" s="6">
        <f>COUNTIF('Catálogo livros'!$D:$D,A289)</f>
        <v>1</v>
      </c>
      <c r="I289" s="6" t="s">
        <v>764</v>
      </c>
      <c r="J289" s="6">
        <f>COUNTIF('Catálogo livros'!$C:$C,I289)</f>
        <v>1</v>
      </c>
    </row>
    <row r="290" spans="1:10" ht="34.5" customHeight="1" x14ac:dyDescent="0.25">
      <c r="A290" s="34" t="s">
        <v>1115</v>
      </c>
      <c r="B290" s="6">
        <f>COUNTIF('Catálogo livros'!$D:$D,A290)</f>
        <v>1</v>
      </c>
      <c r="I290" s="6" t="s">
        <v>766</v>
      </c>
      <c r="J290" s="6">
        <f>COUNTIF('Catálogo livros'!$C:$C,I290)</f>
        <v>1</v>
      </c>
    </row>
    <row r="291" spans="1:10" ht="34.5" customHeight="1" x14ac:dyDescent="0.25">
      <c r="A291" s="34" t="s">
        <v>1118</v>
      </c>
      <c r="B291" s="6">
        <f>COUNTIF('Catálogo livros'!$D:$D,A291)</f>
        <v>1</v>
      </c>
      <c r="I291" s="6" t="s">
        <v>770</v>
      </c>
      <c r="J291" s="6">
        <f>COUNTIF('Catálogo livros'!$C:$C,I291)</f>
        <v>1</v>
      </c>
    </row>
    <row r="292" spans="1:10" ht="34.5" customHeight="1" x14ac:dyDescent="0.25">
      <c r="A292" s="34" t="s">
        <v>1121</v>
      </c>
      <c r="B292" s="6">
        <f>COUNTIF('Catálogo livros'!$D:$D,A292)</f>
        <v>1</v>
      </c>
      <c r="I292" s="6" t="s">
        <v>772</v>
      </c>
      <c r="J292" s="6">
        <f>COUNTIF('Catálogo livros'!$C:$C,I292)</f>
        <v>1</v>
      </c>
    </row>
    <row r="293" spans="1:10" ht="34.5" customHeight="1" x14ac:dyDescent="0.25">
      <c r="A293" s="34" t="s">
        <v>1124</v>
      </c>
      <c r="B293" s="6">
        <f>COUNTIF('Catálogo livros'!$D:$D,A293)</f>
        <v>1</v>
      </c>
      <c r="I293" s="6" t="s">
        <v>778</v>
      </c>
      <c r="J293" s="6">
        <f>COUNTIF('Catálogo livros'!$C:$C,I293)</f>
        <v>1</v>
      </c>
    </row>
    <row r="294" spans="1:10" ht="34.5" customHeight="1" x14ac:dyDescent="0.25">
      <c r="A294" s="34" t="s">
        <v>1128</v>
      </c>
      <c r="B294" s="6">
        <f>COUNTIF('Catálogo livros'!$D:$D,A294)</f>
        <v>1</v>
      </c>
      <c r="I294" s="6" t="s">
        <v>781</v>
      </c>
      <c r="J294" s="6">
        <f>COUNTIF('Catálogo livros'!$C:$C,I294)</f>
        <v>1</v>
      </c>
    </row>
    <row r="295" spans="1:10" ht="34.5" customHeight="1" x14ac:dyDescent="0.25">
      <c r="A295" s="34" t="s">
        <v>1137</v>
      </c>
      <c r="B295" s="6">
        <f>COUNTIF('Catálogo livros'!$D:$D,A295)</f>
        <v>1</v>
      </c>
      <c r="I295" s="6" t="s">
        <v>783</v>
      </c>
      <c r="J295" s="6">
        <f>COUNTIF('Catálogo livros'!$C:$C,I295)</f>
        <v>1</v>
      </c>
    </row>
    <row r="296" spans="1:10" ht="34.5" customHeight="1" x14ac:dyDescent="0.25">
      <c r="A296" s="34" t="s">
        <v>1141</v>
      </c>
      <c r="B296" s="6">
        <f>COUNTIF('Catálogo livros'!$D:$D,A296)</f>
        <v>1</v>
      </c>
      <c r="I296" s="6" t="s">
        <v>785</v>
      </c>
      <c r="J296" s="6">
        <f>COUNTIF('Catálogo livros'!$C:$C,I296)</f>
        <v>1</v>
      </c>
    </row>
    <row r="297" spans="1:10" ht="34.5" customHeight="1" x14ac:dyDescent="0.25">
      <c r="A297" s="34" t="s">
        <v>1149</v>
      </c>
      <c r="B297" s="6">
        <f>COUNTIF('Catálogo livros'!$D:$D,A297)</f>
        <v>1</v>
      </c>
      <c r="I297" s="6" t="s">
        <v>790</v>
      </c>
      <c r="J297" s="6">
        <f>COUNTIF('Catálogo livros'!$C:$C,I297)</f>
        <v>1</v>
      </c>
    </row>
    <row r="298" spans="1:10" ht="34.5" customHeight="1" x14ac:dyDescent="0.25">
      <c r="A298" s="34" t="s">
        <v>1151</v>
      </c>
      <c r="B298" s="6">
        <f>COUNTIF('Catálogo livros'!$D:$D,A298)</f>
        <v>1</v>
      </c>
      <c r="I298" s="6" t="s">
        <v>799</v>
      </c>
      <c r="J298" s="6">
        <f>COUNTIF('Catálogo livros'!$C:$C,I298)</f>
        <v>1</v>
      </c>
    </row>
    <row r="299" spans="1:10" ht="34.5" customHeight="1" x14ac:dyDescent="0.25">
      <c r="A299" s="34" t="s">
        <v>1154</v>
      </c>
      <c r="B299" s="6">
        <f>COUNTIF('Catálogo livros'!$D:$D,A299)</f>
        <v>1</v>
      </c>
      <c r="I299" s="6" t="s">
        <v>801</v>
      </c>
      <c r="J299" s="6">
        <f>COUNTIF('Catálogo livros'!$C:$C,I299)</f>
        <v>1</v>
      </c>
    </row>
    <row r="300" spans="1:10" ht="34.5" customHeight="1" x14ac:dyDescent="0.25">
      <c r="A300" s="34" t="s">
        <v>1162</v>
      </c>
      <c r="B300" s="6">
        <f>COUNTIF('Catálogo livros'!$D:$D,A300)</f>
        <v>1</v>
      </c>
      <c r="I300" s="6" t="s">
        <v>804</v>
      </c>
      <c r="J300" s="6">
        <f>COUNTIF('Catálogo livros'!$C:$C,I300)</f>
        <v>1</v>
      </c>
    </row>
    <row r="301" spans="1:10" ht="34.5" customHeight="1" x14ac:dyDescent="0.25">
      <c r="A301" s="34" t="s">
        <v>1169</v>
      </c>
      <c r="B301" s="6">
        <f>COUNTIF('Catálogo livros'!$D:$D,A301)</f>
        <v>1</v>
      </c>
      <c r="I301" s="6" t="s">
        <v>807</v>
      </c>
      <c r="J301" s="6">
        <f>COUNTIF('Catálogo livros'!$C:$C,I301)</f>
        <v>1</v>
      </c>
    </row>
    <row r="302" spans="1:10" ht="34.5" customHeight="1" x14ac:dyDescent="0.25">
      <c r="A302" s="34" t="s">
        <v>1180</v>
      </c>
      <c r="B302" s="6">
        <f>COUNTIF('Catálogo livros'!$D:$D,A302)</f>
        <v>1</v>
      </c>
      <c r="I302" s="6" t="s">
        <v>810</v>
      </c>
      <c r="J302" s="6">
        <f>COUNTIF('Catálogo livros'!$C:$C,I302)</f>
        <v>1</v>
      </c>
    </row>
    <row r="303" spans="1:10" ht="34.5" customHeight="1" x14ac:dyDescent="0.25">
      <c r="A303" s="34" t="s">
        <v>1183</v>
      </c>
      <c r="B303" s="6">
        <f>COUNTIF('Catálogo livros'!$D:$D,A303)</f>
        <v>1</v>
      </c>
      <c r="I303" s="6" t="s">
        <v>813</v>
      </c>
      <c r="J303" s="6">
        <f>COUNTIF('Catálogo livros'!$C:$C,I303)</f>
        <v>1</v>
      </c>
    </row>
    <row r="304" spans="1:10" ht="34.5" customHeight="1" x14ac:dyDescent="0.25">
      <c r="A304" s="34" t="s">
        <v>1192</v>
      </c>
      <c r="B304" s="6">
        <f>COUNTIF('Catálogo livros'!$D:$D,A304)</f>
        <v>1</v>
      </c>
      <c r="I304" s="6" t="s">
        <v>815</v>
      </c>
      <c r="J304" s="6">
        <f>COUNTIF('Catálogo livros'!$C:$C,I304)</f>
        <v>1</v>
      </c>
    </row>
    <row r="305" spans="1:10" ht="34.5" customHeight="1" x14ac:dyDescent="0.25">
      <c r="A305" s="34" t="s">
        <v>1197</v>
      </c>
      <c r="B305" s="6">
        <f>COUNTIF('Catálogo livros'!$D:$D,A305)</f>
        <v>1</v>
      </c>
      <c r="I305" s="6" t="s">
        <v>817</v>
      </c>
      <c r="J305" s="6">
        <f>COUNTIF('Catálogo livros'!$C:$C,I305)</f>
        <v>1</v>
      </c>
    </row>
    <row r="306" spans="1:10" ht="34.5" customHeight="1" x14ac:dyDescent="0.25">
      <c r="A306" s="34" t="s">
        <v>1199</v>
      </c>
      <c r="B306" s="6">
        <f>COUNTIF('Catálogo livros'!$D:$D,A306)</f>
        <v>1</v>
      </c>
      <c r="I306" s="6" t="s">
        <v>824</v>
      </c>
      <c r="J306" s="6">
        <f>COUNTIF('Catálogo livros'!$C:$C,I306)</f>
        <v>1</v>
      </c>
    </row>
    <row r="307" spans="1:10" ht="34.5" customHeight="1" x14ac:dyDescent="0.25">
      <c r="A307" s="34" t="s">
        <v>1202</v>
      </c>
      <c r="B307" s="6">
        <f>COUNTIF('Catálogo livros'!$D:$D,A307)</f>
        <v>1</v>
      </c>
      <c r="I307" s="6" t="s">
        <v>826</v>
      </c>
      <c r="J307" s="6">
        <f>COUNTIF('Catálogo livros'!$C:$C,I307)</f>
        <v>1</v>
      </c>
    </row>
    <row r="308" spans="1:10" ht="34.5" customHeight="1" x14ac:dyDescent="0.25">
      <c r="A308" s="34" t="s">
        <v>1217</v>
      </c>
      <c r="B308" s="6">
        <f>COUNTIF('Catálogo livros'!$D:$D,A308)</f>
        <v>1</v>
      </c>
      <c r="I308" s="6" t="s">
        <v>830</v>
      </c>
      <c r="J308" s="6">
        <f>COUNTIF('Catálogo livros'!$C:$C,I308)</f>
        <v>1</v>
      </c>
    </row>
    <row r="309" spans="1:10" ht="34.5" customHeight="1" x14ac:dyDescent="0.25">
      <c r="A309" s="34" t="s">
        <v>1222</v>
      </c>
      <c r="B309" s="6">
        <f>COUNTIF('Catálogo livros'!$D:$D,A309)</f>
        <v>1</v>
      </c>
      <c r="I309" s="6" t="s">
        <v>835</v>
      </c>
      <c r="J309" s="6">
        <f>COUNTIF('Catálogo livros'!$C:$C,I309)</f>
        <v>1</v>
      </c>
    </row>
    <row r="310" spans="1:10" ht="34.5" customHeight="1" x14ac:dyDescent="0.25">
      <c r="A310" s="34" t="s">
        <v>1225</v>
      </c>
      <c r="B310" s="6">
        <f>COUNTIF('Catálogo livros'!$D:$D,A310)</f>
        <v>1</v>
      </c>
      <c r="I310" s="6" t="s">
        <v>844</v>
      </c>
      <c r="J310" s="6">
        <f>COUNTIF('Catálogo livros'!$C:$C,I310)</f>
        <v>1</v>
      </c>
    </row>
    <row r="311" spans="1:10" ht="34.5" customHeight="1" x14ac:dyDescent="0.25">
      <c r="A311" s="34" t="s">
        <v>1230</v>
      </c>
      <c r="B311" s="6">
        <f>COUNTIF('Catálogo livros'!$D:$D,A311)</f>
        <v>1</v>
      </c>
      <c r="I311" s="6" t="s">
        <v>853</v>
      </c>
      <c r="J311" s="6">
        <f>COUNTIF('Catálogo livros'!$C:$C,I311)</f>
        <v>1</v>
      </c>
    </row>
    <row r="312" spans="1:10" ht="34.5" customHeight="1" x14ac:dyDescent="0.25">
      <c r="A312" s="34" t="s">
        <v>1238</v>
      </c>
      <c r="B312" s="6">
        <f>COUNTIF('Catálogo livros'!$D:$D,A312)</f>
        <v>1</v>
      </c>
      <c r="I312" s="6" t="s">
        <v>859</v>
      </c>
      <c r="J312" s="6">
        <f>COUNTIF('Catálogo livros'!$C:$C,I312)</f>
        <v>1</v>
      </c>
    </row>
    <row r="313" spans="1:10" ht="34.5" customHeight="1" x14ac:dyDescent="0.25">
      <c r="A313" s="34" t="s">
        <v>1247</v>
      </c>
      <c r="B313" s="6">
        <f>COUNTIF('Catálogo livros'!$D:$D,A313)</f>
        <v>1</v>
      </c>
      <c r="I313" s="6" t="s">
        <v>862</v>
      </c>
      <c r="J313" s="6">
        <f>COUNTIF('Catálogo livros'!$C:$C,I313)</f>
        <v>1</v>
      </c>
    </row>
    <row r="314" spans="1:10" ht="34.5" customHeight="1" x14ac:dyDescent="0.25">
      <c r="A314" s="34" t="s">
        <v>1251</v>
      </c>
      <c r="B314" s="6">
        <f>COUNTIF('Catálogo livros'!$D:$D,A314)</f>
        <v>1</v>
      </c>
      <c r="I314" s="6" t="s">
        <v>867</v>
      </c>
      <c r="J314" s="6">
        <f>COUNTIF('Catálogo livros'!$C:$C,I314)</f>
        <v>1</v>
      </c>
    </row>
    <row r="315" spans="1:10" ht="34.5" customHeight="1" x14ac:dyDescent="0.25">
      <c r="A315" s="34" t="s">
        <v>1270</v>
      </c>
      <c r="B315" s="6">
        <f>COUNTIF('Catálogo livros'!$D:$D,A315)</f>
        <v>1</v>
      </c>
      <c r="I315" s="6" t="s">
        <v>870</v>
      </c>
      <c r="J315" s="6">
        <f>COUNTIF('Catálogo livros'!$C:$C,I315)</f>
        <v>1</v>
      </c>
    </row>
    <row r="316" spans="1:10" ht="34.5" customHeight="1" x14ac:dyDescent="0.25">
      <c r="A316" s="34" t="s">
        <v>1276</v>
      </c>
      <c r="B316" s="6">
        <f>COUNTIF('Catálogo livros'!$D:$D,A316)</f>
        <v>1</v>
      </c>
      <c r="I316" s="6" t="s">
        <v>874</v>
      </c>
      <c r="J316" s="6">
        <f>COUNTIF('Catálogo livros'!$C:$C,I316)</f>
        <v>1</v>
      </c>
    </row>
    <row r="317" spans="1:10" ht="34.5" customHeight="1" x14ac:dyDescent="0.25">
      <c r="A317" s="34" t="s">
        <v>1282</v>
      </c>
      <c r="B317" s="6">
        <f>COUNTIF('Catálogo livros'!$D:$D,A317)</f>
        <v>1</v>
      </c>
      <c r="I317" s="6" t="s">
        <v>876</v>
      </c>
      <c r="J317" s="6">
        <f>COUNTIF('Catálogo livros'!$C:$C,I317)</f>
        <v>1</v>
      </c>
    </row>
    <row r="318" spans="1:10" ht="34.5" customHeight="1" x14ac:dyDescent="0.25">
      <c r="A318" s="34" t="s">
        <v>1288</v>
      </c>
      <c r="B318" s="6">
        <f>COUNTIF('Catálogo livros'!$D:$D,A318)</f>
        <v>1</v>
      </c>
      <c r="I318" s="6" t="s">
        <v>878</v>
      </c>
      <c r="J318" s="6">
        <f>COUNTIF('Catálogo livros'!$C:$C,I318)</f>
        <v>1</v>
      </c>
    </row>
    <row r="319" spans="1:10" ht="34.5" customHeight="1" x14ac:dyDescent="0.25">
      <c r="A319" s="34" t="s">
        <v>1304</v>
      </c>
      <c r="B319" s="6">
        <f>COUNTIF('Catálogo livros'!$D:$D,A319)</f>
        <v>1</v>
      </c>
      <c r="I319" s="6" t="s">
        <v>881</v>
      </c>
      <c r="J319" s="6">
        <f>COUNTIF('Catálogo livros'!$C:$C,I319)</f>
        <v>1</v>
      </c>
    </row>
    <row r="320" spans="1:10" ht="34.5" customHeight="1" x14ac:dyDescent="0.25">
      <c r="A320" s="34" t="s">
        <v>1306</v>
      </c>
      <c r="B320" s="6">
        <f>COUNTIF('Catálogo livros'!$D:$D,A320)</f>
        <v>1</v>
      </c>
      <c r="I320" s="6" t="s">
        <v>884</v>
      </c>
      <c r="J320" s="6">
        <f>COUNTIF('Catálogo livros'!$C:$C,I320)</f>
        <v>1</v>
      </c>
    </row>
    <row r="321" spans="1:10" ht="34.5" customHeight="1" x14ac:dyDescent="0.25">
      <c r="A321" s="34" t="s">
        <v>1308</v>
      </c>
      <c r="B321" s="6">
        <f>COUNTIF('Catálogo livros'!$D:$D,A321)</f>
        <v>1</v>
      </c>
      <c r="I321" s="6" t="s">
        <v>887</v>
      </c>
      <c r="J321" s="6">
        <f>COUNTIF('Catálogo livros'!$C:$C,I321)</f>
        <v>1</v>
      </c>
    </row>
    <row r="322" spans="1:10" ht="34.5" customHeight="1" x14ac:dyDescent="0.25">
      <c r="A322" s="34" t="s">
        <v>1319</v>
      </c>
      <c r="B322" s="6">
        <f>COUNTIF('Catálogo livros'!$D:$D,A322)</f>
        <v>1</v>
      </c>
      <c r="I322" s="6" t="s">
        <v>890</v>
      </c>
      <c r="J322" s="6">
        <f>COUNTIF('Catálogo livros'!$C:$C,I322)</f>
        <v>1</v>
      </c>
    </row>
    <row r="323" spans="1:10" ht="34.5" customHeight="1" x14ac:dyDescent="0.25">
      <c r="A323" s="34" t="s">
        <v>1325</v>
      </c>
      <c r="B323" s="6">
        <f>COUNTIF('Catálogo livros'!$D:$D,A323)</f>
        <v>1</v>
      </c>
      <c r="I323" s="6" t="s">
        <v>900</v>
      </c>
      <c r="J323" s="6">
        <f>COUNTIF('Catálogo livros'!$C:$C,I323)</f>
        <v>1</v>
      </c>
    </row>
    <row r="324" spans="1:10" ht="34.5" customHeight="1" x14ac:dyDescent="0.25">
      <c r="A324" s="34" t="s">
        <v>1331</v>
      </c>
      <c r="B324" s="6">
        <f>COUNTIF('Catálogo livros'!$D:$D,A324)</f>
        <v>1</v>
      </c>
      <c r="I324" s="6" t="s">
        <v>912</v>
      </c>
      <c r="J324" s="6">
        <f>COUNTIF('Catálogo livros'!$C:$C,I324)</f>
        <v>1</v>
      </c>
    </row>
    <row r="325" spans="1:10" ht="34.5" customHeight="1" x14ac:dyDescent="0.25">
      <c r="A325" s="34" t="s">
        <v>1334</v>
      </c>
      <c r="B325" s="6">
        <f>COUNTIF('Catálogo livros'!$D:$D,A325)</f>
        <v>1</v>
      </c>
      <c r="I325" s="6" t="s">
        <v>914</v>
      </c>
      <c r="J325" s="6">
        <f>COUNTIF('Catálogo livros'!$C:$C,I325)</f>
        <v>1</v>
      </c>
    </row>
    <row r="326" spans="1:10" ht="34.5" customHeight="1" x14ac:dyDescent="0.25">
      <c r="A326" s="34" t="s">
        <v>1337</v>
      </c>
      <c r="B326" s="6">
        <f>COUNTIF('Catálogo livros'!$D:$D,A326)</f>
        <v>1</v>
      </c>
      <c r="I326" s="6" t="s">
        <v>917</v>
      </c>
      <c r="J326" s="6">
        <f>COUNTIF('Catálogo livros'!$C:$C,I326)</f>
        <v>1</v>
      </c>
    </row>
    <row r="327" spans="1:10" ht="34.5" customHeight="1" x14ac:dyDescent="0.25">
      <c r="A327" s="34" t="s">
        <v>1340</v>
      </c>
      <c r="B327" s="6">
        <f>COUNTIF('Catálogo livros'!$D:$D,A327)</f>
        <v>1</v>
      </c>
      <c r="I327" s="6" t="s">
        <v>923</v>
      </c>
      <c r="J327" s="6">
        <f>COUNTIF('Catálogo livros'!$C:$C,I327)</f>
        <v>1</v>
      </c>
    </row>
    <row r="328" spans="1:10" ht="34.5" customHeight="1" x14ac:dyDescent="0.25">
      <c r="A328" s="34" t="s">
        <v>1361</v>
      </c>
      <c r="B328" s="6">
        <f>COUNTIF('Catálogo livros'!$D:$D,A328)</f>
        <v>1</v>
      </c>
      <c r="I328" s="6" t="s">
        <v>927</v>
      </c>
      <c r="J328" s="6">
        <f>COUNTIF('Catálogo livros'!$C:$C,I328)</f>
        <v>1</v>
      </c>
    </row>
    <row r="329" spans="1:10" ht="34.5" customHeight="1" x14ac:dyDescent="0.25">
      <c r="A329" s="34" t="s">
        <v>1363</v>
      </c>
      <c r="B329" s="6">
        <f>COUNTIF('Catálogo livros'!$D:$D,A329)</f>
        <v>1</v>
      </c>
      <c r="I329" s="6" t="s">
        <v>932</v>
      </c>
      <c r="J329" s="6">
        <f>COUNTIF('Catálogo livros'!$C:$C,I329)</f>
        <v>1</v>
      </c>
    </row>
    <row r="330" spans="1:10" ht="34.5" customHeight="1" x14ac:dyDescent="0.25">
      <c r="A330" s="34" t="s">
        <v>1366</v>
      </c>
      <c r="B330" s="6">
        <f>COUNTIF('Catálogo livros'!$D:$D,A330)</f>
        <v>1</v>
      </c>
      <c r="I330" s="6" t="s">
        <v>941</v>
      </c>
      <c r="J330" s="6">
        <f>COUNTIF('Catálogo livros'!$C:$C,I330)</f>
        <v>1</v>
      </c>
    </row>
    <row r="331" spans="1:10" ht="34.5" customHeight="1" x14ac:dyDescent="0.25">
      <c r="A331" s="34" t="s">
        <v>1371</v>
      </c>
      <c r="B331" s="6">
        <f>COUNTIF('Catálogo livros'!$D:$D,A331)</f>
        <v>1</v>
      </c>
      <c r="I331" s="6" t="s">
        <v>943</v>
      </c>
      <c r="J331" s="6">
        <f>COUNTIF('Catálogo livros'!$C:$C,I331)</f>
        <v>1</v>
      </c>
    </row>
    <row r="332" spans="1:10" ht="34.5" customHeight="1" x14ac:dyDescent="0.25">
      <c r="A332" s="34" t="s">
        <v>1376</v>
      </c>
      <c r="B332" s="6">
        <f>COUNTIF('Catálogo livros'!$D:$D,A332)</f>
        <v>1</v>
      </c>
      <c r="I332" s="6" t="s">
        <v>947</v>
      </c>
      <c r="J332" s="6">
        <f>COUNTIF('Catálogo livros'!$C:$C,I332)</f>
        <v>1</v>
      </c>
    </row>
    <row r="333" spans="1:10" ht="34.5" customHeight="1" x14ac:dyDescent="0.25">
      <c r="A333" s="34" t="s">
        <v>1381</v>
      </c>
      <c r="B333" s="6">
        <f>COUNTIF('Catálogo livros'!$D:$D,A333)</f>
        <v>1</v>
      </c>
      <c r="I333" s="6" t="s">
        <v>950</v>
      </c>
      <c r="J333" s="6">
        <f>COUNTIF('Catálogo livros'!$C:$C,I333)</f>
        <v>1</v>
      </c>
    </row>
    <row r="334" spans="1:10" ht="34.5" customHeight="1" x14ac:dyDescent="0.25">
      <c r="A334" s="34" t="s">
        <v>1386</v>
      </c>
      <c r="B334" s="6">
        <f>COUNTIF('Catálogo livros'!$D:$D,A334)</f>
        <v>1</v>
      </c>
      <c r="I334" s="6" t="s">
        <v>952</v>
      </c>
      <c r="J334" s="6">
        <f>COUNTIF('Catálogo livros'!$C:$C,I334)</f>
        <v>1</v>
      </c>
    </row>
    <row r="335" spans="1:10" ht="34.5" customHeight="1" x14ac:dyDescent="0.25">
      <c r="A335" s="34" t="s">
        <v>1392</v>
      </c>
      <c r="B335" s="6">
        <f>COUNTIF('Catálogo livros'!$D:$D,A335)</f>
        <v>1</v>
      </c>
      <c r="I335" s="6" t="s">
        <v>955</v>
      </c>
      <c r="J335" s="6">
        <f>COUNTIF('Catálogo livros'!$C:$C,I335)</f>
        <v>1</v>
      </c>
    </row>
    <row r="336" spans="1:10" ht="34.5" customHeight="1" x14ac:dyDescent="0.25">
      <c r="A336" s="34" t="s">
        <v>1396</v>
      </c>
      <c r="B336" s="6">
        <f>COUNTIF('Catálogo livros'!$D:$D,A336)</f>
        <v>1</v>
      </c>
      <c r="I336" s="6" t="s">
        <v>960</v>
      </c>
      <c r="J336" s="6">
        <f>COUNTIF('Catálogo livros'!$C:$C,I336)</f>
        <v>1</v>
      </c>
    </row>
    <row r="337" spans="1:10" ht="34.5" customHeight="1" x14ac:dyDescent="0.25">
      <c r="A337" s="34" t="s">
        <v>1398</v>
      </c>
      <c r="B337" s="6">
        <f>COUNTIF('Catálogo livros'!$D:$D,A337)</f>
        <v>1</v>
      </c>
      <c r="I337" s="6" t="s">
        <v>962</v>
      </c>
      <c r="J337" s="6">
        <f>COUNTIF('Catálogo livros'!$C:$C,I337)</f>
        <v>1</v>
      </c>
    </row>
    <row r="338" spans="1:10" ht="34.5" customHeight="1" x14ac:dyDescent="0.25">
      <c r="A338" s="34" t="s">
        <v>1403</v>
      </c>
      <c r="B338" s="6">
        <f>COUNTIF('Catálogo livros'!$D:$D,A338)</f>
        <v>1</v>
      </c>
      <c r="I338" s="6" t="s">
        <v>964</v>
      </c>
      <c r="J338" s="6">
        <f>COUNTIF('Catálogo livros'!$C:$C,I338)</f>
        <v>1</v>
      </c>
    </row>
    <row r="339" spans="1:10" ht="34.5" customHeight="1" x14ac:dyDescent="0.25">
      <c r="A339" s="34" t="s">
        <v>1410</v>
      </c>
      <c r="B339" s="6">
        <f>COUNTIF('Catálogo livros'!$D:$D,A339)</f>
        <v>1</v>
      </c>
      <c r="I339" s="6" t="s">
        <v>966</v>
      </c>
      <c r="J339" s="6">
        <f>COUNTIF('Catálogo livros'!$C:$C,I339)</f>
        <v>1</v>
      </c>
    </row>
    <row r="340" spans="1:10" ht="34.5" customHeight="1" x14ac:dyDescent="0.25">
      <c r="A340" s="34" t="s">
        <v>1416</v>
      </c>
      <c r="B340" s="6">
        <f>COUNTIF('Catálogo livros'!$D:$D,A340)</f>
        <v>1</v>
      </c>
      <c r="I340" s="6" t="s">
        <v>973</v>
      </c>
      <c r="J340" s="6">
        <f>COUNTIF('Catálogo livros'!$C:$C,I340)</f>
        <v>1</v>
      </c>
    </row>
    <row r="341" spans="1:10" ht="34.5" customHeight="1" x14ac:dyDescent="0.25">
      <c r="A341" s="34" t="s">
        <v>1418</v>
      </c>
      <c r="B341" s="6">
        <f>COUNTIF('Catálogo livros'!$D:$D,A341)</f>
        <v>1</v>
      </c>
      <c r="I341" s="6" t="s">
        <v>975</v>
      </c>
      <c r="J341" s="6">
        <f>COUNTIF('Catálogo livros'!$C:$C,I341)</f>
        <v>1</v>
      </c>
    </row>
    <row r="342" spans="1:10" ht="34.5" customHeight="1" x14ac:dyDescent="0.25">
      <c r="A342" s="34" t="s">
        <v>1421</v>
      </c>
      <c r="B342" s="6">
        <f>COUNTIF('Catálogo livros'!$D:$D,A342)</f>
        <v>1</v>
      </c>
      <c r="I342" s="6" t="s">
        <v>978</v>
      </c>
      <c r="J342" s="6">
        <f>COUNTIF('Catálogo livros'!$C:$C,I342)</f>
        <v>1</v>
      </c>
    </row>
    <row r="343" spans="1:10" ht="34.5" customHeight="1" x14ac:dyDescent="0.25">
      <c r="A343" s="34" t="s">
        <v>1429</v>
      </c>
      <c r="B343" s="6">
        <f>COUNTIF('Catálogo livros'!$D:$D,A343)</f>
        <v>1</v>
      </c>
      <c r="I343" s="6" t="s">
        <v>982</v>
      </c>
      <c r="J343" s="6">
        <f>COUNTIF('Catálogo livros'!$C:$C,I343)</f>
        <v>1</v>
      </c>
    </row>
    <row r="344" spans="1:10" ht="34.5" customHeight="1" x14ac:dyDescent="0.25">
      <c r="A344" s="34" t="s">
        <v>1439</v>
      </c>
      <c r="B344" s="6">
        <f>COUNTIF('Catálogo livros'!$D:$D,A344)</f>
        <v>1</v>
      </c>
      <c r="I344" s="6" t="s">
        <v>985</v>
      </c>
      <c r="J344" s="6">
        <f>COUNTIF('Catálogo livros'!$C:$C,I344)</f>
        <v>1</v>
      </c>
    </row>
    <row r="345" spans="1:10" ht="34.5" customHeight="1" x14ac:dyDescent="0.25">
      <c r="A345" s="34" t="s">
        <v>1454</v>
      </c>
      <c r="B345" s="6">
        <f>COUNTIF('Catálogo livros'!$D:$D,A345)</f>
        <v>1</v>
      </c>
      <c r="I345" s="6" t="s">
        <v>988</v>
      </c>
      <c r="J345" s="6">
        <f>COUNTIF('Catálogo livros'!$C:$C,I345)</f>
        <v>1</v>
      </c>
    </row>
    <row r="346" spans="1:10" ht="34.5" customHeight="1" x14ac:dyDescent="0.25">
      <c r="A346" s="34" t="s">
        <v>1461</v>
      </c>
      <c r="B346" s="6">
        <f>COUNTIF('Catálogo livros'!$D:$D,A346)</f>
        <v>1</v>
      </c>
      <c r="I346" s="6" t="s">
        <v>996</v>
      </c>
      <c r="J346" s="6">
        <f>COUNTIF('Catálogo livros'!$C:$C,I346)</f>
        <v>1</v>
      </c>
    </row>
    <row r="347" spans="1:10" ht="34.5" customHeight="1" x14ac:dyDescent="0.25">
      <c r="A347" s="34" t="s">
        <v>1468</v>
      </c>
      <c r="B347" s="6">
        <f>COUNTIF('Catálogo livros'!$D:$D,A347)</f>
        <v>1</v>
      </c>
      <c r="I347" s="6" t="s">
        <v>998</v>
      </c>
      <c r="J347" s="6">
        <f>COUNTIF('Catálogo livros'!$C:$C,I347)</f>
        <v>1</v>
      </c>
    </row>
    <row r="348" spans="1:10" ht="34.5" customHeight="1" x14ac:dyDescent="0.25">
      <c r="A348" s="34" t="s">
        <v>1472</v>
      </c>
      <c r="B348" s="6">
        <f>COUNTIF('Catálogo livros'!$D:$D,A348)</f>
        <v>1</v>
      </c>
      <c r="I348" s="6" t="s">
        <v>1001</v>
      </c>
      <c r="J348" s="6">
        <f>COUNTIF('Catálogo livros'!$C:$C,I348)</f>
        <v>1</v>
      </c>
    </row>
    <row r="349" spans="1:10" ht="34.5" customHeight="1" x14ac:dyDescent="0.25">
      <c r="A349" s="34" t="s">
        <v>1482</v>
      </c>
      <c r="B349" s="6">
        <f>COUNTIF('Catálogo livros'!$D:$D,A349)</f>
        <v>1</v>
      </c>
      <c r="I349" s="6" t="s">
        <v>1004</v>
      </c>
      <c r="J349" s="6">
        <f>COUNTIF('Catálogo livros'!$C:$C,I349)</f>
        <v>1</v>
      </c>
    </row>
    <row r="350" spans="1:10" ht="34.5" customHeight="1" x14ac:dyDescent="0.25">
      <c r="A350" s="34" t="s">
        <v>1487</v>
      </c>
      <c r="B350" s="6">
        <f>COUNTIF('Catálogo livros'!$D:$D,A350)</f>
        <v>1</v>
      </c>
      <c r="I350" s="6" t="s">
        <v>1006</v>
      </c>
      <c r="J350" s="6">
        <f>COUNTIF('Catálogo livros'!$C:$C,I350)</f>
        <v>1</v>
      </c>
    </row>
    <row r="351" spans="1:10" x14ac:dyDescent="0.25">
      <c r="I351" s="6" t="s">
        <v>1008</v>
      </c>
      <c r="J351" s="6">
        <f>COUNTIF('Catálogo livros'!$C:$C,I351)</f>
        <v>1</v>
      </c>
    </row>
    <row r="352" spans="1:10" x14ac:dyDescent="0.25">
      <c r="I352" s="6" t="s">
        <v>1011</v>
      </c>
      <c r="J352" s="6">
        <f>COUNTIF('Catálogo livros'!$C:$C,I352)</f>
        <v>1</v>
      </c>
    </row>
    <row r="353" spans="9:10" x14ac:dyDescent="0.25">
      <c r="I353" s="6" t="s">
        <v>1019</v>
      </c>
      <c r="J353" s="6">
        <f>COUNTIF('Catálogo livros'!$C:$C,I353)</f>
        <v>1</v>
      </c>
    </row>
    <row r="354" spans="9:10" x14ac:dyDescent="0.25">
      <c r="I354" s="6" t="s">
        <v>1021</v>
      </c>
      <c r="J354" s="6">
        <f>COUNTIF('Catálogo livros'!$C:$C,I354)</f>
        <v>1</v>
      </c>
    </row>
    <row r="355" spans="9:10" x14ac:dyDescent="0.25">
      <c r="I355" s="6" t="s">
        <v>1026</v>
      </c>
      <c r="J355" s="6">
        <f>COUNTIF('Catálogo livros'!$C:$C,I355)</f>
        <v>1</v>
      </c>
    </row>
    <row r="356" spans="9:10" x14ac:dyDescent="0.25">
      <c r="I356" s="6" t="s">
        <v>1029</v>
      </c>
      <c r="J356" s="6">
        <f>COUNTIF('Catálogo livros'!$C:$C,I356)</f>
        <v>1</v>
      </c>
    </row>
    <row r="357" spans="9:10" x14ac:dyDescent="0.25">
      <c r="I357" s="6" t="s">
        <v>1034</v>
      </c>
      <c r="J357" s="6">
        <f>COUNTIF('Catálogo livros'!$C:$C,I357)</f>
        <v>1</v>
      </c>
    </row>
    <row r="358" spans="9:10" x14ac:dyDescent="0.25">
      <c r="I358" s="6" t="s">
        <v>1039</v>
      </c>
      <c r="J358" s="6">
        <f>COUNTIF('Catálogo livros'!$C:$C,I358)</f>
        <v>1</v>
      </c>
    </row>
    <row r="359" spans="9:10" x14ac:dyDescent="0.25">
      <c r="I359" s="6" t="s">
        <v>1054</v>
      </c>
      <c r="J359" s="6">
        <f>COUNTIF('Catálogo livros'!$C:$C,I359)</f>
        <v>1</v>
      </c>
    </row>
    <row r="360" spans="9:10" x14ac:dyDescent="0.25">
      <c r="I360" s="6" t="s">
        <v>1056</v>
      </c>
      <c r="J360" s="6">
        <f>COUNTIF('Catálogo livros'!$C:$C,I360)</f>
        <v>1</v>
      </c>
    </row>
    <row r="361" spans="9:10" x14ac:dyDescent="0.25">
      <c r="I361" s="6" t="s">
        <v>1061</v>
      </c>
      <c r="J361" s="6">
        <f>COUNTIF('Catálogo livros'!$C:$C,I361)</f>
        <v>1</v>
      </c>
    </row>
    <row r="362" spans="9:10" x14ac:dyDescent="0.25">
      <c r="I362" s="6" t="s">
        <v>1064</v>
      </c>
      <c r="J362" s="6">
        <f>COUNTIF('Catálogo livros'!$C:$C,I362)</f>
        <v>1</v>
      </c>
    </row>
    <row r="363" spans="9:10" x14ac:dyDescent="0.25">
      <c r="I363" s="6" t="s">
        <v>1066</v>
      </c>
      <c r="J363" s="6">
        <f>COUNTIF('Catálogo livros'!$C:$C,I363)</f>
        <v>1</v>
      </c>
    </row>
    <row r="364" spans="9:10" x14ac:dyDescent="0.25">
      <c r="I364" s="6" t="s">
        <v>1068</v>
      </c>
      <c r="J364" s="6">
        <f>COUNTIF('Catálogo livros'!$C:$C,I364)</f>
        <v>1</v>
      </c>
    </row>
    <row r="365" spans="9:10" x14ac:dyDescent="0.25">
      <c r="I365" s="6" t="s">
        <v>1070</v>
      </c>
      <c r="J365" s="6">
        <f>COUNTIF('Catálogo livros'!$C:$C,I365)</f>
        <v>1</v>
      </c>
    </row>
    <row r="366" spans="9:10" x14ac:dyDescent="0.25">
      <c r="I366" s="6" t="s">
        <v>1073</v>
      </c>
      <c r="J366" s="6">
        <f>COUNTIF('Catálogo livros'!$C:$C,I366)</f>
        <v>1</v>
      </c>
    </row>
    <row r="367" spans="9:10" x14ac:dyDescent="0.25">
      <c r="I367" s="6" t="s">
        <v>1076</v>
      </c>
      <c r="J367" s="6">
        <f>COUNTIF('Catálogo livros'!$C:$C,I367)</f>
        <v>1</v>
      </c>
    </row>
    <row r="368" spans="9:10" x14ac:dyDescent="0.25">
      <c r="I368" s="6" t="s">
        <v>1079</v>
      </c>
      <c r="J368" s="6">
        <f>COUNTIF('Catálogo livros'!$C:$C,I368)</f>
        <v>1</v>
      </c>
    </row>
    <row r="369" spans="9:10" x14ac:dyDescent="0.25">
      <c r="I369" s="6" t="s">
        <v>1082</v>
      </c>
      <c r="J369" s="6">
        <f>COUNTIF('Catálogo livros'!$C:$C,I369)</f>
        <v>1</v>
      </c>
    </row>
    <row r="370" spans="9:10" x14ac:dyDescent="0.25">
      <c r="I370" s="6" t="s">
        <v>1086</v>
      </c>
      <c r="J370" s="6">
        <f>COUNTIF('Catálogo livros'!$C:$C,I370)</f>
        <v>1</v>
      </c>
    </row>
    <row r="371" spans="9:10" x14ac:dyDescent="0.25">
      <c r="I371" s="6" t="s">
        <v>1089</v>
      </c>
      <c r="J371" s="6">
        <f>COUNTIF('Catálogo livros'!$C:$C,I371)</f>
        <v>1</v>
      </c>
    </row>
    <row r="372" spans="9:10" x14ac:dyDescent="0.25">
      <c r="I372" s="6" t="s">
        <v>1095</v>
      </c>
      <c r="J372" s="6">
        <f>COUNTIF('Catálogo livros'!$C:$C,I372)</f>
        <v>1</v>
      </c>
    </row>
    <row r="373" spans="9:10" x14ac:dyDescent="0.25">
      <c r="I373" s="6" t="s">
        <v>1098</v>
      </c>
      <c r="J373" s="6">
        <f>COUNTIF('Catálogo livros'!$C:$C,I373)</f>
        <v>1</v>
      </c>
    </row>
    <row r="374" spans="9:10" x14ac:dyDescent="0.25">
      <c r="I374" s="6" t="s">
        <v>1101</v>
      </c>
      <c r="J374" s="6">
        <f>COUNTIF('Catálogo livros'!$C:$C,I374)</f>
        <v>1</v>
      </c>
    </row>
    <row r="375" spans="9:10" x14ac:dyDescent="0.25">
      <c r="I375" s="6" t="s">
        <v>1106</v>
      </c>
      <c r="J375" s="6">
        <f>COUNTIF('Catálogo livros'!$C:$C,I375)</f>
        <v>1</v>
      </c>
    </row>
    <row r="376" spans="9:10" x14ac:dyDescent="0.25">
      <c r="I376" s="6" t="s">
        <v>1109</v>
      </c>
      <c r="J376" s="6">
        <f>COUNTIF('Catálogo livros'!$C:$C,I376)</f>
        <v>1</v>
      </c>
    </row>
    <row r="377" spans="9:10" x14ac:dyDescent="0.25">
      <c r="I377" s="6" t="s">
        <v>1112</v>
      </c>
      <c r="J377" s="6">
        <f>COUNTIF('Catálogo livros'!$C:$C,I377)</f>
        <v>1</v>
      </c>
    </row>
    <row r="378" spans="9:10" x14ac:dyDescent="0.25">
      <c r="I378" s="6" t="s">
        <v>1117</v>
      </c>
      <c r="J378" s="6">
        <f>COUNTIF('Catálogo livros'!$C:$C,I378)</f>
        <v>1</v>
      </c>
    </row>
    <row r="379" spans="9:10" x14ac:dyDescent="0.25">
      <c r="I379" s="6" t="s">
        <v>1123</v>
      </c>
      <c r="J379" s="6">
        <f>COUNTIF('Catálogo livros'!$C:$C,I379)</f>
        <v>1</v>
      </c>
    </row>
    <row r="380" spans="9:10" x14ac:dyDescent="0.25">
      <c r="I380" s="6" t="s">
        <v>1126</v>
      </c>
      <c r="J380" s="6">
        <f>COUNTIF('Catálogo livros'!$C:$C,I380)</f>
        <v>1</v>
      </c>
    </row>
    <row r="381" spans="9:10" x14ac:dyDescent="0.25">
      <c r="I381" s="6" t="s">
        <v>1131</v>
      </c>
      <c r="J381" s="6">
        <f>COUNTIF('Catálogo livros'!$C:$C,I381)</f>
        <v>1</v>
      </c>
    </row>
    <row r="382" spans="9:10" x14ac:dyDescent="0.25">
      <c r="I382" s="6" t="s">
        <v>1133</v>
      </c>
      <c r="J382" s="6">
        <f>COUNTIF('Catálogo livros'!$C:$C,I382)</f>
        <v>1</v>
      </c>
    </row>
    <row r="383" spans="9:10" x14ac:dyDescent="0.25">
      <c r="I383" s="6" t="s">
        <v>1135</v>
      </c>
      <c r="J383" s="6">
        <f>COUNTIF('Catálogo livros'!$C:$C,I383)</f>
        <v>1</v>
      </c>
    </row>
    <row r="384" spans="9:10" x14ac:dyDescent="0.25">
      <c r="I384" s="6" t="s">
        <v>1140</v>
      </c>
      <c r="J384" s="6">
        <f>COUNTIF('Catálogo livros'!$C:$C,I384)</f>
        <v>1</v>
      </c>
    </row>
    <row r="385" spans="9:10" x14ac:dyDescent="0.25">
      <c r="I385" s="6" t="s">
        <v>1143</v>
      </c>
      <c r="J385" s="6">
        <f>COUNTIF('Catálogo livros'!$C:$C,I385)</f>
        <v>1</v>
      </c>
    </row>
    <row r="386" spans="9:10" x14ac:dyDescent="0.25">
      <c r="I386" s="6" t="s">
        <v>1146</v>
      </c>
      <c r="J386" s="6">
        <f>COUNTIF('Catálogo livros'!$C:$C,I386)</f>
        <v>1</v>
      </c>
    </row>
    <row r="387" spans="9:10" x14ac:dyDescent="0.25">
      <c r="I387" s="6" t="s">
        <v>1148</v>
      </c>
      <c r="J387" s="6">
        <f>COUNTIF('Catálogo livros'!$C:$C,I387)</f>
        <v>1</v>
      </c>
    </row>
    <row r="388" spans="9:10" x14ac:dyDescent="0.25">
      <c r="I388" s="6" t="s">
        <v>1153</v>
      </c>
      <c r="J388" s="6">
        <f>COUNTIF('Catálogo livros'!$C:$C,I388)</f>
        <v>1</v>
      </c>
    </row>
    <row r="389" spans="9:10" x14ac:dyDescent="0.25">
      <c r="I389" s="6" t="s">
        <v>1158</v>
      </c>
      <c r="J389" s="6">
        <f>COUNTIF('Catálogo livros'!$C:$C,I389)</f>
        <v>1</v>
      </c>
    </row>
    <row r="390" spans="9:10" x14ac:dyDescent="0.25">
      <c r="I390" s="6" t="s">
        <v>1161</v>
      </c>
      <c r="J390" s="6">
        <f>COUNTIF('Catálogo livros'!$C:$C,I390)</f>
        <v>1</v>
      </c>
    </row>
    <row r="391" spans="9:10" x14ac:dyDescent="0.25">
      <c r="I391" s="6" t="s">
        <v>1164</v>
      </c>
      <c r="J391" s="6">
        <f>COUNTIF('Catálogo livros'!$C:$C,I391)</f>
        <v>1</v>
      </c>
    </row>
    <row r="392" spans="9:10" x14ac:dyDescent="0.25">
      <c r="I392" s="6" t="s">
        <v>1166</v>
      </c>
      <c r="J392" s="6">
        <f>COUNTIF('Catálogo livros'!$C:$C,I392)</f>
        <v>1</v>
      </c>
    </row>
    <row r="393" spans="9:10" x14ac:dyDescent="0.25">
      <c r="I393" s="6" t="s">
        <v>1168</v>
      </c>
      <c r="J393" s="6">
        <f>COUNTIF('Catálogo livros'!$C:$C,I393)</f>
        <v>1</v>
      </c>
    </row>
    <row r="394" spans="9:10" x14ac:dyDescent="0.25">
      <c r="I394" s="6" t="s">
        <v>1172</v>
      </c>
      <c r="J394" s="6">
        <f>COUNTIF('Catálogo livros'!$C:$C,I394)</f>
        <v>1</v>
      </c>
    </row>
    <row r="395" spans="9:10" x14ac:dyDescent="0.25">
      <c r="I395" s="6" t="s">
        <v>1174</v>
      </c>
      <c r="J395" s="6">
        <f>COUNTIF('Catálogo livros'!$C:$C,I395)</f>
        <v>1</v>
      </c>
    </row>
    <row r="396" spans="9:10" x14ac:dyDescent="0.25">
      <c r="I396" s="6" t="s">
        <v>1178</v>
      </c>
      <c r="J396" s="6">
        <f>COUNTIF('Catálogo livros'!$C:$C,I396)</f>
        <v>1</v>
      </c>
    </row>
    <row r="397" spans="9:10" x14ac:dyDescent="0.25">
      <c r="I397" s="6" t="s">
        <v>1182</v>
      </c>
      <c r="J397" s="6">
        <f>COUNTIF('Catálogo livros'!$C:$C,I397)</f>
        <v>1</v>
      </c>
    </row>
    <row r="398" spans="9:10" x14ac:dyDescent="0.25">
      <c r="I398" s="6" t="s">
        <v>1185</v>
      </c>
      <c r="J398" s="6">
        <f>COUNTIF('Catálogo livros'!$C:$C,I398)</f>
        <v>1</v>
      </c>
    </row>
    <row r="399" spans="9:10" x14ac:dyDescent="0.25">
      <c r="I399" s="6" t="s">
        <v>1189</v>
      </c>
      <c r="J399" s="6">
        <f>COUNTIF('Catálogo livros'!$C:$C,I399)</f>
        <v>1</v>
      </c>
    </row>
    <row r="400" spans="9:10" x14ac:dyDescent="0.25">
      <c r="I400" s="6" t="s">
        <v>1191</v>
      </c>
      <c r="J400" s="6">
        <f>COUNTIF('Catálogo livros'!$C:$C,I400)</f>
        <v>1</v>
      </c>
    </row>
    <row r="401" spans="9:10" x14ac:dyDescent="0.25">
      <c r="I401" s="6" t="s">
        <v>1194</v>
      </c>
      <c r="J401" s="6">
        <f>COUNTIF('Catálogo livros'!$C:$C,I401)</f>
        <v>1</v>
      </c>
    </row>
    <row r="402" spans="9:10" x14ac:dyDescent="0.25">
      <c r="I402" s="6" t="s">
        <v>1196</v>
      </c>
      <c r="J402" s="6">
        <f>COUNTIF('Catálogo livros'!$C:$C,I402)</f>
        <v>1</v>
      </c>
    </row>
    <row r="403" spans="9:10" x14ac:dyDescent="0.25">
      <c r="I403" s="6" t="s">
        <v>1201</v>
      </c>
      <c r="J403" s="6">
        <f>COUNTIF('Catálogo livros'!$C:$C,I403)</f>
        <v>1</v>
      </c>
    </row>
    <row r="404" spans="9:10" x14ac:dyDescent="0.25">
      <c r="I404" s="6" t="s">
        <v>1204</v>
      </c>
      <c r="J404" s="6">
        <f>COUNTIF('Catálogo livros'!$C:$C,I404)</f>
        <v>1</v>
      </c>
    </row>
    <row r="405" spans="9:10" x14ac:dyDescent="0.25">
      <c r="I405" s="6" t="s">
        <v>1208</v>
      </c>
      <c r="J405" s="6">
        <f>COUNTIF('Catálogo livros'!$C:$C,I405)</f>
        <v>1</v>
      </c>
    </row>
    <row r="406" spans="9:10" x14ac:dyDescent="0.25">
      <c r="I406" s="6" t="s">
        <v>1210</v>
      </c>
      <c r="J406" s="6">
        <f>COUNTIF('Catálogo livros'!$C:$C,I406)</f>
        <v>1</v>
      </c>
    </row>
    <row r="407" spans="9:10" x14ac:dyDescent="0.25">
      <c r="I407" s="6" t="s">
        <v>1213</v>
      </c>
      <c r="J407" s="6">
        <f>COUNTIF('Catálogo livros'!$C:$C,I407)</f>
        <v>1</v>
      </c>
    </row>
    <row r="408" spans="9:10" x14ac:dyDescent="0.25">
      <c r="I408" s="6" t="s">
        <v>1216</v>
      </c>
      <c r="J408" s="6">
        <f>COUNTIF('Catálogo livros'!$C:$C,I408)</f>
        <v>1</v>
      </c>
    </row>
    <row r="409" spans="9:10" x14ac:dyDescent="0.25">
      <c r="I409" s="6" t="s">
        <v>1219</v>
      </c>
      <c r="J409" s="6">
        <f>COUNTIF('Catálogo livros'!$C:$C,I409)</f>
        <v>1</v>
      </c>
    </row>
    <row r="410" spans="9:10" x14ac:dyDescent="0.25">
      <c r="I410" s="6" t="s">
        <v>1221</v>
      </c>
      <c r="J410" s="6">
        <f>COUNTIF('Catálogo livros'!$C:$C,I410)</f>
        <v>1</v>
      </c>
    </row>
    <row r="411" spans="9:10" x14ac:dyDescent="0.25">
      <c r="I411" s="6" t="s">
        <v>1224</v>
      </c>
      <c r="J411" s="6">
        <f>COUNTIF('Catálogo livros'!$C:$C,I411)</f>
        <v>1</v>
      </c>
    </row>
    <row r="412" spans="9:10" x14ac:dyDescent="0.25">
      <c r="I412" s="6" t="s">
        <v>1227</v>
      </c>
      <c r="J412" s="6">
        <f>COUNTIF('Catálogo livros'!$C:$C,I412)</f>
        <v>1</v>
      </c>
    </row>
    <row r="413" spans="9:10" x14ac:dyDescent="0.25">
      <c r="I413" s="6" t="s">
        <v>1229</v>
      </c>
      <c r="J413" s="6">
        <f>COUNTIF('Catálogo livros'!$C:$C,I413)</f>
        <v>1</v>
      </c>
    </row>
    <row r="414" spans="9:10" x14ac:dyDescent="0.25">
      <c r="I414" s="6" t="s">
        <v>1232</v>
      </c>
      <c r="J414" s="6">
        <f>COUNTIF('Catálogo livros'!$C:$C,I414)</f>
        <v>1</v>
      </c>
    </row>
    <row r="415" spans="9:10" x14ac:dyDescent="0.25">
      <c r="I415" s="6" t="s">
        <v>1234</v>
      </c>
      <c r="J415" s="6">
        <f>COUNTIF('Catálogo livros'!$C:$C,I415)</f>
        <v>1</v>
      </c>
    </row>
    <row r="416" spans="9:10" x14ac:dyDescent="0.25">
      <c r="I416" s="6" t="s">
        <v>1236</v>
      </c>
      <c r="J416" s="6">
        <f>COUNTIF('Catálogo livros'!$C:$C,I416)</f>
        <v>1</v>
      </c>
    </row>
    <row r="417" spans="9:10" x14ac:dyDescent="0.25">
      <c r="I417" s="6" t="s">
        <v>1240</v>
      </c>
      <c r="J417" s="6">
        <f>COUNTIF('Catálogo livros'!$C:$C,I417)</f>
        <v>1</v>
      </c>
    </row>
    <row r="418" spans="9:10" x14ac:dyDescent="0.25">
      <c r="I418" s="6" t="s">
        <v>1242</v>
      </c>
      <c r="J418" s="6">
        <f>COUNTIF('Catálogo livros'!$C:$C,I418)</f>
        <v>1</v>
      </c>
    </row>
    <row r="419" spans="9:10" x14ac:dyDescent="0.25">
      <c r="I419" s="6" t="s">
        <v>1246</v>
      </c>
      <c r="J419" s="6">
        <f>COUNTIF('Catálogo livros'!$C:$C,I419)</f>
        <v>1</v>
      </c>
    </row>
    <row r="420" spans="9:10" x14ac:dyDescent="0.25">
      <c r="I420" s="6" t="s">
        <v>1250</v>
      </c>
      <c r="J420" s="6">
        <f>COUNTIF('Catálogo livros'!$C:$C,I420)</f>
        <v>1</v>
      </c>
    </row>
    <row r="421" spans="9:10" x14ac:dyDescent="0.25">
      <c r="I421" s="6" t="s">
        <v>1259</v>
      </c>
      <c r="J421" s="6">
        <f>COUNTIF('Catálogo livros'!$C:$C,I421)</f>
        <v>1</v>
      </c>
    </row>
    <row r="422" spans="9:10" x14ac:dyDescent="0.25">
      <c r="I422" s="6" t="s">
        <v>1261</v>
      </c>
      <c r="J422" s="6">
        <f>COUNTIF('Catálogo livros'!$C:$C,I422)</f>
        <v>1</v>
      </c>
    </row>
    <row r="423" spans="9:10" x14ac:dyDescent="0.25">
      <c r="I423" s="6" t="s">
        <v>1263</v>
      </c>
      <c r="J423" s="6">
        <f>COUNTIF('Catálogo livros'!$C:$C,I423)</f>
        <v>1</v>
      </c>
    </row>
    <row r="424" spans="9:10" x14ac:dyDescent="0.25">
      <c r="I424" s="6" t="s">
        <v>1265</v>
      </c>
      <c r="J424" s="6">
        <f>COUNTIF('Catálogo livros'!$C:$C,I424)</f>
        <v>1</v>
      </c>
    </row>
    <row r="425" spans="9:10" x14ac:dyDescent="0.25">
      <c r="I425" s="6" t="s">
        <v>1267</v>
      </c>
      <c r="J425" s="6">
        <f>COUNTIF('Catálogo livros'!$C:$C,I425)</f>
        <v>1</v>
      </c>
    </row>
    <row r="426" spans="9:10" x14ac:dyDescent="0.25">
      <c r="I426" s="6" t="s">
        <v>1272</v>
      </c>
      <c r="J426" s="6">
        <f>COUNTIF('Catálogo livros'!$C:$C,I426)</f>
        <v>1</v>
      </c>
    </row>
    <row r="427" spans="9:10" x14ac:dyDescent="0.25">
      <c r="I427" s="6" t="s">
        <v>1275</v>
      </c>
      <c r="J427" s="6">
        <f>COUNTIF('Catálogo livros'!$C:$C,I427)</f>
        <v>1</v>
      </c>
    </row>
    <row r="428" spans="9:10" x14ac:dyDescent="0.25">
      <c r="I428" s="6" t="s">
        <v>1279</v>
      </c>
      <c r="J428" s="6">
        <f>COUNTIF('Catálogo livros'!$C:$C,I428)</f>
        <v>1</v>
      </c>
    </row>
    <row r="429" spans="9:10" x14ac:dyDescent="0.25">
      <c r="I429" s="6" t="s">
        <v>1281</v>
      </c>
      <c r="J429" s="6">
        <f>COUNTIF('Catálogo livros'!$C:$C,I429)</f>
        <v>1</v>
      </c>
    </row>
    <row r="430" spans="9:10" x14ac:dyDescent="0.25">
      <c r="I430" s="6" t="s">
        <v>1285</v>
      </c>
      <c r="J430" s="6">
        <f>COUNTIF('Catálogo livros'!$C:$C,I430)</f>
        <v>1</v>
      </c>
    </row>
    <row r="431" spans="9:10" x14ac:dyDescent="0.25">
      <c r="I431" s="6" t="s">
        <v>1287</v>
      </c>
      <c r="J431" s="6">
        <f>COUNTIF('Catálogo livros'!$C:$C,I431)</f>
        <v>1</v>
      </c>
    </row>
    <row r="432" spans="9:10" x14ac:dyDescent="0.25">
      <c r="I432" s="6" t="s">
        <v>1291</v>
      </c>
      <c r="J432" s="6">
        <f>COUNTIF('Catálogo livros'!$C:$C,I432)</f>
        <v>1</v>
      </c>
    </row>
    <row r="433" spans="9:10" x14ac:dyDescent="0.25">
      <c r="I433" s="6" t="s">
        <v>1297</v>
      </c>
      <c r="J433" s="6">
        <f>COUNTIF('Catálogo livros'!$C:$C,I433)</f>
        <v>1</v>
      </c>
    </row>
    <row r="434" spans="9:10" x14ac:dyDescent="0.25">
      <c r="I434" s="6" t="s">
        <v>1302</v>
      </c>
      <c r="J434" s="6">
        <f>COUNTIF('Catálogo livros'!$C:$C,I434)</f>
        <v>1</v>
      </c>
    </row>
    <row r="435" spans="9:10" x14ac:dyDescent="0.25">
      <c r="I435" s="6" t="s">
        <v>1310</v>
      </c>
      <c r="J435" s="6">
        <f>COUNTIF('Catálogo livros'!$C:$C,I435)</f>
        <v>1</v>
      </c>
    </row>
    <row r="436" spans="9:10" x14ac:dyDescent="0.25">
      <c r="I436" s="6" t="s">
        <v>1312</v>
      </c>
      <c r="J436" s="6">
        <f>COUNTIF('Catálogo livros'!$C:$C,I436)</f>
        <v>1</v>
      </c>
    </row>
    <row r="437" spans="9:10" x14ac:dyDescent="0.25">
      <c r="I437" s="6" t="s">
        <v>1314</v>
      </c>
      <c r="J437" s="6">
        <f>COUNTIF('Catálogo livros'!$C:$C,I437)</f>
        <v>1</v>
      </c>
    </row>
    <row r="438" spans="9:10" x14ac:dyDescent="0.25">
      <c r="I438" s="6" t="s">
        <v>1316</v>
      </c>
      <c r="J438" s="6">
        <f>COUNTIF('Catálogo livros'!$C:$C,I438)</f>
        <v>1</v>
      </c>
    </row>
    <row r="439" spans="9:10" x14ac:dyDescent="0.25">
      <c r="I439" s="6" t="s">
        <v>1322</v>
      </c>
      <c r="J439" s="6">
        <f>COUNTIF('Catálogo livros'!$C:$C,I439)</f>
        <v>1</v>
      </c>
    </row>
    <row r="440" spans="9:10" x14ac:dyDescent="0.25">
      <c r="I440" s="6" t="s">
        <v>1324</v>
      </c>
      <c r="J440" s="6">
        <f>COUNTIF('Catálogo livros'!$C:$C,I440)</f>
        <v>1</v>
      </c>
    </row>
    <row r="441" spans="9:10" x14ac:dyDescent="0.25">
      <c r="I441" s="6" t="s">
        <v>1327</v>
      </c>
      <c r="J441" s="6">
        <f>COUNTIF('Catálogo livros'!$C:$C,I441)</f>
        <v>1</v>
      </c>
    </row>
    <row r="442" spans="9:10" x14ac:dyDescent="0.25">
      <c r="I442" s="6" t="s">
        <v>1330</v>
      </c>
      <c r="J442" s="6">
        <f>COUNTIF('Catálogo livros'!$C:$C,I442)</f>
        <v>1</v>
      </c>
    </row>
    <row r="443" spans="9:10" x14ac:dyDescent="0.25">
      <c r="I443" s="6" t="s">
        <v>1333</v>
      </c>
      <c r="J443" s="6">
        <f>COUNTIF('Catálogo livros'!$C:$C,I443)</f>
        <v>1</v>
      </c>
    </row>
    <row r="444" spans="9:10" x14ac:dyDescent="0.25">
      <c r="I444" s="6" t="s">
        <v>1336</v>
      </c>
      <c r="J444" s="6">
        <f>COUNTIF('Catálogo livros'!$C:$C,I444)</f>
        <v>1</v>
      </c>
    </row>
    <row r="445" spans="9:10" x14ac:dyDescent="0.25">
      <c r="I445" s="6" t="s">
        <v>1339</v>
      </c>
      <c r="J445" s="6">
        <f>COUNTIF('Catálogo livros'!$C:$C,I445)</f>
        <v>1</v>
      </c>
    </row>
    <row r="446" spans="9:10" x14ac:dyDescent="0.25">
      <c r="I446" s="6" t="s">
        <v>1342</v>
      </c>
      <c r="J446" s="6">
        <f>COUNTIF('Catálogo livros'!$C:$C,I446)</f>
        <v>1</v>
      </c>
    </row>
    <row r="447" spans="9:10" x14ac:dyDescent="0.25">
      <c r="I447" s="6" t="s">
        <v>1345</v>
      </c>
      <c r="J447" s="6">
        <f>COUNTIF('Catálogo livros'!$C:$C,I447)</f>
        <v>1</v>
      </c>
    </row>
    <row r="448" spans="9:10" x14ac:dyDescent="0.25">
      <c r="I448" s="6" t="s">
        <v>1347</v>
      </c>
      <c r="J448" s="6">
        <f>COUNTIF('Catálogo livros'!$C:$C,I448)</f>
        <v>1</v>
      </c>
    </row>
    <row r="449" spans="9:10" x14ac:dyDescent="0.25">
      <c r="I449" s="6" t="s">
        <v>1349</v>
      </c>
      <c r="J449" s="6">
        <f>COUNTIF('Catálogo livros'!$C:$C,I449)</f>
        <v>1</v>
      </c>
    </row>
    <row r="450" spans="9:10" x14ac:dyDescent="0.25">
      <c r="I450" s="6" t="s">
        <v>1351</v>
      </c>
      <c r="J450" s="6">
        <f>COUNTIF('Catálogo livros'!$C:$C,I450)</f>
        <v>1</v>
      </c>
    </row>
    <row r="451" spans="9:10" x14ac:dyDescent="0.25">
      <c r="I451" s="6" t="s">
        <v>1353</v>
      </c>
      <c r="J451" s="6">
        <f>COUNTIF('Catálogo livros'!$C:$C,I451)</f>
        <v>1</v>
      </c>
    </row>
    <row r="452" spans="9:10" x14ac:dyDescent="0.25">
      <c r="I452" s="6" t="s">
        <v>1355</v>
      </c>
      <c r="J452" s="6">
        <f>COUNTIF('Catálogo livros'!$C:$C,I452)</f>
        <v>1</v>
      </c>
    </row>
    <row r="453" spans="9:10" x14ac:dyDescent="0.25">
      <c r="I453" s="6" t="s">
        <v>1360</v>
      </c>
      <c r="J453" s="6">
        <f>COUNTIF('Catálogo livros'!$C:$C,I453)</f>
        <v>1</v>
      </c>
    </row>
    <row r="454" spans="9:10" x14ac:dyDescent="0.25">
      <c r="I454" s="6" t="s">
        <v>1365</v>
      </c>
      <c r="J454" s="6">
        <f>COUNTIF('Catálogo livros'!$C:$C,I454)</f>
        <v>1</v>
      </c>
    </row>
    <row r="455" spans="9:10" x14ac:dyDescent="0.25">
      <c r="I455" s="6" t="s">
        <v>1368</v>
      </c>
      <c r="J455" s="6">
        <f>COUNTIF('Catálogo livros'!$C:$C,I455)</f>
        <v>1</v>
      </c>
    </row>
    <row r="456" spans="9:10" x14ac:dyDescent="0.25">
      <c r="I456" s="6" t="s">
        <v>1375</v>
      </c>
      <c r="J456" s="6">
        <f>COUNTIF('Catálogo livros'!$C:$C,I456)</f>
        <v>1</v>
      </c>
    </row>
    <row r="457" spans="9:10" x14ac:dyDescent="0.25">
      <c r="I457" s="6" t="s">
        <v>1378</v>
      </c>
      <c r="J457" s="6">
        <f>COUNTIF('Catálogo livros'!$C:$C,I457)</f>
        <v>1</v>
      </c>
    </row>
    <row r="458" spans="9:10" x14ac:dyDescent="0.25">
      <c r="I458" s="6" t="s">
        <v>1380</v>
      </c>
      <c r="J458" s="6">
        <f>COUNTIF('Catálogo livros'!$C:$C,I458)</f>
        <v>1</v>
      </c>
    </row>
    <row r="459" spans="9:10" x14ac:dyDescent="0.25">
      <c r="I459" s="6" t="s">
        <v>1383</v>
      </c>
      <c r="J459" s="6">
        <f>COUNTIF('Catálogo livros'!$C:$C,I459)</f>
        <v>1</v>
      </c>
    </row>
    <row r="460" spans="9:10" x14ac:dyDescent="0.25">
      <c r="I460" s="6" t="s">
        <v>1388</v>
      </c>
      <c r="J460" s="6">
        <f>COUNTIF('Catálogo livros'!$C:$C,I460)</f>
        <v>1</v>
      </c>
    </row>
    <row r="461" spans="9:10" x14ac:dyDescent="0.25">
      <c r="I461" s="6" t="s">
        <v>1391</v>
      </c>
      <c r="J461" s="6">
        <f>COUNTIF('Catálogo livros'!$C:$C,I461)</f>
        <v>1</v>
      </c>
    </row>
    <row r="462" spans="9:10" x14ac:dyDescent="0.25">
      <c r="I462" s="6" t="s">
        <v>1402</v>
      </c>
      <c r="J462" s="6">
        <f>COUNTIF('Catálogo livros'!$C:$C,I462)</f>
        <v>1</v>
      </c>
    </row>
    <row r="463" spans="9:10" x14ac:dyDescent="0.25">
      <c r="I463" s="6" t="s">
        <v>1405</v>
      </c>
      <c r="J463" s="6">
        <f>COUNTIF('Catálogo livros'!$C:$C,I463)</f>
        <v>1</v>
      </c>
    </row>
    <row r="464" spans="9:10" x14ac:dyDescent="0.25">
      <c r="I464" s="6" t="s">
        <v>1407</v>
      </c>
      <c r="J464" s="6">
        <f>COUNTIF('Catálogo livros'!$C:$C,I464)</f>
        <v>1</v>
      </c>
    </row>
    <row r="465" spans="9:10" x14ac:dyDescent="0.25">
      <c r="I465" s="6" t="s">
        <v>1409</v>
      </c>
      <c r="J465" s="6">
        <f>COUNTIF('Catálogo livros'!$C:$C,I465)</f>
        <v>1</v>
      </c>
    </row>
    <row r="466" spans="9:10" x14ac:dyDescent="0.25">
      <c r="I466" s="6" t="s">
        <v>1412</v>
      </c>
      <c r="J466" s="6">
        <f>COUNTIF('Catálogo livros'!$C:$C,I466)</f>
        <v>1</v>
      </c>
    </row>
    <row r="467" spans="9:10" x14ac:dyDescent="0.25">
      <c r="I467" s="6" t="s">
        <v>1414</v>
      </c>
      <c r="J467" s="6">
        <f>COUNTIF('Catálogo livros'!$C:$C,I467)</f>
        <v>1</v>
      </c>
    </row>
    <row r="468" spans="9:10" x14ac:dyDescent="0.25">
      <c r="I468" s="6" t="s">
        <v>1420</v>
      </c>
      <c r="J468" s="6">
        <f>COUNTIF('Catálogo livros'!$C:$C,I468)</f>
        <v>1</v>
      </c>
    </row>
    <row r="469" spans="9:10" x14ac:dyDescent="0.25">
      <c r="I469" s="6" t="s">
        <v>1424</v>
      </c>
      <c r="J469" s="6">
        <f>COUNTIF('Catálogo livros'!$C:$C,I469)</f>
        <v>1</v>
      </c>
    </row>
    <row r="470" spans="9:10" x14ac:dyDescent="0.25">
      <c r="I470" s="6" t="s">
        <v>1426</v>
      </c>
      <c r="J470" s="6">
        <f>COUNTIF('Catálogo livros'!$C:$C,I470)</f>
        <v>1</v>
      </c>
    </row>
    <row r="471" spans="9:10" x14ac:dyDescent="0.25">
      <c r="I471" s="6" t="s">
        <v>1428</v>
      </c>
      <c r="J471" s="6">
        <f>COUNTIF('Catálogo livros'!$C:$C,I471)</f>
        <v>1</v>
      </c>
    </row>
    <row r="472" spans="9:10" x14ac:dyDescent="0.25">
      <c r="I472" s="6" t="s">
        <v>1431</v>
      </c>
      <c r="J472" s="6">
        <f>COUNTIF('Catálogo livros'!$C:$C,I472)</f>
        <v>1</v>
      </c>
    </row>
    <row r="473" spans="9:10" x14ac:dyDescent="0.25">
      <c r="I473" s="6" t="s">
        <v>1434</v>
      </c>
      <c r="J473" s="6">
        <f>COUNTIF('Catálogo livros'!$C:$C,I473)</f>
        <v>1</v>
      </c>
    </row>
    <row r="474" spans="9:10" x14ac:dyDescent="0.25">
      <c r="I474" s="6" t="s">
        <v>1438</v>
      </c>
      <c r="J474" s="6">
        <f>COUNTIF('Catálogo livros'!$C:$C,I474)</f>
        <v>1</v>
      </c>
    </row>
    <row r="475" spans="9:10" x14ac:dyDescent="0.25">
      <c r="I475" s="6" t="s">
        <v>1441</v>
      </c>
      <c r="J475" s="6">
        <f>COUNTIF('Catálogo livros'!$C:$C,I475)</f>
        <v>1</v>
      </c>
    </row>
    <row r="476" spans="9:10" x14ac:dyDescent="0.25">
      <c r="I476" s="6" t="s">
        <v>1443</v>
      </c>
      <c r="J476" s="6">
        <f>COUNTIF('Catálogo livros'!$C:$C,I476)</f>
        <v>1</v>
      </c>
    </row>
    <row r="477" spans="9:10" x14ac:dyDescent="0.25">
      <c r="I477" s="6" t="s">
        <v>1452</v>
      </c>
      <c r="J477" s="6">
        <f>COUNTIF('Catálogo livros'!$C:$C,I477)</f>
        <v>1</v>
      </c>
    </row>
    <row r="478" spans="9:10" x14ac:dyDescent="0.25">
      <c r="I478" s="6" t="s">
        <v>1456</v>
      </c>
      <c r="J478" s="6">
        <f>COUNTIF('Catálogo livros'!$C:$C,I478)</f>
        <v>1</v>
      </c>
    </row>
    <row r="479" spans="9:10" x14ac:dyDescent="0.25">
      <c r="I479" s="6" t="s">
        <v>1458</v>
      </c>
      <c r="J479" s="6">
        <f>COUNTIF('Catálogo livros'!$C:$C,I479)</f>
        <v>1</v>
      </c>
    </row>
    <row r="480" spans="9:10" x14ac:dyDescent="0.25">
      <c r="I480" s="6" t="s">
        <v>1460</v>
      </c>
      <c r="J480" s="6">
        <f>COUNTIF('Catálogo livros'!$C:$C,I480)</f>
        <v>1</v>
      </c>
    </row>
    <row r="481" spans="9:10" x14ac:dyDescent="0.25">
      <c r="I481" s="6" t="s">
        <v>1463</v>
      </c>
      <c r="J481" s="6">
        <f>COUNTIF('Catálogo livros'!$C:$C,I481)</f>
        <v>1</v>
      </c>
    </row>
    <row r="482" spans="9:10" x14ac:dyDescent="0.25">
      <c r="I482" s="6" t="s">
        <v>1465</v>
      </c>
      <c r="J482" s="6">
        <f>COUNTIF('Catálogo livros'!$C:$C,I482)</f>
        <v>1</v>
      </c>
    </row>
    <row r="483" spans="9:10" x14ac:dyDescent="0.25">
      <c r="I483" s="6" t="s">
        <v>1467</v>
      </c>
      <c r="J483" s="6">
        <f>COUNTIF('Catálogo livros'!$C:$C,I483)</f>
        <v>1</v>
      </c>
    </row>
    <row r="484" spans="9:10" x14ac:dyDescent="0.25">
      <c r="I484" s="6" t="s">
        <v>1471</v>
      </c>
      <c r="J484" s="6">
        <f>COUNTIF('Catálogo livros'!$C:$C,I484)</f>
        <v>1</v>
      </c>
    </row>
    <row r="485" spans="9:10" x14ac:dyDescent="0.25">
      <c r="I485" s="6" t="s">
        <v>1474</v>
      </c>
      <c r="J485" s="6">
        <f>COUNTIF('Catálogo livros'!$C:$C,I485)</f>
        <v>1</v>
      </c>
    </row>
    <row r="486" spans="9:10" x14ac:dyDescent="0.25">
      <c r="I486" s="6" t="s">
        <v>1476</v>
      </c>
      <c r="J486" s="6">
        <f>COUNTIF('Catálogo livros'!$C:$C,I486)</f>
        <v>1</v>
      </c>
    </row>
    <row r="487" spans="9:10" x14ac:dyDescent="0.25">
      <c r="I487" s="6" t="s">
        <v>1478</v>
      </c>
      <c r="J487" s="6">
        <f>COUNTIF('Catálogo livros'!$C:$C,I487)</f>
        <v>1</v>
      </c>
    </row>
    <row r="488" spans="9:10" x14ac:dyDescent="0.25">
      <c r="I488" s="6" t="s">
        <v>1481</v>
      </c>
      <c r="J488" s="6">
        <f>COUNTIF('Catálogo livros'!$C:$C,I488)</f>
        <v>1</v>
      </c>
    </row>
    <row r="489" spans="9:10" x14ac:dyDescent="0.25">
      <c r="I489" s="6" t="s">
        <v>1484</v>
      </c>
      <c r="J489" s="6">
        <f>COUNTIF('Catálogo livros'!$C:$C,I489)</f>
        <v>1</v>
      </c>
    </row>
    <row r="490" spans="9:10" x14ac:dyDescent="0.25">
      <c r="I490" s="6" t="s">
        <v>1486</v>
      </c>
      <c r="J490" s="6">
        <f>COUNTIF('Catálogo livros'!$C:$C,I490)</f>
        <v>1</v>
      </c>
    </row>
  </sheetData>
  <sortState xmlns:xlrd2="http://schemas.microsoft.com/office/spreadsheetml/2017/richdata2" ref="I3:J490">
    <sortCondition descending="1" ref="J1:J490"/>
  </sortState>
  <conditionalFormatting sqref="B1:B350">
    <cfRule type="top10" dxfId="22" priority="3" rank="10"/>
  </conditionalFormatting>
  <conditionalFormatting sqref="J3:J490">
    <cfRule type="top10" dxfId="21" priority="2" rank="10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0CE34-CE58-4DE4-B2C0-41D3979D9419}">
  <sheetPr codeName="Planilha7"/>
  <dimension ref="A1:B14"/>
  <sheetViews>
    <sheetView topLeftCell="O1" workbookViewId="0">
      <selection activeCell="A2" sqref="A2"/>
    </sheetView>
  </sheetViews>
  <sheetFormatPr defaultRowHeight="12.5" x14ac:dyDescent="0.25"/>
  <cols>
    <col min="1" max="1" width="17.7265625" bestFit="1" customWidth="1"/>
    <col min="2" max="2" width="22.6328125" bestFit="1" customWidth="1"/>
  </cols>
  <sheetData>
    <row r="1" spans="1:2" x14ac:dyDescent="0.25">
      <c r="A1" s="64" t="s">
        <v>2008</v>
      </c>
      <c r="B1" t="s">
        <v>2017</v>
      </c>
    </row>
    <row r="2" spans="1:2" x14ac:dyDescent="0.25">
      <c r="A2" s="65" t="s">
        <v>2015</v>
      </c>
      <c r="B2" s="66">
        <v>11535</v>
      </c>
    </row>
    <row r="3" spans="1:2" x14ac:dyDescent="0.25">
      <c r="A3" s="65" t="s">
        <v>2016</v>
      </c>
      <c r="B3" s="66">
        <v>15260</v>
      </c>
    </row>
    <row r="4" spans="1:2" x14ac:dyDescent="0.25">
      <c r="A4" s="65" t="s">
        <v>2009</v>
      </c>
      <c r="B4" s="66">
        <v>26795</v>
      </c>
    </row>
    <row r="11" spans="1:2" x14ac:dyDescent="0.25">
      <c r="A11" s="64" t="s">
        <v>2008</v>
      </c>
      <c r="B11" t="s">
        <v>2018</v>
      </c>
    </row>
    <row r="12" spans="1:2" x14ac:dyDescent="0.25">
      <c r="A12" s="65" t="s">
        <v>2015</v>
      </c>
      <c r="B12" s="66">
        <v>14234</v>
      </c>
    </row>
    <row r="13" spans="1:2" x14ac:dyDescent="0.25">
      <c r="A13" s="65" t="s">
        <v>2016</v>
      </c>
      <c r="B13" s="66">
        <v>17331.625</v>
      </c>
    </row>
    <row r="14" spans="1:2" x14ac:dyDescent="0.25">
      <c r="A14" s="65" t="s">
        <v>2009</v>
      </c>
      <c r="B14" s="66">
        <v>31565.625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outlinePr summaryBelow="0" summaryRight="0"/>
  </sheetPr>
  <dimension ref="A1:H27"/>
  <sheetViews>
    <sheetView workbookViewId="0">
      <selection activeCell="G2" sqref="G2"/>
    </sheetView>
  </sheetViews>
  <sheetFormatPr defaultColWidth="14.453125" defaultRowHeight="15.75" customHeight="1" x14ac:dyDescent="0.25"/>
  <cols>
    <col min="1" max="1" width="18.26953125" bestFit="1" customWidth="1"/>
    <col min="3" max="3" width="16.36328125" customWidth="1"/>
    <col min="4" max="4" width="17.36328125" customWidth="1"/>
    <col min="5" max="5" width="14.54296875" customWidth="1"/>
    <col min="6" max="6" width="23.453125" bestFit="1" customWidth="1"/>
  </cols>
  <sheetData>
    <row r="1" spans="1:8" ht="15.75" customHeight="1" x14ac:dyDescent="0.25">
      <c r="A1" s="7" t="s">
        <v>2019</v>
      </c>
      <c r="B1" s="7" t="s">
        <v>1981</v>
      </c>
      <c r="C1" s="8" t="s">
        <v>1982</v>
      </c>
      <c r="D1" s="33" t="s">
        <v>1994</v>
      </c>
      <c r="E1" s="33" t="s">
        <v>1995</v>
      </c>
    </row>
    <row r="2" spans="1:8" ht="15.75" customHeight="1" x14ac:dyDescent="0.25">
      <c r="A2" s="94">
        <v>43831</v>
      </c>
      <c r="B2" s="9">
        <v>800</v>
      </c>
      <c r="C2" s="10">
        <v>1081</v>
      </c>
      <c r="D2" s="31">
        <f>(B2/C2)*100%</f>
        <v>0.74005550416281218</v>
      </c>
      <c r="E2" t="str">
        <f>IF(B2 &gt;=C2,"Meta Batida!","Abaixo da Meta!")</f>
        <v>Abaixo da Meta!</v>
      </c>
      <c r="G2" s="99">
        <f>SUM(Tabela6[Vendas])</f>
        <v>26795</v>
      </c>
      <c r="H2" s="99">
        <f>SUM(Tabela6[Meta de vendas])</f>
        <v>31565.625</v>
      </c>
    </row>
    <row r="3" spans="1:8" ht="15.75" customHeight="1" x14ac:dyDescent="0.25">
      <c r="A3" s="94">
        <v>43862</v>
      </c>
      <c r="B3" s="9">
        <v>640</v>
      </c>
      <c r="C3" s="10">
        <v>853</v>
      </c>
      <c r="D3" s="31">
        <f t="shared" ref="D3:D25" si="0">(B3/C3)*100%</f>
        <v>0.75029308323563892</v>
      </c>
      <c r="E3" t="str">
        <f t="shared" ref="E3:E25" si="1">IF(B3 &gt;=C3,"Meta Batida!","Abaixo da Meta!")</f>
        <v>Abaixo da Meta!</v>
      </c>
    </row>
    <row r="4" spans="1:8" ht="15.75" customHeight="1" x14ac:dyDescent="0.25">
      <c r="A4" s="94">
        <v>43891</v>
      </c>
      <c r="B4" s="9">
        <v>800</v>
      </c>
      <c r="C4" s="10">
        <v>1096</v>
      </c>
      <c r="D4" s="31">
        <f t="shared" si="0"/>
        <v>0.72992700729927007</v>
      </c>
      <c r="E4" t="str">
        <f t="shared" si="1"/>
        <v>Abaixo da Meta!</v>
      </c>
      <c r="G4" s="31">
        <f>(G2/H2)/100%</f>
        <v>0.84886644886644891</v>
      </c>
    </row>
    <row r="5" spans="1:8" ht="15.75" customHeight="1" x14ac:dyDescent="0.25">
      <c r="A5" s="94">
        <v>43922</v>
      </c>
      <c r="B5" s="9">
        <v>700</v>
      </c>
      <c r="C5" s="10">
        <v>971</v>
      </c>
      <c r="D5" s="31">
        <f t="shared" si="0"/>
        <v>0.7209062821833162</v>
      </c>
      <c r="E5" t="str">
        <f t="shared" si="1"/>
        <v>Abaixo da Meta!</v>
      </c>
    </row>
    <row r="6" spans="1:8" ht="15.75" customHeight="1" x14ac:dyDescent="0.25">
      <c r="A6" s="94">
        <v>43952</v>
      </c>
      <c r="B6" s="9">
        <v>930</v>
      </c>
      <c r="C6" s="10">
        <v>904</v>
      </c>
      <c r="D6" s="31">
        <f t="shared" si="0"/>
        <v>1.0287610619469028</v>
      </c>
      <c r="E6" t="str">
        <f t="shared" si="1"/>
        <v>Meta Batida!</v>
      </c>
    </row>
    <row r="7" spans="1:8" ht="15.75" customHeight="1" x14ac:dyDescent="0.25">
      <c r="A7" s="94">
        <v>43983</v>
      </c>
      <c r="B7" s="9">
        <v>1120</v>
      </c>
      <c r="C7" s="10">
        <v>1376</v>
      </c>
      <c r="D7" s="31">
        <f t="shared" si="0"/>
        <v>0.81395348837209303</v>
      </c>
      <c r="E7" t="str">
        <f t="shared" si="1"/>
        <v>Abaixo da Meta!</v>
      </c>
    </row>
    <row r="8" spans="1:8" ht="15.75" customHeight="1" x14ac:dyDescent="0.25">
      <c r="A8" s="94">
        <v>44013</v>
      </c>
      <c r="B8" s="9">
        <v>945</v>
      </c>
      <c r="C8" s="10">
        <v>1220</v>
      </c>
      <c r="D8" s="31">
        <f t="shared" si="0"/>
        <v>0.77459016393442626</v>
      </c>
      <c r="E8" t="str">
        <f t="shared" si="1"/>
        <v>Abaixo da Meta!</v>
      </c>
    </row>
    <row r="9" spans="1:8" ht="15.75" customHeight="1" x14ac:dyDescent="0.25">
      <c r="A9" s="94">
        <v>44044</v>
      </c>
      <c r="B9" s="9">
        <v>900</v>
      </c>
      <c r="C9" s="10">
        <v>1236</v>
      </c>
      <c r="D9" s="31">
        <f t="shared" si="0"/>
        <v>0.72815533980582525</v>
      </c>
      <c r="E9" t="str">
        <f t="shared" si="1"/>
        <v>Abaixo da Meta!</v>
      </c>
    </row>
    <row r="10" spans="1:8" ht="15.75" customHeight="1" x14ac:dyDescent="0.25">
      <c r="A10" s="94">
        <v>44075</v>
      </c>
      <c r="B10" s="9">
        <v>1200</v>
      </c>
      <c r="C10" s="10">
        <v>1118</v>
      </c>
      <c r="D10" s="31">
        <f t="shared" si="0"/>
        <v>1.0733452593917709</v>
      </c>
      <c r="E10" t="str">
        <f t="shared" si="1"/>
        <v>Meta Batida!</v>
      </c>
    </row>
    <row r="11" spans="1:8" ht="15.75" customHeight="1" x14ac:dyDescent="0.25">
      <c r="A11" s="94">
        <v>44105</v>
      </c>
      <c r="B11" s="9">
        <v>1300</v>
      </c>
      <c r="C11" s="10">
        <v>1746</v>
      </c>
      <c r="D11" s="31">
        <f t="shared" si="0"/>
        <v>0.74455899198167241</v>
      </c>
      <c r="E11" t="str">
        <f t="shared" si="1"/>
        <v>Abaixo da Meta!</v>
      </c>
    </row>
    <row r="12" spans="1:8" ht="15.75" customHeight="1" x14ac:dyDescent="0.25">
      <c r="A12" s="94">
        <v>44136</v>
      </c>
      <c r="B12" s="9">
        <v>1100</v>
      </c>
      <c r="C12" s="10">
        <v>1312</v>
      </c>
      <c r="D12" s="31">
        <f t="shared" si="0"/>
        <v>0.83841463414634143</v>
      </c>
      <c r="E12" t="str">
        <f t="shared" si="1"/>
        <v>Abaixo da Meta!</v>
      </c>
    </row>
    <row r="13" spans="1:8" ht="15.75" customHeight="1" x14ac:dyDescent="0.25">
      <c r="A13" s="94">
        <v>44166</v>
      </c>
      <c r="B13" s="9">
        <v>1100</v>
      </c>
      <c r="C13" s="10">
        <v>1321</v>
      </c>
      <c r="D13" s="31">
        <f t="shared" si="0"/>
        <v>0.8327024981074943</v>
      </c>
      <c r="E13" t="str">
        <f t="shared" si="1"/>
        <v>Abaixo da Meta!</v>
      </c>
    </row>
    <row r="14" spans="1:8" ht="15.75" customHeight="1" x14ac:dyDescent="0.25">
      <c r="A14" s="94">
        <v>44197</v>
      </c>
      <c r="B14" s="9">
        <v>900</v>
      </c>
      <c r="C14" s="10">
        <v>1255</v>
      </c>
      <c r="D14" s="31">
        <f t="shared" si="0"/>
        <v>0.71713147410358569</v>
      </c>
      <c r="E14" t="str">
        <f t="shared" si="1"/>
        <v>Abaixo da Meta!</v>
      </c>
    </row>
    <row r="15" spans="1:8" ht="15.75" customHeight="1" x14ac:dyDescent="0.25">
      <c r="A15" s="94">
        <v>44228</v>
      </c>
      <c r="B15" s="9">
        <v>930</v>
      </c>
      <c r="C15" s="10">
        <v>1221</v>
      </c>
      <c r="D15" s="31">
        <f t="shared" si="0"/>
        <v>0.76167076167076164</v>
      </c>
      <c r="E15" t="str">
        <f t="shared" si="1"/>
        <v>Abaixo da Meta!</v>
      </c>
    </row>
    <row r="16" spans="1:8" ht="15.75" customHeight="1" x14ac:dyDescent="0.25">
      <c r="A16" s="94">
        <v>44256</v>
      </c>
      <c r="B16" s="11">
        <v>1150</v>
      </c>
      <c r="C16" s="10">
        <v>1452</v>
      </c>
      <c r="D16" s="31">
        <f t="shared" si="0"/>
        <v>0.79201101928374651</v>
      </c>
      <c r="E16" t="str">
        <f t="shared" si="1"/>
        <v>Abaixo da Meta!</v>
      </c>
    </row>
    <row r="17" spans="1:5" ht="15.75" customHeight="1" x14ac:dyDescent="0.25">
      <c r="A17" s="94">
        <v>44287</v>
      </c>
      <c r="B17" s="11">
        <v>970</v>
      </c>
      <c r="C17" s="10">
        <v>1015</v>
      </c>
      <c r="D17" s="31">
        <f t="shared" si="0"/>
        <v>0.95566502463054193</v>
      </c>
      <c r="E17" t="str">
        <f t="shared" si="1"/>
        <v>Abaixo da Meta!</v>
      </c>
    </row>
    <row r="18" spans="1:5" ht="15.75" customHeight="1" x14ac:dyDescent="0.25">
      <c r="A18" s="94">
        <v>44317</v>
      </c>
      <c r="B18" s="11">
        <v>1110</v>
      </c>
      <c r="C18" s="10">
        <v>1073</v>
      </c>
      <c r="D18" s="31">
        <f t="shared" si="0"/>
        <v>1.0344827586206897</v>
      </c>
      <c r="E18" t="str">
        <f t="shared" si="1"/>
        <v>Meta Batida!</v>
      </c>
    </row>
    <row r="19" spans="1:5" ht="15.75" customHeight="1" x14ac:dyDescent="0.25">
      <c r="A19" s="94">
        <v>44348</v>
      </c>
      <c r="B19" s="11">
        <v>1450</v>
      </c>
      <c r="C19" s="10">
        <v>1476</v>
      </c>
      <c r="D19" s="31">
        <f t="shared" si="0"/>
        <v>0.98238482384823844</v>
      </c>
      <c r="E19" t="str">
        <f t="shared" si="1"/>
        <v>Abaixo da Meta!</v>
      </c>
    </row>
    <row r="20" spans="1:5" ht="15.75" customHeight="1" x14ac:dyDescent="0.25">
      <c r="A20" s="94">
        <v>44378</v>
      </c>
      <c r="B20" s="11">
        <v>1370</v>
      </c>
      <c r="C20" s="10">
        <v>1694</v>
      </c>
      <c r="D20" s="31">
        <f t="shared" si="0"/>
        <v>0.80873671782762691</v>
      </c>
      <c r="E20" t="str">
        <f t="shared" si="1"/>
        <v>Abaixo da Meta!</v>
      </c>
    </row>
    <row r="21" spans="1:5" ht="15.75" customHeight="1" x14ac:dyDescent="0.25">
      <c r="A21" s="94">
        <v>44409</v>
      </c>
      <c r="B21" s="11">
        <v>1200</v>
      </c>
      <c r="C21" s="10">
        <v>1540</v>
      </c>
      <c r="D21" s="31">
        <f t="shared" si="0"/>
        <v>0.77922077922077926</v>
      </c>
      <c r="E21" t="str">
        <f t="shared" si="1"/>
        <v>Abaixo da Meta!</v>
      </c>
    </row>
    <row r="22" spans="1:5" ht="15.75" customHeight="1" x14ac:dyDescent="0.25">
      <c r="A22" s="94">
        <v>44440</v>
      </c>
      <c r="B22" s="11">
        <v>1680</v>
      </c>
      <c r="C22" s="10">
        <v>1695</v>
      </c>
      <c r="D22" s="31">
        <f t="shared" si="0"/>
        <v>0.99115044247787609</v>
      </c>
      <c r="E22" t="str">
        <f t="shared" si="1"/>
        <v>Abaixo da Meta!</v>
      </c>
    </row>
    <row r="23" spans="1:5" ht="15.75" customHeight="1" x14ac:dyDescent="0.25">
      <c r="A23" s="94">
        <v>44470</v>
      </c>
      <c r="B23" s="95">
        <f>(B21+B22)/2</f>
        <v>1440</v>
      </c>
      <c r="C23" s="95">
        <f>(C21+C22)/2</f>
        <v>1617.5</v>
      </c>
      <c r="D23" s="31">
        <f t="shared" si="0"/>
        <v>0.89026275115919629</v>
      </c>
      <c r="E23" t="str">
        <f t="shared" si="1"/>
        <v>Abaixo da Meta!</v>
      </c>
    </row>
    <row r="24" spans="1:5" ht="15.75" customHeight="1" x14ac:dyDescent="0.25">
      <c r="A24" s="94">
        <v>44501</v>
      </c>
      <c r="B24" s="95">
        <f t="shared" ref="B24:B25" si="2">(B22+B23)/2</f>
        <v>1560</v>
      </c>
      <c r="C24" s="95">
        <f t="shared" ref="C24:C25" si="3">(C22+C23)/2</f>
        <v>1656.25</v>
      </c>
      <c r="D24" s="31">
        <f t="shared" si="0"/>
        <v>0.94188679245283013</v>
      </c>
      <c r="E24" t="str">
        <f t="shared" si="1"/>
        <v>Abaixo da Meta!</v>
      </c>
    </row>
    <row r="25" spans="1:5" ht="15.75" customHeight="1" x14ac:dyDescent="0.25">
      <c r="A25" s="94">
        <v>44531</v>
      </c>
      <c r="B25" s="95">
        <f t="shared" si="2"/>
        <v>1500</v>
      </c>
      <c r="C25" s="95">
        <f t="shared" si="3"/>
        <v>1636.875</v>
      </c>
      <c r="D25" s="31">
        <f t="shared" si="0"/>
        <v>0.91638029782359676</v>
      </c>
      <c r="E25" t="str">
        <f t="shared" si="1"/>
        <v>Abaixo da Meta!</v>
      </c>
    </row>
    <row r="26" spans="1:5" ht="15.75" customHeight="1" x14ac:dyDescent="0.25">
      <c r="D26" s="32"/>
    </row>
    <row r="27" spans="1:5" ht="15.75" customHeight="1" x14ac:dyDescent="0.25">
      <c r="D27" s="32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42A67-534C-4C22-A4CA-7B3AE6691DEE}">
  <sheetPr codeName="Planilha9"/>
  <dimension ref="A1:E16"/>
  <sheetViews>
    <sheetView workbookViewId="0">
      <selection activeCell="J46" sqref="J46"/>
    </sheetView>
  </sheetViews>
  <sheetFormatPr defaultRowHeight="12.5" x14ac:dyDescent="0.25"/>
  <cols>
    <col min="1" max="1" width="14.36328125" bestFit="1" customWidth="1"/>
    <col min="2" max="2" width="11.36328125" bestFit="1" customWidth="1"/>
    <col min="3" max="3" width="9.6328125" bestFit="1" customWidth="1"/>
    <col min="4" max="4" width="14.7265625" bestFit="1" customWidth="1"/>
    <col min="5" max="5" width="15.6328125" bestFit="1" customWidth="1"/>
  </cols>
  <sheetData>
    <row r="1" spans="1:5" ht="13" x14ac:dyDescent="0.25">
      <c r="A1" s="39" t="s">
        <v>1493</v>
      </c>
      <c r="B1" s="40" t="s">
        <v>1494</v>
      </c>
      <c r="C1" s="39" t="s">
        <v>2003</v>
      </c>
      <c r="D1" s="39" t="s">
        <v>1997</v>
      </c>
      <c r="E1" s="39" t="s">
        <v>2002</v>
      </c>
    </row>
    <row r="2" spans="1:5" x14ac:dyDescent="0.25">
      <c r="A2" s="19" t="e" vm="1">
        <v>#VALUE!</v>
      </c>
      <c r="B2" s="18" t="s">
        <v>1502</v>
      </c>
      <c r="C2" s="19" t="s">
        <v>1988</v>
      </c>
      <c r="D2" s="20">
        <f t="shared" ref="D2:D16" si="0">COUNTIF(Estado,B2)</f>
        <v>46</v>
      </c>
      <c r="E2" s="49">
        <f>(D2/Clientes!$U$66)/100%</f>
        <v>9.7046413502109699E-2</v>
      </c>
    </row>
    <row r="3" spans="1:5" x14ac:dyDescent="0.25">
      <c r="A3" s="19" t="e" vm="2">
        <v>#VALUE!</v>
      </c>
      <c r="B3" s="18" t="s">
        <v>1611</v>
      </c>
      <c r="C3" s="19" t="s">
        <v>1988</v>
      </c>
      <c r="D3" s="20">
        <f t="shared" si="0"/>
        <v>22</v>
      </c>
      <c r="E3" s="49">
        <f>(D3/Clientes!$U$66)/100%</f>
        <v>4.6413502109704644E-2</v>
      </c>
    </row>
    <row r="4" spans="1:5" x14ac:dyDescent="0.25">
      <c r="A4" s="19" t="e" vm="3">
        <v>#VALUE!</v>
      </c>
      <c r="B4" s="18" t="s">
        <v>1548</v>
      </c>
      <c r="C4" s="19" t="s">
        <v>1988</v>
      </c>
      <c r="D4" s="20">
        <f t="shared" si="0"/>
        <v>22</v>
      </c>
      <c r="E4" s="49">
        <f>(D4/Clientes!$U$66)/100%</f>
        <v>4.6413502109704644E-2</v>
      </c>
    </row>
    <row r="5" spans="1:5" x14ac:dyDescent="0.25">
      <c r="A5" s="19" t="e" vm="4">
        <v>#VALUE!</v>
      </c>
      <c r="B5" s="18" t="s">
        <v>1514</v>
      </c>
      <c r="C5" s="19" t="s">
        <v>1988</v>
      </c>
      <c r="D5" s="20">
        <f t="shared" si="0"/>
        <v>22</v>
      </c>
      <c r="E5" s="49">
        <f>(D5/Clientes!$U$66)/100%</f>
        <v>4.6413502109704644E-2</v>
      </c>
    </row>
    <row r="6" spans="1:5" x14ac:dyDescent="0.25">
      <c r="A6" s="19" t="e" vm="5">
        <v>#VALUE!</v>
      </c>
      <c r="B6" s="18" t="s">
        <v>1633</v>
      </c>
      <c r="C6" s="19" t="s">
        <v>1988</v>
      </c>
      <c r="D6" s="20">
        <f t="shared" si="0"/>
        <v>22</v>
      </c>
      <c r="E6" s="49">
        <f>(D6/Clientes!$U$66)/100%</f>
        <v>4.6413502109704644E-2</v>
      </c>
    </row>
    <row r="7" spans="1:5" x14ac:dyDescent="0.25">
      <c r="A7" s="19" t="e" vm="6">
        <v>#VALUE!</v>
      </c>
      <c r="B7" s="18" t="s">
        <v>1509</v>
      </c>
      <c r="C7" s="19" t="s">
        <v>1988</v>
      </c>
      <c r="D7" s="20">
        <f t="shared" si="0"/>
        <v>22</v>
      </c>
      <c r="E7" s="49">
        <f>(D7/Clientes!$U$66)/100%</f>
        <v>4.6413502109704644E-2</v>
      </c>
    </row>
    <row r="8" spans="1:5" x14ac:dyDescent="0.25">
      <c r="A8" s="19" t="e" vm="7">
        <v>#VALUE!</v>
      </c>
      <c r="B8" s="18" t="s">
        <v>1575</v>
      </c>
      <c r="C8" s="19" t="s">
        <v>1988</v>
      </c>
      <c r="D8" s="20">
        <f t="shared" si="0"/>
        <v>23</v>
      </c>
      <c r="E8" s="49">
        <f>(D8/Clientes!$U$66)/100%</f>
        <v>4.852320675105485E-2</v>
      </c>
    </row>
    <row r="9" spans="1:5" x14ac:dyDescent="0.25">
      <c r="A9" s="19" t="e" vm="8">
        <v>#VALUE!</v>
      </c>
      <c r="B9" s="18" t="s">
        <v>1600</v>
      </c>
      <c r="C9" s="19" t="s">
        <v>1988</v>
      </c>
      <c r="D9" s="20">
        <f t="shared" si="0"/>
        <v>22</v>
      </c>
      <c r="E9" s="49">
        <f>(D9/Clientes!$U$66)/100%</f>
        <v>4.6413502109704644E-2</v>
      </c>
    </row>
    <row r="10" spans="1:5" x14ac:dyDescent="0.25">
      <c r="A10" s="19" t="e" vm="9">
        <v>#VALUE!</v>
      </c>
      <c r="B10" s="18" t="s">
        <v>1533</v>
      </c>
      <c r="C10" s="19" t="s">
        <v>1988</v>
      </c>
      <c r="D10" s="20">
        <f t="shared" si="0"/>
        <v>22</v>
      </c>
      <c r="E10" s="49">
        <f>(D10/Clientes!$U$66)/100%</f>
        <v>4.6413502109704644E-2</v>
      </c>
    </row>
    <row r="11" spans="1:5" x14ac:dyDescent="0.25">
      <c r="A11" s="19" t="e" vm="10">
        <v>#VALUE!</v>
      </c>
      <c r="B11" s="18" t="s">
        <v>1542</v>
      </c>
      <c r="C11" s="19" t="s">
        <v>1988</v>
      </c>
      <c r="D11" s="20">
        <f t="shared" si="0"/>
        <v>22</v>
      </c>
      <c r="E11" s="49">
        <f>(D11/Clientes!$U$66)/100%</f>
        <v>4.6413502109704644E-2</v>
      </c>
    </row>
    <row r="12" spans="1:5" x14ac:dyDescent="0.25">
      <c r="A12" s="19" t="e" vm="11">
        <v>#VALUE!</v>
      </c>
      <c r="B12" s="18" t="s">
        <v>1619</v>
      </c>
      <c r="C12" s="19" t="s">
        <v>1988</v>
      </c>
      <c r="D12" s="20">
        <f t="shared" si="0"/>
        <v>22</v>
      </c>
      <c r="E12" s="49">
        <f>(D12/Clientes!$U$66)/100%</f>
        <v>4.6413502109704644E-2</v>
      </c>
    </row>
    <row r="13" spans="1:5" x14ac:dyDescent="0.25">
      <c r="A13" s="19" t="e" vm="12">
        <v>#VALUE!</v>
      </c>
      <c r="B13" s="18" t="s">
        <v>1520</v>
      </c>
      <c r="C13" s="19" t="s">
        <v>1988</v>
      </c>
      <c r="D13" s="20">
        <f t="shared" si="0"/>
        <v>69</v>
      </c>
      <c r="E13" s="49">
        <f>(D13/Clientes!$U$66)/100%</f>
        <v>0.14556962025316456</v>
      </c>
    </row>
    <row r="14" spans="1:5" x14ac:dyDescent="0.25">
      <c r="A14" s="19" t="e" vm="13">
        <v>#VALUE!</v>
      </c>
      <c r="B14" s="18" t="s">
        <v>1526</v>
      </c>
      <c r="C14" s="19" t="s">
        <v>1988</v>
      </c>
      <c r="D14" s="20">
        <f t="shared" si="0"/>
        <v>46</v>
      </c>
      <c r="E14" s="49">
        <f>(D14/Clientes!$U$66)/100%</f>
        <v>9.7046413502109699E-2</v>
      </c>
    </row>
    <row r="15" spans="1:5" x14ac:dyDescent="0.25">
      <c r="A15" s="19" t="e" vm="14">
        <v>#VALUE!</v>
      </c>
      <c r="B15" s="18" t="s">
        <v>1562</v>
      </c>
      <c r="C15" s="19" t="s">
        <v>1988</v>
      </c>
      <c r="D15" s="20">
        <f t="shared" si="0"/>
        <v>23</v>
      </c>
      <c r="E15" s="49">
        <f>(D15/Clientes!$U$66)/100%</f>
        <v>4.852320675105485E-2</v>
      </c>
    </row>
    <row r="16" spans="1:5" x14ac:dyDescent="0.25">
      <c r="A16" s="19" t="e" vm="15">
        <v>#VALUE!</v>
      </c>
      <c r="B16" s="18" t="s">
        <v>1553</v>
      </c>
      <c r="C16" s="19" t="s">
        <v>1988</v>
      </c>
      <c r="D16" s="20">
        <f t="shared" si="0"/>
        <v>69</v>
      </c>
      <c r="E16" s="49">
        <f>(D16/Clientes!$U$66)/100%</f>
        <v>0.14556962025316456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outlinePr summaryBelow="0" summaryRight="0"/>
  </sheetPr>
  <dimension ref="A1:C943"/>
  <sheetViews>
    <sheetView workbookViewId="0">
      <selection activeCell="A2" sqref="A2:A15"/>
    </sheetView>
  </sheetViews>
  <sheetFormatPr defaultColWidth="14.453125" defaultRowHeight="15.75" customHeight="1" x14ac:dyDescent="0.25"/>
  <sheetData>
    <row r="1" spans="1:3" ht="13" x14ac:dyDescent="0.3">
      <c r="A1" s="12" t="s">
        <v>1983</v>
      </c>
      <c r="B1" s="12" t="s">
        <v>1984</v>
      </c>
    </row>
    <row r="2" spans="1:3" ht="15.75" customHeight="1" x14ac:dyDescent="0.25">
      <c r="A2" s="13">
        <v>43831</v>
      </c>
      <c r="B2" s="14">
        <v>50</v>
      </c>
      <c r="C2">
        <f>MONTH(A2)</f>
        <v>1</v>
      </c>
    </row>
    <row r="3" spans="1:3" ht="15.75" customHeight="1" x14ac:dyDescent="0.25">
      <c r="A3" s="13">
        <v>43832</v>
      </c>
      <c r="B3" s="14">
        <v>51</v>
      </c>
      <c r="C3">
        <f t="shared" ref="C3:C66" si="0">MONTH(A3)</f>
        <v>1</v>
      </c>
    </row>
    <row r="4" spans="1:3" ht="15.75" customHeight="1" x14ac:dyDescent="0.25">
      <c r="A4" s="13">
        <v>43833</v>
      </c>
      <c r="B4" s="14">
        <v>53</v>
      </c>
      <c r="C4">
        <f t="shared" si="0"/>
        <v>1</v>
      </c>
    </row>
    <row r="5" spans="1:3" ht="15.75" customHeight="1" x14ac:dyDescent="0.25">
      <c r="A5" s="13">
        <v>43834</v>
      </c>
      <c r="B5" s="14">
        <v>203</v>
      </c>
      <c r="C5">
        <f t="shared" si="0"/>
        <v>1</v>
      </c>
    </row>
    <row r="6" spans="1:3" ht="15.75" customHeight="1" x14ac:dyDescent="0.25">
      <c r="A6" s="13">
        <v>43835</v>
      </c>
      <c r="B6" s="14">
        <v>127.5</v>
      </c>
      <c r="C6">
        <f t="shared" si="0"/>
        <v>1</v>
      </c>
    </row>
    <row r="7" spans="1:3" ht="15.75" customHeight="1" x14ac:dyDescent="0.25">
      <c r="A7" s="13">
        <v>43836</v>
      </c>
      <c r="B7" s="14">
        <v>52</v>
      </c>
      <c r="C7">
        <f t="shared" si="0"/>
        <v>1</v>
      </c>
    </row>
    <row r="8" spans="1:3" ht="15.75" customHeight="1" x14ac:dyDescent="0.25">
      <c r="A8" s="13">
        <v>43837</v>
      </c>
      <c r="B8" s="14">
        <v>53</v>
      </c>
      <c r="C8">
        <f t="shared" si="0"/>
        <v>1</v>
      </c>
    </row>
    <row r="9" spans="1:3" ht="15.75" customHeight="1" x14ac:dyDescent="0.25">
      <c r="A9" s="13">
        <v>43838</v>
      </c>
      <c r="B9" s="14">
        <v>54</v>
      </c>
      <c r="C9">
        <f t="shared" si="0"/>
        <v>1</v>
      </c>
    </row>
    <row r="10" spans="1:3" ht="15.75" customHeight="1" x14ac:dyDescent="0.25">
      <c r="A10" s="13">
        <v>43839</v>
      </c>
      <c r="B10" s="14">
        <v>55</v>
      </c>
      <c r="C10">
        <f t="shared" si="0"/>
        <v>1</v>
      </c>
    </row>
    <row r="11" spans="1:3" ht="15.75" customHeight="1" x14ac:dyDescent="0.25">
      <c r="A11" s="13">
        <v>43840</v>
      </c>
      <c r="B11" s="14">
        <v>130</v>
      </c>
      <c r="C11">
        <f t="shared" si="0"/>
        <v>1</v>
      </c>
    </row>
    <row r="12" spans="1:3" ht="15.75" customHeight="1" x14ac:dyDescent="0.25">
      <c r="A12" s="13">
        <v>43841</v>
      </c>
      <c r="B12" s="14">
        <v>205</v>
      </c>
      <c r="C12">
        <f t="shared" si="0"/>
        <v>1</v>
      </c>
    </row>
    <row r="13" spans="1:3" ht="15.75" customHeight="1" x14ac:dyDescent="0.25">
      <c r="A13" s="13">
        <v>43842</v>
      </c>
      <c r="B13" s="14">
        <v>204</v>
      </c>
      <c r="C13">
        <f t="shared" si="0"/>
        <v>1</v>
      </c>
    </row>
    <row r="14" spans="1:3" ht="15.75" customHeight="1" x14ac:dyDescent="0.25">
      <c r="A14" s="13">
        <v>43843</v>
      </c>
      <c r="B14" s="14">
        <v>51</v>
      </c>
      <c r="C14">
        <f t="shared" si="0"/>
        <v>1</v>
      </c>
    </row>
    <row r="15" spans="1:3" ht="15.75" customHeight="1" x14ac:dyDescent="0.25">
      <c r="A15" s="13">
        <v>43844</v>
      </c>
      <c r="B15" s="14">
        <v>50</v>
      </c>
      <c r="C15">
        <f t="shared" si="0"/>
        <v>1</v>
      </c>
    </row>
    <row r="16" spans="1:3" ht="15.75" customHeight="1" x14ac:dyDescent="0.25">
      <c r="A16" s="13">
        <v>43845</v>
      </c>
      <c r="B16" s="14">
        <v>52.5</v>
      </c>
      <c r="C16">
        <f t="shared" si="0"/>
        <v>1</v>
      </c>
    </row>
    <row r="17" spans="1:3" ht="15.75" customHeight="1" x14ac:dyDescent="0.25">
      <c r="A17" s="13">
        <v>43846</v>
      </c>
      <c r="B17" s="14">
        <v>55</v>
      </c>
      <c r="C17">
        <f t="shared" si="0"/>
        <v>1</v>
      </c>
    </row>
    <row r="18" spans="1:3" ht="15.75" customHeight="1" x14ac:dyDescent="0.25">
      <c r="A18" s="13">
        <v>43847</v>
      </c>
      <c r="B18" s="14">
        <v>54</v>
      </c>
      <c r="C18">
        <f t="shared" si="0"/>
        <v>1</v>
      </c>
    </row>
    <row r="19" spans="1:3" ht="15.75" customHeight="1" x14ac:dyDescent="0.25">
      <c r="A19" s="13">
        <v>43848</v>
      </c>
      <c r="B19" s="14">
        <v>207</v>
      </c>
      <c r="C19">
        <f t="shared" si="0"/>
        <v>1</v>
      </c>
    </row>
    <row r="20" spans="1:3" ht="15.75" customHeight="1" x14ac:dyDescent="0.25">
      <c r="A20" s="13">
        <v>43849</v>
      </c>
      <c r="B20" s="14">
        <v>201</v>
      </c>
      <c r="C20">
        <f t="shared" si="0"/>
        <v>1</v>
      </c>
    </row>
    <row r="21" spans="1:3" ht="15.75" customHeight="1" x14ac:dyDescent="0.25">
      <c r="A21" s="13">
        <v>43850</v>
      </c>
      <c r="B21" s="14">
        <v>53</v>
      </c>
      <c r="C21">
        <f t="shared" si="0"/>
        <v>1</v>
      </c>
    </row>
    <row r="22" spans="1:3" ht="15.75" customHeight="1" x14ac:dyDescent="0.25">
      <c r="A22" s="13">
        <v>43851</v>
      </c>
      <c r="B22" s="14">
        <v>54</v>
      </c>
      <c r="C22">
        <f t="shared" si="0"/>
        <v>1</v>
      </c>
    </row>
    <row r="23" spans="1:3" ht="15.75" customHeight="1" x14ac:dyDescent="0.25">
      <c r="A23" s="13">
        <v>43852</v>
      </c>
      <c r="B23" s="14">
        <v>52</v>
      </c>
      <c r="C23">
        <f t="shared" si="0"/>
        <v>1</v>
      </c>
    </row>
    <row r="24" spans="1:3" ht="15.75" customHeight="1" x14ac:dyDescent="0.25">
      <c r="A24" s="13">
        <v>43853</v>
      </c>
      <c r="B24" s="14">
        <v>51</v>
      </c>
      <c r="C24">
        <f t="shared" si="0"/>
        <v>1</v>
      </c>
    </row>
    <row r="25" spans="1:3" ht="15.75" customHeight="1" x14ac:dyDescent="0.25">
      <c r="A25" s="13">
        <v>43854</v>
      </c>
      <c r="B25" s="14">
        <v>50</v>
      </c>
      <c r="C25">
        <f t="shared" si="0"/>
        <v>1</v>
      </c>
    </row>
    <row r="26" spans="1:3" ht="15.75" customHeight="1" x14ac:dyDescent="0.25">
      <c r="A26" s="13">
        <v>43855</v>
      </c>
      <c r="B26" s="14">
        <v>208</v>
      </c>
      <c r="C26">
        <f t="shared" si="0"/>
        <v>1</v>
      </c>
    </row>
    <row r="27" spans="1:3" ht="15.75" customHeight="1" x14ac:dyDescent="0.25">
      <c r="A27" s="13">
        <v>43856</v>
      </c>
      <c r="B27" s="14">
        <v>203</v>
      </c>
      <c r="C27">
        <f t="shared" si="0"/>
        <v>1</v>
      </c>
    </row>
    <row r="28" spans="1:3" ht="15.75" customHeight="1" x14ac:dyDescent="0.25">
      <c r="A28" s="13">
        <v>43857</v>
      </c>
      <c r="B28" s="14">
        <v>50</v>
      </c>
      <c r="C28">
        <f t="shared" si="0"/>
        <v>1</v>
      </c>
    </row>
    <row r="29" spans="1:3" ht="15.75" customHeight="1" x14ac:dyDescent="0.25">
      <c r="A29" s="13">
        <v>43858</v>
      </c>
      <c r="B29" s="14">
        <v>51</v>
      </c>
      <c r="C29">
        <f t="shared" si="0"/>
        <v>1</v>
      </c>
    </row>
    <row r="30" spans="1:3" ht="15.75" customHeight="1" x14ac:dyDescent="0.25">
      <c r="A30" s="13">
        <v>43859</v>
      </c>
      <c r="B30" s="14">
        <v>53</v>
      </c>
      <c r="C30">
        <f t="shared" si="0"/>
        <v>1</v>
      </c>
    </row>
    <row r="31" spans="1:3" ht="15.75" customHeight="1" x14ac:dyDescent="0.25">
      <c r="A31" s="13">
        <v>43860</v>
      </c>
      <c r="B31" s="14">
        <v>54</v>
      </c>
      <c r="C31">
        <f t="shared" si="0"/>
        <v>1</v>
      </c>
    </row>
    <row r="32" spans="1:3" ht="15.75" customHeight="1" x14ac:dyDescent="0.25">
      <c r="A32" s="13">
        <v>43861</v>
      </c>
      <c r="B32" s="14">
        <v>51</v>
      </c>
      <c r="C32">
        <f t="shared" si="0"/>
        <v>1</v>
      </c>
    </row>
    <row r="33" spans="1:3" ht="15.75" customHeight="1" x14ac:dyDescent="0.25">
      <c r="A33" s="13">
        <v>43862</v>
      </c>
      <c r="B33" s="14">
        <v>208</v>
      </c>
      <c r="C33">
        <f t="shared" si="0"/>
        <v>2</v>
      </c>
    </row>
    <row r="34" spans="1:3" ht="15.75" customHeight="1" x14ac:dyDescent="0.25">
      <c r="A34" s="13">
        <v>43863</v>
      </c>
      <c r="B34" s="14">
        <v>209</v>
      </c>
      <c r="C34">
        <f t="shared" si="0"/>
        <v>2</v>
      </c>
    </row>
    <row r="35" spans="1:3" ht="15.75" customHeight="1" x14ac:dyDescent="0.25">
      <c r="A35" s="13">
        <v>43864</v>
      </c>
      <c r="B35" s="14">
        <v>51</v>
      </c>
      <c r="C35">
        <f t="shared" si="0"/>
        <v>2</v>
      </c>
    </row>
    <row r="36" spans="1:3" ht="15.75" customHeight="1" x14ac:dyDescent="0.25">
      <c r="A36" s="13">
        <v>43865</v>
      </c>
      <c r="B36" s="14">
        <v>52</v>
      </c>
      <c r="C36">
        <f t="shared" si="0"/>
        <v>2</v>
      </c>
    </row>
    <row r="37" spans="1:3" ht="15.75" customHeight="1" x14ac:dyDescent="0.25">
      <c r="A37" s="13">
        <v>43866</v>
      </c>
      <c r="B37" s="14">
        <v>53</v>
      </c>
      <c r="C37">
        <f t="shared" si="0"/>
        <v>2</v>
      </c>
    </row>
    <row r="38" spans="1:3" ht="12.5" x14ac:dyDescent="0.25">
      <c r="A38" s="13">
        <v>43867</v>
      </c>
      <c r="B38" s="14">
        <v>54</v>
      </c>
      <c r="C38">
        <f t="shared" si="0"/>
        <v>2</v>
      </c>
    </row>
    <row r="39" spans="1:3" ht="12.5" x14ac:dyDescent="0.25">
      <c r="A39" s="13">
        <v>43868</v>
      </c>
      <c r="B39" s="14">
        <v>55</v>
      </c>
      <c r="C39">
        <f t="shared" si="0"/>
        <v>2</v>
      </c>
    </row>
    <row r="40" spans="1:3" ht="12.5" x14ac:dyDescent="0.25">
      <c r="A40" s="13">
        <v>43869</v>
      </c>
      <c r="B40" s="14">
        <v>209</v>
      </c>
      <c r="C40">
        <f t="shared" si="0"/>
        <v>2</v>
      </c>
    </row>
    <row r="41" spans="1:3" ht="12.5" x14ac:dyDescent="0.25">
      <c r="A41" s="13">
        <v>43870</v>
      </c>
      <c r="B41" s="14">
        <v>205</v>
      </c>
      <c r="C41">
        <f t="shared" si="0"/>
        <v>2</v>
      </c>
    </row>
    <row r="42" spans="1:3" ht="12.5" x14ac:dyDescent="0.25">
      <c r="A42" s="13">
        <v>43871</v>
      </c>
      <c r="B42" s="14">
        <v>50</v>
      </c>
      <c r="C42">
        <f t="shared" si="0"/>
        <v>2</v>
      </c>
    </row>
    <row r="43" spans="1:3" ht="12.5" x14ac:dyDescent="0.25">
      <c r="A43" s="13">
        <v>43872</v>
      </c>
      <c r="B43" s="14">
        <v>58</v>
      </c>
      <c r="C43">
        <f t="shared" si="0"/>
        <v>2</v>
      </c>
    </row>
    <row r="44" spans="1:3" ht="12.5" x14ac:dyDescent="0.25">
      <c r="A44" s="13">
        <v>43873</v>
      </c>
      <c r="B44" s="14">
        <v>51</v>
      </c>
      <c r="C44">
        <f t="shared" si="0"/>
        <v>2</v>
      </c>
    </row>
    <row r="45" spans="1:3" ht="12.5" x14ac:dyDescent="0.25">
      <c r="A45" s="13">
        <v>43874</v>
      </c>
      <c r="B45" s="14">
        <v>52</v>
      </c>
      <c r="C45">
        <f t="shared" si="0"/>
        <v>2</v>
      </c>
    </row>
    <row r="46" spans="1:3" ht="12.5" x14ac:dyDescent="0.25">
      <c r="A46" s="13">
        <v>43875</v>
      </c>
      <c r="B46" s="14">
        <v>53</v>
      </c>
      <c r="C46">
        <f t="shared" si="0"/>
        <v>2</v>
      </c>
    </row>
    <row r="47" spans="1:3" ht="12.5" x14ac:dyDescent="0.25">
      <c r="A47" s="13">
        <v>43876</v>
      </c>
      <c r="B47" s="14">
        <v>51</v>
      </c>
      <c r="C47">
        <f t="shared" si="0"/>
        <v>2</v>
      </c>
    </row>
    <row r="48" spans="1:3" ht="12.5" x14ac:dyDescent="0.25">
      <c r="A48" s="13">
        <v>43877</v>
      </c>
      <c r="B48" s="14">
        <v>86.202898550724598</v>
      </c>
      <c r="C48">
        <f t="shared" si="0"/>
        <v>2</v>
      </c>
    </row>
    <row r="49" spans="1:3" ht="12.5" x14ac:dyDescent="0.25">
      <c r="A49" s="13">
        <v>43878</v>
      </c>
      <c r="B49" s="14">
        <v>85.940487203206899</v>
      </c>
      <c r="C49">
        <f t="shared" si="0"/>
        <v>2</v>
      </c>
    </row>
    <row r="50" spans="1:3" ht="12.5" x14ac:dyDescent="0.25">
      <c r="A50" s="13">
        <v>43879</v>
      </c>
      <c r="B50" s="14">
        <v>85.678075855689201</v>
      </c>
      <c r="C50">
        <f t="shared" si="0"/>
        <v>2</v>
      </c>
    </row>
    <row r="51" spans="1:3" ht="12.5" x14ac:dyDescent="0.25">
      <c r="A51" s="13">
        <v>43880</v>
      </c>
      <c r="B51" s="14">
        <v>85.415664508171403</v>
      </c>
      <c r="C51">
        <f t="shared" si="0"/>
        <v>2</v>
      </c>
    </row>
    <row r="52" spans="1:3" ht="12.5" x14ac:dyDescent="0.25">
      <c r="A52" s="13">
        <v>43881</v>
      </c>
      <c r="B52" s="14">
        <v>85.153253160653705</v>
      </c>
      <c r="C52">
        <f t="shared" si="0"/>
        <v>2</v>
      </c>
    </row>
    <row r="53" spans="1:3" ht="12.5" x14ac:dyDescent="0.25">
      <c r="A53" s="13">
        <v>43882</v>
      </c>
      <c r="B53" s="14">
        <v>84.890841813136007</v>
      </c>
      <c r="C53">
        <f t="shared" si="0"/>
        <v>2</v>
      </c>
    </row>
    <row r="54" spans="1:3" ht="12.5" x14ac:dyDescent="0.25">
      <c r="A54" s="13">
        <v>43883</v>
      </c>
      <c r="B54" s="14">
        <v>84.628430465618194</v>
      </c>
      <c r="C54">
        <f t="shared" si="0"/>
        <v>2</v>
      </c>
    </row>
    <row r="55" spans="1:3" ht="12.5" x14ac:dyDescent="0.25">
      <c r="A55" s="13">
        <v>43884</v>
      </c>
      <c r="B55" s="14">
        <v>84.366019118100496</v>
      </c>
      <c r="C55">
        <f t="shared" si="0"/>
        <v>2</v>
      </c>
    </row>
    <row r="56" spans="1:3" ht="12.5" x14ac:dyDescent="0.25">
      <c r="A56" s="13">
        <v>43885</v>
      </c>
      <c r="B56" s="14">
        <v>84.103607770582798</v>
      </c>
      <c r="C56">
        <f t="shared" si="0"/>
        <v>2</v>
      </c>
    </row>
    <row r="57" spans="1:3" ht="12.5" x14ac:dyDescent="0.25">
      <c r="A57" s="13">
        <v>43886</v>
      </c>
      <c r="B57" s="14">
        <v>83.841196423065</v>
      </c>
      <c r="C57">
        <f t="shared" si="0"/>
        <v>2</v>
      </c>
    </row>
    <row r="58" spans="1:3" ht="12.5" x14ac:dyDescent="0.25">
      <c r="A58" s="13">
        <v>43887</v>
      </c>
      <c r="B58" s="14">
        <v>83.578785075547302</v>
      </c>
      <c r="C58">
        <f t="shared" si="0"/>
        <v>2</v>
      </c>
    </row>
    <row r="59" spans="1:3" ht="12.5" x14ac:dyDescent="0.25">
      <c r="A59" s="13">
        <v>43888</v>
      </c>
      <c r="B59" s="14">
        <v>83.316373728029603</v>
      </c>
      <c r="C59">
        <f t="shared" si="0"/>
        <v>2</v>
      </c>
    </row>
    <row r="60" spans="1:3" ht="12.5" x14ac:dyDescent="0.25">
      <c r="A60" s="13">
        <v>43889</v>
      </c>
      <c r="B60" s="14">
        <v>83.053962380511905</v>
      </c>
      <c r="C60">
        <f t="shared" si="0"/>
        <v>2</v>
      </c>
    </row>
    <row r="61" spans="1:3" ht="12.5" x14ac:dyDescent="0.25">
      <c r="A61" s="13">
        <v>43890</v>
      </c>
      <c r="B61" s="14">
        <v>82.791551032994093</v>
      </c>
      <c r="C61">
        <f t="shared" si="0"/>
        <v>2</v>
      </c>
    </row>
    <row r="62" spans="1:3" ht="12.5" x14ac:dyDescent="0.25">
      <c r="A62" s="13">
        <v>43891</v>
      </c>
      <c r="B62" s="14">
        <v>82.529139685476395</v>
      </c>
      <c r="C62">
        <f t="shared" si="0"/>
        <v>3</v>
      </c>
    </row>
    <row r="63" spans="1:3" ht="12.5" x14ac:dyDescent="0.25">
      <c r="A63" s="13">
        <v>43892</v>
      </c>
      <c r="B63" s="14">
        <v>82.266728337958696</v>
      </c>
      <c r="C63">
        <f t="shared" si="0"/>
        <v>3</v>
      </c>
    </row>
    <row r="64" spans="1:3" ht="12.5" x14ac:dyDescent="0.25">
      <c r="A64" s="13">
        <v>43893</v>
      </c>
      <c r="B64" s="14">
        <v>82.004316990440898</v>
      </c>
      <c r="C64">
        <f t="shared" si="0"/>
        <v>3</v>
      </c>
    </row>
    <row r="65" spans="1:3" ht="12.5" x14ac:dyDescent="0.25">
      <c r="A65" s="13">
        <v>43894</v>
      </c>
      <c r="B65" s="14">
        <v>81.7419056429232</v>
      </c>
      <c r="C65">
        <f t="shared" si="0"/>
        <v>3</v>
      </c>
    </row>
    <row r="66" spans="1:3" ht="12.5" x14ac:dyDescent="0.25">
      <c r="A66" s="13">
        <v>43895</v>
      </c>
      <c r="B66" s="14">
        <v>81.479494295405502</v>
      </c>
      <c r="C66">
        <f t="shared" si="0"/>
        <v>3</v>
      </c>
    </row>
    <row r="67" spans="1:3" ht="12.5" x14ac:dyDescent="0.25">
      <c r="A67" s="13">
        <v>43896</v>
      </c>
      <c r="B67" s="14">
        <v>81.217082947887704</v>
      </c>
      <c r="C67">
        <f t="shared" ref="C67:C130" si="1">MONTH(A67)</f>
        <v>3</v>
      </c>
    </row>
    <row r="68" spans="1:3" ht="12.5" x14ac:dyDescent="0.25">
      <c r="A68" s="13">
        <v>43897</v>
      </c>
      <c r="B68" s="14">
        <v>80.954671600370006</v>
      </c>
      <c r="C68">
        <f t="shared" si="1"/>
        <v>3</v>
      </c>
    </row>
    <row r="69" spans="1:3" ht="12.5" x14ac:dyDescent="0.25">
      <c r="A69" s="13">
        <v>43898</v>
      </c>
      <c r="B69" s="14">
        <v>80.692260252852293</v>
      </c>
      <c r="C69">
        <f t="shared" si="1"/>
        <v>3</v>
      </c>
    </row>
    <row r="70" spans="1:3" ht="12.5" x14ac:dyDescent="0.25">
      <c r="A70" s="13">
        <v>43899</v>
      </c>
      <c r="B70" s="14">
        <v>80.429848905334495</v>
      </c>
      <c r="C70">
        <f t="shared" si="1"/>
        <v>3</v>
      </c>
    </row>
    <row r="71" spans="1:3" ht="12.5" x14ac:dyDescent="0.25">
      <c r="A71" s="13">
        <v>43900</v>
      </c>
      <c r="B71" s="14">
        <v>80.167437557816797</v>
      </c>
      <c r="C71">
        <f t="shared" si="1"/>
        <v>3</v>
      </c>
    </row>
    <row r="72" spans="1:3" ht="12.5" x14ac:dyDescent="0.25">
      <c r="A72" s="13">
        <v>43901</v>
      </c>
      <c r="B72" s="14">
        <v>79.905026210299098</v>
      </c>
      <c r="C72">
        <f t="shared" si="1"/>
        <v>3</v>
      </c>
    </row>
    <row r="73" spans="1:3" ht="12.5" x14ac:dyDescent="0.25">
      <c r="A73" s="13">
        <v>43902</v>
      </c>
      <c r="B73" s="14">
        <v>79.642614862781301</v>
      </c>
      <c r="C73">
        <f t="shared" si="1"/>
        <v>3</v>
      </c>
    </row>
    <row r="74" spans="1:3" ht="12.5" x14ac:dyDescent="0.25">
      <c r="A74" s="13">
        <v>43903</v>
      </c>
      <c r="B74" s="14">
        <v>79.380203515263602</v>
      </c>
      <c r="C74">
        <f t="shared" si="1"/>
        <v>3</v>
      </c>
    </row>
    <row r="75" spans="1:3" ht="12.5" x14ac:dyDescent="0.25">
      <c r="A75" s="13">
        <v>43904</v>
      </c>
      <c r="B75" s="14">
        <v>79.117792167745904</v>
      </c>
      <c r="C75">
        <f t="shared" si="1"/>
        <v>3</v>
      </c>
    </row>
    <row r="76" spans="1:3" ht="12.5" x14ac:dyDescent="0.25">
      <c r="A76" s="13">
        <v>43905</v>
      </c>
      <c r="B76" s="14">
        <v>78.855380820228106</v>
      </c>
      <c r="C76">
        <f t="shared" si="1"/>
        <v>3</v>
      </c>
    </row>
    <row r="77" spans="1:3" ht="12.5" x14ac:dyDescent="0.25">
      <c r="A77" s="13">
        <v>43906</v>
      </c>
      <c r="B77" s="14">
        <v>78.592969472710394</v>
      </c>
      <c r="C77">
        <f t="shared" si="1"/>
        <v>3</v>
      </c>
    </row>
    <row r="78" spans="1:3" ht="12.5" x14ac:dyDescent="0.25">
      <c r="A78" s="13">
        <v>43907</v>
      </c>
      <c r="B78" s="14">
        <v>78.330558125192695</v>
      </c>
      <c r="C78">
        <f t="shared" si="1"/>
        <v>3</v>
      </c>
    </row>
    <row r="79" spans="1:3" ht="12.5" x14ac:dyDescent="0.25">
      <c r="A79" s="13">
        <v>43908</v>
      </c>
      <c r="B79" s="14">
        <v>78.068146777674897</v>
      </c>
      <c r="C79">
        <f t="shared" si="1"/>
        <v>3</v>
      </c>
    </row>
    <row r="80" spans="1:3" ht="12.5" x14ac:dyDescent="0.25">
      <c r="A80" s="13">
        <v>43909</v>
      </c>
      <c r="B80" s="14">
        <v>77.805735430157199</v>
      </c>
      <c r="C80">
        <f t="shared" si="1"/>
        <v>3</v>
      </c>
    </row>
    <row r="81" spans="1:3" ht="12.5" x14ac:dyDescent="0.25">
      <c r="A81" s="13">
        <v>43910</v>
      </c>
      <c r="B81" s="14">
        <v>77.543324082639501</v>
      </c>
      <c r="C81">
        <f t="shared" si="1"/>
        <v>3</v>
      </c>
    </row>
    <row r="82" spans="1:3" ht="12.5" x14ac:dyDescent="0.25">
      <c r="A82" s="13">
        <v>43911</v>
      </c>
      <c r="B82" s="14">
        <v>77.280912735121802</v>
      </c>
      <c r="C82">
        <f t="shared" si="1"/>
        <v>3</v>
      </c>
    </row>
    <row r="83" spans="1:3" ht="12.5" x14ac:dyDescent="0.25">
      <c r="A83" s="13">
        <v>43912</v>
      </c>
      <c r="B83" s="14">
        <v>77.018501387603905</v>
      </c>
      <c r="C83">
        <f t="shared" si="1"/>
        <v>3</v>
      </c>
    </row>
    <row r="84" spans="1:3" ht="12.5" x14ac:dyDescent="0.25">
      <c r="A84" s="13">
        <v>43913</v>
      </c>
      <c r="B84" s="14">
        <v>76.756090040086207</v>
      </c>
      <c r="C84">
        <f t="shared" si="1"/>
        <v>3</v>
      </c>
    </row>
    <row r="85" spans="1:3" ht="12.5" x14ac:dyDescent="0.25">
      <c r="A85" s="13">
        <v>43914</v>
      </c>
      <c r="B85" s="14">
        <v>76.493678692568494</v>
      </c>
      <c r="C85">
        <f t="shared" si="1"/>
        <v>3</v>
      </c>
    </row>
    <row r="86" spans="1:3" ht="12.5" x14ac:dyDescent="0.25">
      <c r="A86" s="13">
        <v>43915</v>
      </c>
      <c r="B86" s="14">
        <v>76.231267345050696</v>
      </c>
      <c r="C86">
        <f t="shared" si="1"/>
        <v>3</v>
      </c>
    </row>
    <row r="87" spans="1:3" ht="12.5" x14ac:dyDescent="0.25">
      <c r="A87" s="13">
        <v>43916</v>
      </c>
      <c r="B87" s="14">
        <v>75.968855997532998</v>
      </c>
      <c r="C87">
        <f t="shared" si="1"/>
        <v>3</v>
      </c>
    </row>
    <row r="88" spans="1:3" ht="12.5" x14ac:dyDescent="0.25">
      <c r="A88" s="13">
        <v>43917</v>
      </c>
      <c r="B88" s="14">
        <v>75.7064446500153</v>
      </c>
      <c r="C88">
        <f t="shared" si="1"/>
        <v>3</v>
      </c>
    </row>
    <row r="89" spans="1:3" ht="12.5" x14ac:dyDescent="0.25">
      <c r="A89" s="13">
        <v>43918</v>
      </c>
      <c r="B89" s="14">
        <v>75.444033302497502</v>
      </c>
      <c r="C89">
        <f t="shared" si="1"/>
        <v>3</v>
      </c>
    </row>
    <row r="90" spans="1:3" ht="12.5" x14ac:dyDescent="0.25">
      <c r="A90" s="13">
        <v>43919</v>
      </c>
      <c r="B90" s="14">
        <v>75.181621954979803</v>
      </c>
      <c r="C90">
        <f t="shared" si="1"/>
        <v>3</v>
      </c>
    </row>
    <row r="91" spans="1:3" ht="12.5" x14ac:dyDescent="0.25">
      <c r="A91" s="13">
        <v>43920</v>
      </c>
      <c r="B91" s="14">
        <v>74.919210607462105</v>
      </c>
      <c r="C91">
        <f t="shared" si="1"/>
        <v>3</v>
      </c>
    </row>
    <row r="92" spans="1:3" ht="12.5" x14ac:dyDescent="0.25">
      <c r="A92" s="13">
        <v>43921</v>
      </c>
      <c r="B92" s="14">
        <v>74.656799259944293</v>
      </c>
      <c r="C92">
        <f t="shared" si="1"/>
        <v>3</v>
      </c>
    </row>
    <row r="93" spans="1:3" ht="12.5" x14ac:dyDescent="0.25">
      <c r="A93" s="13">
        <v>43922</v>
      </c>
      <c r="B93" s="14">
        <v>74.394387912426595</v>
      </c>
      <c r="C93">
        <f t="shared" si="1"/>
        <v>4</v>
      </c>
    </row>
    <row r="94" spans="1:3" ht="12.5" x14ac:dyDescent="0.25">
      <c r="A94" s="13">
        <v>43923</v>
      </c>
      <c r="B94" s="14">
        <v>74.131976564908896</v>
      </c>
      <c r="C94">
        <f t="shared" si="1"/>
        <v>4</v>
      </c>
    </row>
    <row r="95" spans="1:3" ht="12.5" x14ac:dyDescent="0.25">
      <c r="A95" s="13">
        <v>43924</v>
      </c>
      <c r="B95" s="14">
        <v>73.869565217391099</v>
      </c>
      <c r="C95">
        <f t="shared" si="1"/>
        <v>4</v>
      </c>
    </row>
    <row r="96" spans="1:3" ht="12.5" x14ac:dyDescent="0.25">
      <c r="A96" s="13">
        <v>43925</v>
      </c>
      <c r="B96" s="14">
        <v>73.6071538698734</v>
      </c>
      <c r="C96">
        <f t="shared" si="1"/>
        <v>4</v>
      </c>
    </row>
    <row r="97" spans="1:3" ht="12.5" x14ac:dyDescent="0.25">
      <c r="A97" s="13">
        <v>43926</v>
      </c>
      <c r="B97" s="14">
        <v>73.344742522355702</v>
      </c>
      <c r="C97">
        <f t="shared" si="1"/>
        <v>4</v>
      </c>
    </row>
    <row r="98" spans="1:3" ht="12.5" x14ac:dyDescent="0.25">
      <c r="A98" s="13">
        <v>43927</v>
      </c>
      <c r="B98" s="14">
        <v>73.082331174837904</v>
      </c>
      <c r="C98">
        <f t="shared" si="1"/>
        <v>4</v>
      </c>
    </row>
    <row r="99" spans="1:3" ht="12.5" x14ac:dyDescent="0.25">
      <c r="A99" s="13">
        <v>43928</v>
      </c>
      <c r="B99" s="14">
        <v>72.819919827320206</v>
      </c>
      <c r="C99">
        <f t="shared" si="1"/>
        <v>4</v>
      </c>
    </row>
    <row r="100" spans="1:3" ht="12.5" x14ac:dyDescent="0.25">
      <c r="A100" s="13">
        <v>43929</v>
      </c>
      <c r="B100" s="14">
        <v>72.557508479802493</v>
      </c>
      <c r="C100">
        <f t="shared" si="1"/>
        <v>4</v>
      </c>
    </row>
    <row r="101" spans="1:3" ht="12.5" x14ac:dyDescent="0.25">
      <c r="A101" s="13">
        <v>43930</v>
      </c>
      <c r="B101" s="14">
        <v>72.295097132284695</v>
      </c>
      <c r="C101">
        <f t="shared" si="1"/>
        <v>4</v>
      </c>
    </row>
    <row r="102" spans="1:3" ht="12.5" x14ac:dyDescent="0.25">
      <c r="A102" s="13">
        <v>43931</v>
      </c>
      <c r="B102" s="14">
        <v>72.032685784766997</v>
      </c>
      <c r="C102">
        <f t="shared" si="1"/>
        <v>4</v>
      </c>
    </row>
    <row r="103" spans="1:3" ht="12.5" x14ac:dyDescent="0.25">
      <c r="A103" s="13">
        <v>43932</v>
      </c>
      <c r="B103" s="14">
        <v>71.770274437249299</v>
      </c>
      <c r="C103">
        <f t="shared" si="1"/>
        <v>4</v>
      </c>
    </row>
    <row r="104" spans="1:3" ht="12.5" x14ac:dyDescent="0.25">
      <c r="A104" s="13">
        <v>43933</v>
      </c>
      <c r="B104" s="14">
        <v>71.507863089731501</v>
      </c>
      <c r="C104">
        <f t="shared" si="1"/>
        <v>4</v>
      </c>
    </row>
    <row r="105" spans="1:3" ht="12.5" x14ac:dyDescent="0.25">
      <c r="A105" s="13">
        <v>43934</v>
      </c>
      <c r="B105" s="14">
        <v>71.245451742213803</v>
      </c>
      <c r="C105">
        <f t="shared" si="1"/>
        <v>4</v>
      </c>
    </row>
    <row r="106" spans="1:3" ht="12.5" x14ac:dyDescent="0.25">
      <c r="A106" s="13">
        <v>43935</v>
      </c>
      <c r="B106" s="14">
        <v>50</v>
      </c>
      <c r="C106">
        <f t="shared" si="1"/>
        <v>4</v>
      </c>
    </row>
    <row r="107" spans="1:3" ht="12.5" x14ac:dyDescent="0.25">
      <c r="A107" s="13">
        <v>43936</v>
      </c>
      <c r="B107" s="14">
        <v>51</v>
      </c>
      <c r="C107">
        <f t="shared" si="1"/>
        <v>4</v>
      </c>
    </row>
    <row r="108" spans="1:3" ht="12.5" x14ac:dyDescent="0.25">
      <c r="A108" s="13">
        <v>43937</v>
      </c>
      <c r="B108" s="14">
        <v>53</v>
      </c>
      <c r="C108">
        <f t="shared" si="1"/>
        <v>4</v>
      </c>
    </row>
    <row r="109" spans="1:3" ht="12.5" x14ac:dyDescent="0.25">
      <c r="A109" s="13">
        <v>43938</v>
      </c>
      <c r="B109" s="14">
        <v>203</v>
      </c>
      <c r="C109">
        <f t="shared" si="1"/>
        <v>4</v>
      </c>
    </row>
    <row r="110" spans="1:3" ht="12.5" x14ac:dyDescent="0.25">
      <c r="A110" s="13">
        <v>43939</v>
      </c>
      <c r="B110" s="14">
        <v>127.5</v>
      </c>
      <c r="C110">
        <f t="shared" si="1"/>
        <v>4</v>
      </c>
    </row>
    <row r="111" spans="1:3" ht="12.5" x14ac:dyDescent="0.25">
      <c r="A111" s="13">
        <v>43940</v>
      </c>
      <c r="B111" s="14">
        <v>52</v>
      </c>
      <c r="C111">
        <f t="shared" si="1"/>
        <v>4</v>
      </c>
    </row>
    <row r="112" spans="1:3" ht="12.5" x14ac:dyDescent="0.25">
      <c r="A112" s="13">
        <v>43941</v>
      </c>
      <c r="B112" s="14">
        <v>53</v>
      </c>
      <c r="C112">
        <f t="shared" si="1"/>
        <v>4</v>
      </c>
    </row>
    <row r="113" spans="1:3" ht="12.5" x14ac:dyDescent="0.25">
      <c r="A113" s="13">
        <v>43942</v>
      </c>
      <c r="B113" s="14">
        <v>54</v>
      </c>
      <c r="C113">
        <f t="shared" si="1"/>
        <v>4</v>
      </c>
    </row>
    <row r="114" spans="1:3" ht="12.5" x14ac:dyDescent="0.25">
      <c r="A114" s="13">
        <v>43943</v>
      </c>
      <c r="B114" s="14">
        <v>55</v>
      </c>
      <c r="C114">
        <f t="shared" si="1"/>
        <v>4</v>
      </c>
    </row>
    <row r="115" spans="1:3" ht="12.5" x14ac:dyDescent="0.25">
      <c r="A115" s="13">
        <v>43944</v>
      </c>
      <c r="B115" s="14">
        <v>130</v>
      </c>
      <c r="C115">
        <f t="shared" si="1"/>
        <v>4</v>
      </c>
    </row>
    <row r="116" spans="1:3" ht="12.5" x14ac:dyDescent="0.25">
      <c r="A116" s="13">
        <v>43945</v>
      </c>
      <c r="B116" s="14">
        <v>205</v>
      </c>
      <c r="C116">
        <f t="shared" si="1"/>
        <v>4</v>
      </c>
    </row>
    <row r="117" spans="1:3" ht="12.5" x14ac:dyDescent="0.25">
      <c r="A117" s="13">
        <v>43946</v>
      </c>
      <c r="B117" s="14">
        <v>204</v>
      </c>
      <c r="C117">
        <f t="shared" si="1"/>
        <v>4</v>
      </c>
    </row>
    <row r="118" spans="1:3" ht="12.5" x14ac:dyDescent="0.25">
      <c r="A118" s="13">
        <v>43947</v>
      </c>
      <c r="B118" s="14">
        <v>51</v>
      </c>
      <c r="C118">
        <f t="shared" si="1"/>
        <v>4</v>
      </c>
    </row>
    <row r="119" spans="1:3" ht="12.5" x14ac:dyDescent="0.25">
      <c r="A119" s="13">
        <v>43948</v>
      </c>
      <c r="B119" s="14">
        <v>50</v>
      </c>
      <c r="C119">
        <f t="shared" si="1"/>
        <v>4</v>
      </c>
    </row>
    <row r="120" spans="1:3" ht="12.5" x14ac:dyDescent="0.25">
      <c r="A120" s="13">
        <v>43949</v>
      </c>
      <c r="B120" s="14">
        <v>52.5</v>
      </c>
      <c r="C120">
        <f t="shared" si="1"/>
        <v>4</v>
      </c>
    </row>
    <row r="121" spans="1:3" ht="12.5" x14ac:dyDescent="0.25">
      <c r="A121" s="13">
        <v>43950</v>
      </c>
      <c r="B121" s="14">
        <v>55</v>
      </c>
      <c r="C121">
        <f t="shared" si="1"/>
        <v>4</v>
      </c>
    </row>
    <row r="122" spans="1:3" ht="12.5" x14ac:dyDescent="0.25">
      <c r="A122" s="13">
        <v>43951</v>
      </c>
      <c r="B122" s="14">
        <v>54</v>
      </c>
      <c r="C122">
        <f t="shared" si="1"/>
        <v>4</v>
      </c>
    </row>
    <row r="123" spans="1:3" ht="12.5" x14ac:dyDescent="0.25">
      <c r="A123" s="13">
        <v>43952</v>
      </c>
      <c r="B123" s="14">
        <v>207</v>
      </c>
      <c r="C123">
        <f t="shared" si="1"/>
        <v>5</v>
      </c>
    </row>
    <row r="124" spans="1:3" ht="12.5" x14ac:dyDescent="0.25">
      <c r="A124" s="13">
        <v>43953</v>
      </c>
      <c r="B124" s="14">
        <v>201</v>
      </c>
      <c r="C124">
        <f t="shared" si="1"/>
        <v>5</v>
      </c>
    </row>
    <row r="125" spans="1:3" ht="12.5" x14ac:dyDescent="0.25">
      <c r="A125" s="13">
        <v>43954</v>
      </c>
      <c r="B125" s="14">
        <v>53</v>
      </c>
      <c r="C125">
        <f t="shared" si="1"/>
        <v>5</v>
      </c>
    </row>
    <row r="126" spans="1:3" ht="12.5" x14ac:dyDescent="0.25">
      <c r="A126" s="13">
        <v>43955</v>
      </c>
      <c r="B126" s="14">
        <v>54</v>
      </c>
      <c r="C126">
        <f t="shared" si="1"/>
        <v>5</v>
      </c>
    </row>
    <row r="127" spans="1:3" ht="12.5" x14ac:dyDescent="0.25">
      <c r="A127" s="13">
        <v>43956</v>
      </c>
      <c r="B127" s="14">
        <v>52</v>
      </c>
      <c r="C127">
        <f t="shared" si="1"/>
        <v>5</v>
      </c>
    </row>
    <row r="128" spans="1:3" ht="12.5" x14ac:dyDescent="0.25">
      <c r="A128" s="13">
        <v>43957</v>
      </c>
      <c r="B128" s="14">
        <v>51</v>
      </c>
      <c r="C128">
        <f t="shared" si="1"/>
        <v>5</v>
      </c>
    </row>
    <row r="129" spans="1:3" ht="12.5" x14ac:dyDescent="0.25">
      <c r="A129" s="13">
        <v>43958</v>
      </c>
      <c r="B129" s="14">
        <v>50</v>
      </c>
      <c r="C129">
        <f t="shared" si="1"/>
        <v>5</v>
      </c>
    </row>
    <row r="130" spans="1:3" ht="12.5" x14ac:dyDescent="0.25">
      <c r="A130" s="13">
        <v>43959</v>
      </c>
      <c r="B130" s="14">
        <v>208</v>
      </c>
      <c r="C130">
        <f t="shared" si="1"/>
        <v>5</v>
      </c>
    </row>
    <row r="131" spans="1:3" ht="12.5" x14ac:dyDescent="0.25">
      <c r="A131" s="13">
        <v>43960</v>
      </c>
      <c r="B131" s="14">
        <v>203</v>
      </c>
      <c r="C131">
        <f t="shared" ref="C131:C194" si="2">MONTH(A131)</f>
        <v>5</v>
      </c>
    </row>
    <row r="132" spans="1:3" ht="12.5" x14ac:dyDescent="0.25">
      <c r="A132" s="13">
        <v>43961</v>
      </c>
      <c r="B132" s="14">
        <v>50</v>
      </c>
      <c r="C132">
        <f t="shared" si="2"/>
        <v>5</v>
      </c>
    </row>
    <row r="133" spans="1:3" ht="12.5" x14ac:dyDescent="0.25">
      <c r="A133" s="13">
        <v>43962</v>
      </c>
      <c r="B133" s="14">
        <v>51</v>
      </c>
      <c r="C133">
        <f t="shared" si="2"/>
        <v>5</v>
      </c>
    </row>
    <row r="134" spans="1:3" ht="12.5" x14ac:dyDescent="0.25">
      <c r="A134" s="13">
        <v>43963</v>
      </c>
      <c r="B134" s="14">
        <v>53</v>
      </c>
      <c r="C134">
        <f t="shared" si="2"/>
        <v>5</v>
      </c>
    </row>
    <row r="135" spans="1:3" ht="12.5" x14ac:dyDescent="0.25">
      <c r="A135" s="13">
        <v>43964</v>
      </c>
      <c r="B135" s="14">
        <v>54</v>
      </c>
      <c r="C135">
        <f t="shared" si="2"/>
        <v>5</v>
      </c>
    </row>
    <row r="136" spans="1:3" ht="12.5" x14ac:dyDescent="0.25">
      <c r="A136" s="13">
        <v>43965</v>
      </c>
      <c r="B136" s="14">
        <v>50</v>
      </c>
      <c r="C136">
        <f t="shared" si="2"/>
        <v>5</v>
      </c>
    </row>
    <row r="137" spans="1:3" ht="12.5" x14ac:dyDescent="0.25">
      <c r="A137" s="13">
        <v>43966</v>
      </c>
      <c r="B137" s="14">
        <v>51</v>
      </c>
      <c r="C137">
        <f t="shared" si="2"/>
        <v>5</v>
      </c>
    </row>
    <row r="138" spans="1:3" ht="12.5" x14ac:dyDescent="0.25">
      <c r="A138" s="13">
        <v>43967</v>
      </c>
      <c r="B138" s="14">
        <v>53</v>
      </c>
      <c r="C138">
        <f t="shared" si="2"/>
        <v>5</v>
      </c>
    </row>
    <row r="139" spans="1:3" ht="12.5" x14ac:dyDescent="0.25">
      <c r="A139" s="13">
        <v>43968</v>
      </c>
      <c r="B139" s="14">
        <v>203</v>
      </c>
      <c r="C139">
        <f t="shared" si="2"/>
        <v>5</v>
      </c>
    </row>
    <row r="140" spans="1:3" ht="12.5" x14ac:dyDescent="0.25">
      <c r="A140" s="13">
        <v>43969</v>
      </c>
      <c r="B140" s="14">
        <v>127.5</v>
      </c>
      <c r="C140">
        <f t="shared" si="2"/>
        <v>5</v>
      </c>
    </row>
    <row r="141" spans="1:3" ht="12.5" x14ac:dyDescent="0.25">
      <c r="A141" s="13">
        <v>43970</v>
      </c>
      <c r="B141" s="14">
        <v>52</v>
      </c>
      <c r="C141">
        <f t="shared" si="2"/>
        <v>5</v>
      </c>
    </row>
    <row r="142" spans="1:3" ht="12.5" x14ac:dyDescent="0.25">
      <c r="A142" s="13">
        <v>43971</v>
      </c>
      <c r="B142" s="14">
        <v>53</v>
      </c>
      <c r="C142">
        <f t="shared" si="2"/>
        <v>5</v>
      </c>
    </row>
    <row r="143" spans="1:3" ht="12.5" x14ac:dyDescent="0.25">
      <c r="A143" s="13">
        <v>43972</v>
      </c>
      <c r="B143" s="14">
        <v>54</v>
      </c>
      <c r="C143">
        <f t="shared" si="2"/>
        <v>5</v>
      </c>
    </row>
    <row r="144" spans="1:3" ht="12.5" x14ac:dyDescent="0.25">
      <c r="A144" s="13">
        <v>43973</v>
      </c>
      <c r="B144" s="14">
        <v>55</v>
      </c>
      <c r="C144">
        <f t="shared" si="2"/>
        <v>5</v>
      </c>
    </row>
    <row r="145" spans="1:3" ht="12.5" x14ac:dyDescent="0.25">
      <c r="A145" s="13">
        <v>43974</v>
      </c>
      <c r="B145" s="14">
        <v>130</v>
      </c>
      <c r="C145">
        <f t="shared" si="2"/>
        <v>5</v>
      </c>
    </row>
    <row r="146" spans="1:3" ht="12.5" x14ac:dyDescent="0.25">
      <c r="A146" s="13">
        <v>43975</v>
      </c>
      <c r="B146" s="14">
        <v>205</v>
      </c>
      <c r="C146">
        <f t="shared" si="2"/>
        <v>5</v>
      </c>
    </row>
    <row r="147" spans="1:3" ht="12.5" x14ac:dyDescent="0.25">
      <c r="A147" s="13">
        <v>43976</v>
      </c>
      <c r="B147" s="14">
        <v>204</v>
      </c>
      <c r="C147">
        <f t="shared" si="2"/>
        <v>5</v>
      </c>
    </row>
    <row r="148" spans="1:3" ht="12.5" x14ac:dyDescent="0.25">
      <c r="A148" s="13">
        <v>43977</v>
      </c>
      <c r="B148" s="14">
        <v>51</v>
      </c>
      <c r="C148">
        <f t="shared" si="2"/>
        <v>5</v>
      </c>
    </row>
    <row r="149" spans="1:3" ht="12.5" x14ac:dyDescent="0.25">
      <c r="A149" s="13">
        <v>43978</v>
      </c>
      <c r="B149" s="14">
        <v>50</v>
      </c>
      <c r="C149">
        <f t="shared" si="2"/>
        <v>5</v>
      </c>
    </row>
    <row r="150" spans="1:3" ht="12.5" x14ac:dyDescent="0.25">
      <c r="A150" s="13">
        <v>43979</v>
      </c>
      <c r="B150" s="14">
        <v>52.5</v>
      </c>
      <c r="C150">
        <f t="shared" si="2"/>
        <v>5</v>
      </c>
    </row>
    <row r="151" spans="1:3" ht="12.5" x14ac:dyDescent="0.25">
      <c r="A151" s="13">
        <v>43980</v>
      </c>
      <c r="B151" s="14">
        <v>55</v>
      </c>
      <c r="C151">
        <f t="shared" si="2"/>
        <v>5</v>
      </c>
    </row>
    <row r="152" spans="1:3" ht="12.5" x14ac:dyDescent="0.25">
      <c r="A152" s="13">
        <v>43981</v>
      </c>
      <c r="B152" s="14">
        <v>54</v>
      </c>
      <c r="C152">
        <f t="shared" si="2"/>
        <v>5</v>
      </c>
    </row>
    <row r="153" spans="1:3" ht="12.5" x14ac:dyDescent="0.25">
      <c r="A153" s="13">
        <v>43982</v>
      </c>
      <c r="B153" s="14">
        <v>207</v>
      </c>
      <c r="C153">
        <f t="shared" si="2"/>
        <v>5</v>
      </c>
    </row>
    <row r="154" spans="1:3" ht="12.5" x14ac:dyDescent="0.25">
      <c r="A154" s="13">
        <v>43983</v>
      </c>
      <c r="B154" s="14">
        <v>201</v>
      </c>
      <c r="C154">
        <f t="shared" si="2"/>
        <v>6</v>
      </c>
    </row>
    <row r="155" spans="1:3" ht="12.5" x14ac:dyDescent="0.25">
      <c r="A155" s="13">
        <v>43984</v>
      </c>
      <c r="B155" s="14">
        <v>53</v>
      </c>
      <c r="C155">
        <f t="shared" si="2"/>
        <v>6</v>
      </c>
    </row>
    <row r="156" spans="1:3" ht="12.5" x14ac:dyDescent="0.25">
      <c r="A156" s="13">
        <v>43985</v>
      </c>
      <c r="B156" s="14">
        <v>54</v>
      </c>
      <c r="C156">
        <f t="shared" si="2"/>
        <v>6</v>
      </c>
    </row>
    <row r="157" spans="1:3" ht="12.5" x14ac:dyDescent="0.25">
      <c r="A157" s="13">
        <v>43986</v>
      </c>
      <c r="B157" s="14">
        <v>52</v>
      </c>
      <c r="C157">
        <f t="shared" si="2"/>
        <v>6</v>
      </c>
    </row>
    <row r="158" spans="1:3" ht="12.5" x14ac:dyDescent="0.25">
      <c r="A158" s="13">
        <v>43987</v>
      </c>
      <c r="B158" s="14">
        <v>51</v>
      </c>
      <c r="C158">
        <f t="shared" si="2"/>
        <v>6</v>
      </c>
    </row>
    <row r="159" spans="1:3" ht="12.5" x14ac:dyDescent="0.25">
      <c r="A159" s="13">
        <v>43988</v>
      </c>
      <c r="B159" s="14">
        <v>50</v>
      </c>
      <c r="C159">
        <f t="shared" si="2"/>
        <v>6</v>
      </c>
    </row>
    <row r="160" spans="1:3" ht="12.5" x14ac:dyDescent="0.25">
      <c r="A160" s="13">
        <v>43989</v>
      </c>
      <c r="B160" s="14">
        <v>208</v>
      </c>
      <c r="C160">
        <f t="shared" si="2"/>
        <v>6</v>
      </c>
    </row>
    <row r="161" spans="1:3" ht="12.5" x14ac:dyDescent="0.25">
      <c r="A161" s="13">
        <v>43990</v>
      </c>
      <c r="B161" s="14">
        <v>203</v>
      </c>
      <c r="C161">
        <f t="shared" si="2"/>
        <v>6</v>
      </c>
    </row>
    <row r="162" spans="1:3" ht="12.5" x14ac:dyDescent="0.25">
      <c r="A162" s="13">
        <v>43991</v>
      </c>
      <c r="B162" s="14">
        <v>50</v>
      </c>
      <c r="C162">
        <f t="shared" si="2"/>
        <v>6</v>
      </c>
    </row>
    <row r="163" spans="1:3" ht="12.5" x14ac:dyDescent="0.25">
      <c r="A163" s="13">
        <v>43992</v>
      </c>
      <c r="B163" s="14">
        <v>51</v>
      </c>
      <c r="C163">
        <f t="shared" si="2"/>
        <v>6</v>
      </c>
    </row>
    <row r="164" spans="1:3" ht="12.5" x14ac:dyDescent="0.25">
      <c r="A164" s="13">
        <v>43993</v>
      </c>
      <c r="B164" s="14">
        <v>53</v>
      </c>
      <c r="C164">
        <f t="shared" si="2"/>
        <v>6</v>
      </c>
    </row>
    <row r="165" spans="1:3" ht="12.5" x14ac:dyDescent="0.25">
      <c r="A165" s="13">
        <v>43994</v>
      </c>
      <c r="B165" s="14">
        <v>54</v>
      </c>
      <c r="C165">
        <f t="shared" si="2"/>
        <v>6</v>
      </c>
    </row>
    <row r="166" spans="1:3" ht="12.5" x14ac:dyDescent="0.25">
      <c r="A166" s="13">
        <v>43995</v>
      </c>
      <c r="B166" s="14">
        <v>50</v>
      </c>
      <c r="C166">
        <f t="shared" si="2"/>
        <v>6</v>
      </c>
    </row>
    <row r="167" spans="1:3" ht="12.5" x14ac:dyDescent="0.25">
      <c r="A167" s="13">
        <v>43996</v>
      </c>
      <c r="B167" s="14">
        <v>51</v>
      </c>
      <c r="C167">
        <f t="shared" si="2"/>
        <v>6</v>
      </c>
    </row>
    <row r="168" spans="1:3" ht="12.5" x14ac:dyDescent="0.25">
      <c r="A168" s="13">
        <v>43997</v>
      </c>
      <c r="B168" s="14">
        <v>53</v>
      </c>
      <c r="C168">
        <f t="shared" si="2"/>
        <v>6</v>
      </c>
    </row>
    <row r="169" spans="1:3" ht="12.5" x14ac:dyDescent="0.25">
      <c r="A169" s="13">
        <v>43998</v>
      </c>
      <c r="B169" s="14">
        <v>203</v>
      </c>
      <c r="C169">
        <f t="shared" si="2"/>
        <v>6</v>
      </c>
    </row>
    <row r="170" spans="1:3" ht="12.5" x14ac:dyDescent="0.25">
      <c r="A170" s="13">
        <v>43999</v>
      </c>
      <c r="B170" s="14">
        <v>127.5</v>
      </c>
      <c r="C170">
        <f t="shared" si="2"/>
        <v>6</v>
      </c>
    </row>
    <row r="171" spans="1:3" ht="12.5" x14ac:dyDescent="0.25">
      <c r="A171" s="13">
        <v>44000</v>
      </c>
      <c r="B171" s="14">
        <v>52</v>
      </c>
      <c r="C171">
        <f t="shared" si="2"/>
        <v>6</v>
      </c>
    </row>
    <row r="172" spans="1:3" ht="12.5" x14ac:dyDescent="0.25">
      <c r="A172" s="13">
        <v>44001</v>
      </c>
      <c r="B172" s="14">
        <v>53</v>
      </c>
      <c r="C172">
        <f t="shared" si="2"/>
        <v>6</v>
      </c>
    </row>
    <row r="173" spans="1:3" ht="12.5" x14ac:dyDescent="0.25">
      <c r="A173" s="13">
        <v>44002</v>
      </c>
      <c r="B173" s="14">
        <v>54</v>
      </c>
      <c r="C173">
        <f t="shared" si="2"/>
        <v>6</v>
      </c>
    </row>
    <row r="174" spans="1:3" ht="12.5" x14ac:dyDescent="0.25">
      <c r="A174" s="13">
        <v>44003</v>
      </c>
      <c r="B174" s="14">
        <v>55</v>
      </c>
      <c r="C174">
        <f t="shared" si="2"/>
        <v>6</v>
      </c>
    </row>
    <row r="175" spans="1:3" ht="12.5" x14ac:dyDescent="0.25">
      <c r="A175" s="13">
        <v>44004</v>
      </c>
      <c r="B175" s="14">
        <v>130</v>
      </c>
      <c r="C175">
        <f t="shared" si="2"/>
        <v>6</v>
      </c>
    </row>
    <row r="176" spans="1:3" ht="12.5" x14ac:dyDescent="0.25">
      <c r="A176" s="13">
        <v>44005</v>
      </c>
      <c r="B176" s="14">
        <v>205</v>
      </c>
      <c r="C176">
        <f t="shared" si="2"/>
        <v>6</v>
      </c>
    </row>
    <row r="177" spans="1:3" ht="12.5" x14ac:dyDescent="0.25">
      <c r="A177" s="13">
        <v>44006</v>
      </c>
      <c r="B177" s="14">
        <v>204</v>
      </c>
      <c r="C177">
        <f t="shared" si="2"/>
        <v>6</v>
      </c>
    </row>
    <row r="178" spans="1:3" ht="12.5" x14ac:dyDescent="0.25">
      <c r="A178" s="13">
        <v>44007</v>
      </c>
      <c r="B178" s="14">
        <v>51</v>
      </c>
      <c r="C178">
        <f t="shared" si="2"/>
        <v>6</v>
      </c>
    </row>
    <row r="179" spans="1:3" ht="12.5" x14ac:dyDescent="0.25">
      <c r="A179" s="13">
        <v>44008</v>
      </c>
      <c r="B179" s="14">
        <v>50</v>
      </c>
      <c r="C179">
        <f t="shared" si="2"/>
        <v>6</v>
      </c>
    </row>
    <row r="180" spans="1:3" ht="12.5" x14ac:dyDescent="0.25">
      <c r="A180" s="13">
        <v>44009</v>
      </c>
      <c r="B180" s="14">
        <v>52.5</v>
      </c>
      <c r="C180">
        <f t="shared" si="2"/>
        <v>6</v>
      </c>
    </row>
    <row r="181" spans="1:3" ht="12.5" x14ac:dyDescent="0.25">
      <c r="A181" s="13">
        <v>44010</v>
      </c>
      <c r="B181" s="14">
        <v>55</v>
      </c>
      <c r="C181">
        <f t="shared" si="2"/>
        <v>6</v>
      </c>
    </row>
    <row r="182" spans="1:3" ht="12.5" x14ac:dyDescent="0.25">
      <c r="A182" s="13">
        <v>44011</v>
      </c>
      <c r="B182" s="14">
        <v>54</v>
      </c>
      <c r="C182">
        <f t="shared" si="2"/>
        <v>6</v>
      </c>
    </row>
    <row r="183" spans="1:3" ht="12.5" x14ac:dyDescent="0.25">
      <c r="A183" s="13">
        <v>44012</v>
      </c>
      <c r="B183" s="14">
        <v>207</v>
      </c>
      <c r="C183">
        <f t="shared" si="2"/>
        <v>6</v>
      </c>
    </row>
    <row r="184" spans="1:3" ht="12.5" x14ac:dyDescent="0.25">
      <c r="A184" s="13">
        <v>44013</v>
      </c>
      <c r="B184" s="14">
        <v>201</v>
      </c>
      <c r="C184">
        <f t="shared" si="2"/>
        <v>7</v>
      </c>
    </row>
    <row r="185" spans="1:3" ht="12.5" x14ac:dyDescent="0.25">
      <c r="A185" s="13">
        <v>44014</v>
      </c>
      <c r="B185" s="14">
        <v>53</v>
      </c>
      <c r="C185">
        <f t="shared" si="2"/>
        <v>7</v>
      </c>
    </row>
    <row r="186" spans="1:3" ht="12.5" x14ac:dyDescent="0.25">
      <c r="A186" s="13">
        <v>44015</v>
      </c>
      <c r="B186" s="14">
        <v>54</v>
      </c>
      <c r="C186">
        <f t="shared" si="2"/>
        <v>7</v>
      </c>
    </row>
    <row r="187" spans="1:3" ht="12.5" x14ac:dyDescent="0.25">
      <c r="A187" s="13">
        <v>44016</v>
      </c>
      <c r="B187" s="14">
        <v>52</v>
      </c>
      <c r="C187">
        <f t="shared" si="2"/>
        <v>7</v>
      </c>
    </row>
    <row r="188" spans="1:3" ht="12.5" x14ac:dyDescent="0.25">
      <c r="A188" s="13">
        <v>44017</v>
      </c>
      <c r="B188" s="14">
        <v>51</v>
      </c>
      <c r="C188">
        <f t="shared" si="2"/>
        <v>7</v>
      </c>
    </row>
    <row r="189" spans="1:3" ht="12.5" x14ac:dyDescent="0.25">
      <c r="A189" s="13">
        <v>44018</v>
      </c>
      <c r="B189" s="14">
        <v>50</v>
      </c>
      <c r="C189">
        <f t="shared" si="2"/>
        <v>7</v>
      </c>
    </row>
    <row r="190" spans="1:3" ht="12.5" x14ac:dyDescent="0.25">
      <c r="A190" s="13">
        <v>44019</v>
      </c>
      <c r="B190" s="14">
        <v>208</v>
      </c>
      <c r="C190">
        <f t="shared" si="2"/>
        <v>7</v>
      </c>
    </row>
    <row r="191" spans="1:3" ht="12.5" x14ac:dyDescent="0.25">
      <c r="A191" s="13">
        <v>44020</v>
      </c>
      <c r="B191" s="14">
        <v>203</v>
      </c>
      <c r="C191">
        <f t="shared" si="2"/>
        <v>7</v>
      </c>
    </row>
    <row r="192" spans="1:3" ht="12.5" x14ac:dyDescent="0.25">
      <c r="A192" s="13">
        <v>44021</v>
      </c>
      <c r="B192" s="14">
        <v>50</v>
      </c>
      <c r="C192">
        <f t="shared" si="2"/>
        <v>7</v>
      </c>
    </row>
    <row r="193" spans="1:3" ht="12.5" x14ac:dyDescent="0.25">
      <c r="A193" s="13">
        <v>44022</v>
      </c>
      <c r="B193" s="14">
        <v>51</v>
      </c>
      <c r="C193">
        <f t="shared" si="2"/>
        <v>7</v>
      </c>
    </row>
    <row r="194" spans="1:3" ht="12.5" x14ac:dyDescent="0.25">
      <c r="A194" s="13">
        <v>44023</v>
      </c>
      <c r="B194" s="14">
        <v>53</v>
      </c>
      <c r="C194">
        <f t="shared" si="2"/>
        <v>7</v>
      </c>
    </row>
    <row r="195" spans="1:3" ht="12.5" x14ac:dyDescent="0.25">
      <c r="A195" s="13">
        <v>44024</v>
      </c>
      <c r="B195" s="14">
        <v>54</v>
      </c>
      <c r="C195">
        <f t="shared" ref="C195:C258" si="3">MONTH(A195)</f>
        <v>7</v>
      </c>
    </row>
    <row r="196" spans="1:3" ht="12.5" x14ac:dyDescent="0.25">
      <c r="A196" s="13">
        <v>44025</v>
      </c>
      <c r="B196" s="14">
        <v>50</v>
      </c>
      <c r="C196">
        <f t="shared" si="3"/>
        <v>7</v>
      </c>
    </row>
    <row r="197" spans="1:3" ht="12.5" x14ac:dyDescent="0.25">
      <c r="A197" s="13">
        <v>44026</v>
      </c>
      <c r="B197" s="14">
        <v>51</v>
      </c>
      <c r="C197">
        <f t="shared" si="3"/>
        <v>7</v>
      </c>
    </row>
    <row r="198" spans="1:3" ht="12.5" x14ac:dyDescent="0.25">
      <c r="A198" s="13">
        <v>44027</v>
      </c>
      <c r="B198" s="14">
        <v>53</v>
      </c>
      <c r="C198">
        <f t="shared" si="3"/>
        <v>7</v>
      </c>
    </row>
    <row r="199" spans="1:3" ht="12.5" x14ac:dyDescent="0.25">
      <c r="A199" s="13">
        <v>44028</v>
      </c>
      <c r="B199" s="14">
        <v>203</v>
      </c>
      <c r="C199">
        <f t="shared" si="3"/>
        <v>7</v>
      </c>
    </row>
    <row r="200" spans="1:3" ht="12.5" x14ac:dyDescent="0.25">
      <c r="A200" s="13">
        <v>44029</v>
      </c>
      <c r="B200" s="14">
        <v>127.5</v>
      </c>
      <c r="C200">
        <f t="shared" si="3"/>
        <v>7</v>
      </c>
    </row>
    <row r="201" spans="1:3" ht="12.5" x14ac:dyDescent="0.25">
      <c r="A201" s="13">
        <v>44030</v>
      </c>
      <c r="B201" s="14">
        <v>52</v>
      </c>
      <c r="C201">
        <f t="shared" si="3"/>
        <v>7</v>
      </c>
    </row>
    <row r="202" spans="1:3" ht="12.5" x14ac:dyDescent="0.25">
      <c r="A202" s="13">
        <v>44031</v>
      </c>
      <c r="B202" s="14">
        <v>53</v>
      </c>
      <c r="C202">
        <f t="shared" si="3"/>
        <v>7</v>
      </c>
    </row>
    <row r="203" spans="1:3" ht="12.5" x14ac:dyDescent="0.25">
      <c r="A203" s="13">
        <v>44032</v>
      </c>
      <c r="B203" s="14">
        <v>54</v>
      </c>
      <c r="C203">
        <f t="shared" si="3"/>
        <v>7</v>
      </c>
    </row>
    <row r="204" spans="1:3" ht="12.5" x14ac:dyDescent="0.25">
      <c r="A204" s="13">
        <v>44033</v>
      </c>
      <c r="B204" s="14">
        <v>55</v>
      </c>
      <c r="C204">
        <f t="shared" si="3"/>
        <v>7</v>
      </c>
    </row>
    <row r="205" spans="1:3" ht="12.5" x14ac:dyDescent="0.25">
      <c r="A205" s="13">
        <v>44034</v>
      </c>
      <c r="B205" s="14">
        <v>130</v>
      </c>
      <c r="C205">
        <f t="shared" si="3"/>
        <v>7</v>
      </c>
    </row>
    <row r="206" spans="1:3" ht="12.5" x14ac:dyDescent="0.25">
      <c r="A206" s="13">
        <v>44035</v>
      </c>
      <c r="B206" s="14">
        <v>205</v>
      </c>
      <c r="C206">
        <f t="shared" si="3"/>
        <v>7</v>
      </c>
    </row>
    <row r="207" spans="1:3" ht="12.5" x14ac:dyDescent="0.25">
      <c r="A207" s="13">
        <v>44036</v>
      </c>
      <c r="B207" s="14">
        <v>204</v>
      </c>
      <c r="C207">
        <f t="shared" si="3"/>
        <v>7</v>
      </c>
    </row>
    <row r="208" spans="1:3" ht="12.5" x14ac:dyDescent="0.25">
      <c r="A208" s="13">
        <v>44037</v>
      </c>
      <c r="B208" s="14">
        <v>51</v>
      </c>
      <c r="C208">
        <f t="shared" si="3"/>
        <v>7</v>
      </c>
    </row>
    <row r="209" spans="1:3" ht="12.5" x14ac:dyDescent="0.25">
      <c r="A209" s="13">
        <v>44038</v>
      </c>
      <c r="B209" s="14">
        <v>50</v>
      </c>
      <c r="C209">
        <f t="shared" si="3"/>
        <v>7</v>
      </c>
    </row>
    <row r="210" spans="1:3" ht="12.5" x14ac:dyDescent="0.25">
      <c r="A210" s="13">
        <v>44039</v>
      </c>
      <c r="B210" s="14">
        <v>52.5</v>
      </c>
      <c r="C210">
        <f t="shared" si="3"/>
        <v>7</v>
      </c>
    </row>
    <row r="211" spans="1:3" ht="12.5" x14ac:dyDescent="0.25">
      <c r="A211" s="13">
        <v>44040</v>
      </c>
      <c r="B211" s="14">
        <v>55</v>
      </c>
      <c r="C211">
        <f t="shared" si="3"/>
        <v>7</v>
      </c>
    </row>
    <row r="212" spans="1:3" ht="12.5" x14ac:dyDescent="0.25">
      <c r="A212" s="13">
        <v>44041</v>
      </c>
      <c r="B212" s="14">
        <v>54</v>
      </c>
      <c r="C212">
        <f t="shared" si="3"/>
        <v>7</v>
      </c>
    </row>
    <row r="213" spans="1:3" ht="12.5" x14ac:dyDescent="0.25">
      <c r="A213" s="13">
        <v>44042</v>
      </c>
      <c r="B213" s="14">
        <v>207</v>
      </c>
      <c r="C213">
        <f t="shared" si="3"/>
        <v>7</v>
      </c>
    </row>
    <row r="214" spans="1:3" ht="12.5" x14ac:dyDescent="0.25">
      <c r="A214" s="13">
        <v>44043</v>
      </c>
      <c r="B214" s="14">
        <v>201</v>
      </c>
      <c r="C214">
        <f t="shared" si="3"/>
        <v>7</v>
      </c>
    </row>
    <row r="215" spans="1:3" ht="12.5" x14ac:dyDescent="0.25">
      <c r="A215" s="13">
        <v>44044</v>
      </c>
      <c r="B215" s="14">
        <v>53</v>
      </c>
      <c r="C215">
        <f t="shared" si="3"/>
        <v>8</v>
      </c>
    </row>
    <row r="216" spans="1:3" ht="12.5" x14ac:dyDescent="0.25">
      <c r="A216" s="13">
        <v>44045</v>
      </c>
      <c r="B216" s="14">
        <v>54</v>
      </c>
      <c r="C216">
        <f t="shared" si="3"/>
        <v>8</v>
      </c>
    </row>
    <row r="217" spans="1:3" ht="12.5" x14ac:dyDescent="0.25">
      <c r="A217" s="13">
        <v>44046</v>
      </c>
      <c r="B217" s="14">
        <v>52</v>
      </c>
      <c r="C217">
        <f t="shared" si="3"/>
        <v>8</v>
      </c>
    </row>
    <row r="218" spans="1:3" ht="12.5" x14ac:dyDescent="0.25">
      <c r="A218" s="13">
        <v>44047</v>
      </c>
      <c r="B218" s="14">
        <v>51</v>
      </c>
      <c r="C218">
        <f t="shared" si="3"/>
        <v>8</v>
      </c>
    </row>
    <row r="219" spans="1:3" ht="12.5" x14ac:dyDescent="0.25">
      <c r="A219" s="13">
        <v>44048</v>
      </c>
      <c r="B219" s="14">
        <v>50</v>
      </c>
      <c r="C219">
        <f t="shared" si="3"/>
        <v>8</v>
      </c>
    </row>
    <row r="220" spans="1:3" ht="12.5" x14ac:dyDescent="0.25">
      <c r="A220" s="13">
        <v>44049</v>
      </c>
      <c r="B220" s="14">
        <v>208</v>
      </c>
      <c r="C220">
        <f t="shared" si="3"/>
        <v>8</v>
      </c>
    </row>
    <row r="221" spans="1:3" ht="12.5" x14ac:dyDescent="0.25">
      <c r="A221" s="13">
        <v>44050</v>
      </c>
      <c r="B221" s="14">
        <v>203</v>
      </c>
      <c r="C221">
        <f t="shared" si="3"/>
        <v>8</v>
      </c>
    </row>
    <row r="222" spans="1:3" ht="12.5" x14ac:dyDescent="0.25">
      <c r="A222" s="13">
        <v>44051</v>
      </c>
      <c r="B222" s="14">
        <v>50</v>
      </c>
      <c r="C222">
        <f t="shared" si="3"/>
        <v>8</v>
      </c>
    </row>
    <row r="223" spans="1:3" ht="12.5" x14ac:dyDescent="0.25">
      <c r="A223" s="13">
        <v>44052</v>
      </c>
      <c r="B223" s="14">
        <v>51</v>
      </c>
      <c r="C223">
        <f t="shared" si="3"/>
        <v>8</v>
      </c>
    </row>
    <row r="224" spans="1:3" ht="12.5" x14ac:dyDescent="0.25">
      <c r="A224" s="13">
        <v>44053</v>
      </c>
      <c r="B224" s="14">
        <v>53</v>
      </c>
      <c r="C224">
        <f t="shared" si="3"/>
        <v>8</v>
      </c>
    </row>
    <row r="225" spans="1:3" ht="12.5" x14ac:dyDescent="0.25">
      <c r="A225" s="13">
        <v>44054</v>
      </c>
      <c r="B225" s="14">
        <v>54</v>
      </c>
      <c r="C225">
        <f t="shared" si="3"/>
        <v>8</v>
      </c>
    </row>
    <row r="226" spans="1:3" ht="12.5" x14ac:dyDescent="0.25">
      <c r="A226" s="13">
        <v>44055</v>
      </c>
      <c r="B226" s="14">
        <v>50</v>
      </c>
      <c r="C226">
        <f t="shared" si="3"/>
        <v>8</v>
      </c>
    </row>
    <row r="227" spans="1:3" ht="12.5" x14ac:dyDescent="0.25">
      <c r="A227" s="13">
        <v>44056</v>
      </c>
      <c r="B227" s="14">
        <v>51</v>
      </c>
      <c r="C227">
        <f t="shared" si="3"/>
        <v>8</v>
      </c>
    </row>
    <row r="228" spans="1:3" ht="12.5" x14ac:dyDescent="0.25">
      <c r="A228" s="13">
        <v>44057</v>
      </c>
      <c r="B228" s="14">
        <v>53</v>
      </c>
      <c r="C228">
        <f t="shared" si="3"/>
        <v>8</v>
      </c>
    </row>
    <row r="229" spans="1:3" ht="12.5" x14ac:dyDescent="0.25">
      <c r="A229" s="13">
        <v>44058</v>
      </c>
      <c r="B229" s="14">
        <v>203</v>
      </c>
      <c r="C229">
        <f t="shared" si="3"/>
        <v>8</v>
      </c>
    </row>
    <row r="230" spans="1:3" ht="12.5" x14ac:dyDescent="0.25">
      <c r="A230" s="13">
        <v>44059</v>
      </c>
      <c r="B230" s="14">
        <v>127.5</v>
      </c>
      <c r="C230">
        <f t="shared" si="3"/>
        <v>8</v>
      </c>
    </row>
    <row r="231" spans="1:3" ht="12.5" x14ac:dyDescent="0.25">
      <c r="A231" s="13">
        <v>44060</v>
      </c>
      <c r="B231" s="14">
        <v>52</v>
      </c>
      <c r="C231">
        <f t="shared" si="3"/>
        <v>8</v>
      </c>
    </row>
    <row r="232" spans="1:3" ht="12.5" x14ac:dyDescent="0.25">
      <c r="A232" s="13">
        <v>44061</v>
      </c>
      <c r="B232" s="14">
        <v>53</v>
      </c>
      <c r="C232">
        <f t="shared" si="3"/>
        <v>8</v>
      </c>
    </row>
    <row r="233" spans="1:3" ht="12.5" x14ac:dyDescent="0.25">
      <c r="A233" s="13">
        <v>44062</v>
      </c>
      <c r="B233" s="14">
        <v>54</v>
      </c>
      <c r="C233">
        <f t="shared" si="3"/>
        <v>8</v>
      </c>
    </row>
    <row r="234" spans="1:3" ht="12.5" x14ac:dyDescent="0.25">
      <c r="A234" s="13">
        <v>44063</v>
      </c>
      <c r="B234" s="14">
        <v>55</v>
      </c>
      <c r="C234">
        <f t="shared" si="3"/>
        <v>8</v>
      </c>
    </row>
    <row r="235" spans="1:3" ht="12.5" x14ac:dyDescent="0.25">
      <c r="A235" s="13">
        <v>44064</v>
      </c>
      <c r="B235" s="14">
        <v>130</v>
      </c>
      <c r="C235">
        <f t="shared" si="3"/>
        <v>8</v>
      </c>
    </row>
    <row r="236" spans="1:3" ht="12.5" x14ac:dyDescent="0.25">
      <c r="A236" s="13">
        <v>44065</v>
      </c>
      <c r="B236" s="14">
        <v>205</v>
      </c>
      <c r="C236">
        <f t="shared" si="3"/>
        <v>8</v>
      </c>
    </row>
    <row r="237" spans="1:3" ht="12.5" x14ac:dyDescent="0.25">
      <c r="A237" s="13">
        <v>44066</v>
      </c>
      <c r="B237" s="14">
        <v>204</v>
      </c>
      <c r="C237">
        <f t="shared" si="3"/>
        <v>8</v>
      </c>
    </row>
    <row r="238" spans="1:3" ht="12.5" x14ac:dyDescent="0.25">
      <c r="A238" s="13">
        <v>44067</v>
      </c>
      <c r="B238" s="14">
        <v>51</v>
      </c>
      <c r="C238">
        <f t="shared" si="3"/>
        <v>8</v>
      </c>
    </row>
    <row r="239" spans="1:3" ht="12.5" x14ac:dyDescent="0.25">
      <c r="A239" s="13">
        <v>44068</v>
      </c>
      <c r="B239" s="14">
        <v>50</v>
      </c>
      <c r="C239">
        <f t="shared" si="3"/>
        <v>8</v>
      </c>
    </row>
    <row r="240" spans="1:3" ht="12.5" x14ac:dyDescent="0.25">
      <c r="A240" s="13">
        <v>44069</v>
      </c>
      <c r="B240" s="14">
        <v>52.5</v>
      </c>
      <c r="C240">
        <f t="shared" si="3"/>
        <v>8</v>
      </c>
    </row>
    <row r="241" spans="1:3" ht="12.5" x14ac:dyDescent="0.25">
      <c r="A241" s="13">
        <v>44070</v>
      </c>
      <c r="B241" s="14">
        <v>55</v>
      </c>
      <c r="C241">
        <f t="shared" si="3"/>
        <v>8</v>
      </c>
    </row>
    <row r="242" spans="1:3" ht="12.5" x14ac:dyDescent="0.25">
      <c r="A242" s="13">
        <v>44071</v>
      </c>
      <c r="B242" s="14">
        <v>54</v>
      </c>
      <c r="C242">
        <f t="shared" si="3"/>
        <v>8</v>
      </c>
    </row>
    <row r="243" spans="1:3" ht="12.5" x14ac:dyDescent="0.25">
      <c r="A243" s="13">
        <v>44072</v>
      </c>
      <c r="B243" s="14">
        <v>207</v>
      </c>
      <c r="C243">
        <f t="shared" si="3"/>
        <v>8</v>
      </c>
    </row>
    <row r="244" spans="1:3" ht="12.5" x14ac:dyDescent="0.25">
      <c r="A244" s="13">
        <v>44073</v>
      </c>
      <c r="B244" s="14">
        <v>201</v>
      </c>
      <c r="C244">
        <f t="shared" si="3"/>
        <v>8</v>
      </c>
    </row>
    <row r="245" spans="1:3" ht="12.5" x14ac:dyDescent="0.25">
      <c r="A245" s="13">
        <v>44074</v>
      </c>
      <c r="B245" s="14">
        <v>53</v>
      </c>
      <c r="C245">
        <f t="shared" si="3"/>
        <v>8</v>
      </c>
    </row>
    <row r="246" spans="1:3" ht="12.5" x14ac:dyDescent="0.25">
      <c r="A246" s="13">
        <v>44075</v>
      </c>
      <c r="B246" s="14">
        <v>54</v>
      </c>
      <c r="C246">
        <f t="shared" si="3"/>
        <v>9</v>
      </c>
    </row>
    <row r="247" spans="1:3" ht="12.5" x14ac:dyDescent="0.25">
      <c r="A247" s="13">
        <v>44076</v>
      </c>
      <c r="B247" s="14">
        <v>52</v>
      </c>
      <c r="C247">
        <f t="shared" si="3"/>
        <v>9</v>
      </c>
    </row>
    <row r="248" spans="1:3" ht="12.5" x14ac:dyDescent="0.25">
      <c r="A248" s="13">
        <v>44077</v>
      </c>
      <c r="B248" s="14">
        <v>51</v>
      </c>
      <c r="C248">
        <f t="shared" si="3"/>
        <v>9</v>
      </c>
    </row>
    <row r="249" spans="1:3" ht="12.5" x14ac:dyDescent="0.25">
      <c r="A249" s="13">
        <v>44078</v>
      </c>
      <c r="B249" s="14">
        <v>50</v>
      </c>
      <c r="C249">
        <f t="shared" si="3"/>
        <v>9</v>
      </c>
    </row>
    <row r="250" spans="1:3" ht="12.5" x14ac:dyDescent="0.25">
      <c r="A250" s="13">
        <v>44079</v>
      </c>
      <c r="B250" s="14">
        <v>208</v>
      </c>
      <c r="C250">
        <f t="shared" si="3"/>
        <v>9</v>
      </c>
    </row>
    <row r="251" spans="1:3" ht="12.5" x14ac:dyDescent="0.25">
      <c r="A251" s="13">
        <v>44080</v>
      </c>
      <c r="B251" s="14">
        <v>203</v>
      </c>
      <c r="C251">
        <f t="shared" si="3"/>
        <v>9</v>
      </c>
    </row>
    <row r="252" spans="1:3" ht="12.5" x14ac:dyDescent="0.25">
      <c r="A252" s="13">
        <v>44081</v>
      </c>
      <c r="B252" s="14">
        <v>50</v>
      </c>
      <c r="C252">
        <f t="shared" si="3"/>
        <v>9</v>
      </c>
    </row>
    <row r="253" spans="1:3" ht="12.5" x14ac:dyDescent="0.25">
      <c r="A253" s="13">
        <v>44082</v>
      </c>
      <c r="B253" s="14">
        <v>51</v>
      </c>
      <c r="C253">
        <f t="shared" si="3"/>
        <v>9</v>
      </c>
    </row>
    <row r="254" spans="1:3" ht="12.5" x14ac:dyDescent="0.25">
      <c r="A254" s="13">
        <v>44083</v>
      </c>
      <c r="B254" s="14">
        <v>53</v>
      </c>
      <c r="C254">
        <f t="shared" si="3"/>
        <v>9</v>
      </c>
    </row>
    <row r="255" spans="1:3" ht="12.5" x14ac:dyDescent="0.25">
      <c r="A255" s="13">
        <v>44084</v>
      </c>
      <c r="B255" s="14">
        <v>54</v>
      </c>
      <c r="C255">
        <f t="shared" si="3"/>
        <v>9</v>
      </c>
    </row>
    <row r="256" spans="1:3" ht="12.5" x14ac:dyDescent="0.25">
      <c r="A256" s="13">
        <v>44085</v>
      </c>
      <c r="B256" s="14">
        <v>50</v>
      </c>
      <c r="C256">
        <f t="shared" si="3"/>
        <v>9</v>
      </c>
    </row>
    <row r="257" spans="1:3" ht="12.5" x14ac:dyDescent="0.25">
      <c r="A257" s="13">
        <v>44086</v>
      </c>
      <c r="B257" s="14">
        <v>51</v>
      </c>
      <c r="C257">
        <f t="shared" si="3"/>
        <v>9</v>
      </c>
    </row>
    <row r="258" spans="1:3" ht="12.5" x14ac:dyDescent="0.25">
      <c r="A258" s="13">
        <v>44087</v>
      </c>
      <c r="B258" s="14">
        <v>53</v>
      </c>
      <c r="C258">
        <f t="shared" si="3"/>
        <v>9</v>
      </c>
    </row>
    <row r="259" spans="1:3" ht="12.5" x14ac:dyDescent="0.25">
      <c r="A259" s="13">
        <v>44088</v>
      </c>
      <c r="B259" s="14">
        <v>203</v>
      </c>
      <c r="C259">
        <f t="shared" ref="C259:C322" si="4">MONTH(A259)</f>
        <v>9</v>
      </c>
    </row>
    <row r="260" spans="1:3" ht="12.5" x14ac:dyDescent="0.25">
      <c r="A260" s="13">
        <v>44089</v>
      </c>
      <c r="B260" s="14">
        <v>127.5</v>
      </c>
      <c r="C260">
        <f t="shared" si="4"/>
        <v>9</v>
      </c>
    </row>
    <row r="261" spans="1:3" ht="12.5" x14ac:dyDescent="0.25">
      <c r="A261" s="13">
        <v>44090</v>
      </c>
      <c r="B261" s="14">
        <v>52</v>
      </c>
      <c r="C261">
        <f t="shared" si="4"/>
        <v>9</v>
      </c>
    </row>
    <row r="262" spans="1:3" ht="12.5" x14ac:dyDescent="0.25">
      <c r="A262" s="13">
        <v>44091</v>
      </c>
      <c r="B262" s="14">
        <v>53</v>
      </c>
      <c r="C262">
        <f t="shared" si="4"/>
        <v>9</v>
      </c>
    </row>
    <row r="263" spans="1:3" ht="12.5" x14ac:dyDescent="0.25">
      <c r="A263" s="13">
        <v>44092</v>
      </c>
      <c r="B263" s="14">
        <v>54</v>
      </c>
      <c r="C263">
        <f t="shared" si="4"/>
        <v>9</v>
      </c>
    </row>
    <row r="264" spans="1:3" ht="12.5" x14ac:dyDescent="0.25">
      <c r="A264" s="13">
        <v>44093</v>
      </c>
      <c r="B264" s="14">
        <v>55</v>
      </c>
      <c r="C264">
        <f t="shared" si="4"/>
        <v>9</v>
      </c>
    </row>
    <row r="265" spans="1:3" ht="12.5" x14ac:dyDescent="0.25">
      <c r="A265" s="13">
        <v>44094</v>
      </c>
      <c r="B265" s="14">
        <v>130</v>
      </c>
      <c r="C265">
        <f t="shared" si="4"/>
        <v>9</v>
      </c>
    </row>
    <row r="266" spans="1:3" ht="12.5" x14ac:dyDescent="0.25">
      <c r="A266" s="13">
        <v>44095</v>
      </c>
      <c r="B266" s="14">
        <v>205</v>
      </c>
      <c r="C266">
        <f t="shared" si="4"/>
        <v>9</v>
      </c>
    </row>
    <row r="267" spans="1:3" ht="12.5" x14ac:dyDescent="0.25">
      <c r="A267" s="13">
        <v>44096</v>
      </c>
      <c r="B267" s="14">
        <v>204</v>
      </c>
      <c r="C267">
        <f t="shared" si="4"/>
        <v>9</v>
      </c>
    </row>
    <row r="268" spans="1:3" ht="12.5" x14ac:dyDescent="0.25">
      <c r="A268" s="13">
        <v>44097</v>
      </c>
      <c r="B268" s="14">
        <v>51</v>
      </c>
      <c r="C268">
        <f t="shared" si="4"/>
        <v>9</v>
      </c>
    </row>
    <row r="269" spans="1:3" ht="12.5" x14ac:dyDescent="0.25">
      <c r="A269" s="13">
        <v>44098</v>
      </c>
      <c r="B269" s="14">
        <v>50</v>
      </c>
      <c r="C269">
        <f t="shared" si="4"/>
        <v>9</v>
      </c>
    </row>
    <row r="270" spans="1:3" ht="12.5" x14ac:dyDescent="0.25">
      <c r="A270" s="13">
        <v>44099</v>
      </c>
      <c r="B270" s="14">
        <v>52.5</v>
      </c>
      <c r="C270">
        <f t="shared" si="4"/>
        <v>9</v>
      </c>
    </row>
    <row r="271" spans="1:3" ht="12.5" x14ac:dyDescent="0.25">
      <c r="A271" s="13">
        <v>44100</v>
      </c>
      <c r="B271" s="14">
        <v>55</v>
      </c>
      <c r="C271">
        <f t="shared" si="4"/>
        <v>9</v>
      </c>
    </row>
    <row r="272" spans="1:3" ht="12.5" x14ac:dyDescent="0.25">
      <c r="A272" s="13">
        <v>44101</v>
      </c>
      <c r="B272" s="14">
        <v>54</v>
      </c>
      <c r="C272">
        <f t="shared" si="4"/>
        <v>9</v>
      </c>
    </row>
    <row r="273" spans="1:3" ht="12.5" x14ac:dyDescent="0.25">
      <c r="A273" s="13">
        <v>44102</v>
      </c>
      <c r="B273" s="14">
        <v>207</v>
      </c>
      <c r="C273">
        <f t="shared" si="4"/>
        <v>9</v>
      </c>
    </row>
    <row r="274" spans="1:3" ht="12.5" x14ac:dyDescent="0.25">
      <c r="A274" s="13">
        <v>44103</v>
      </c>
      <c r="B274" s="14">
        <v>201</v>
      </c>
      <c r="C274">
        <f t="shared" si="4"/>
        <v>9</v>
      </c>
    </row>
    <row r="275" spans="1:3" ht="12.5" x14ac:dyDescent="0.25">
      <c r="A275" s="13">
        <v>44104</v>
      </c>
      <c r="B275" s="14">
        <v>53</v>
      </c>
      <c r="C275">
        <f t="shared" si="4"/>
        <v>9</v>
      </c>
    </row>
    <row r="276" spans="1:3" ht="12.5" x14ac:dyDescent="0.25">
      <c r="A276" s="13">
        <v>44105</v>
      </c>
      <c r="B276" s="14">
        <v>54</v>
      </c>
      <c r="C276">
        <f t="shared" si="4"/>
        <v>10</v>
      </c>
    </row>
    <row r="277" spans="1:3" ht="12.5" x14ac:dyDescent="0.25">
      <c r="A277" s="13">
        <v>44106</v>
      </c>
      <c r="B277" s="14">
        <v>52</v>
      </c>
      <c r="C277">
        <f t="shared" si="4"/>
        <v>10</v>
      </c>
    </row>
    <row r="278" spans="1:3" ht="12.5" x14ac:dyDescent="0.25">
      <c r="A278" s="13">
        <v>44107</v>
      </c>
      <c r="B278" s="14">
        <v>51</v>
      </c>
      <c r="C278">
        <f t="shared" si="4"/>
        <v>10</v>
      </c>
    </row>
    <row r="279" spans="1:3" ht="12.5" x14ac:dyDescent="0.25">
      <c r="A279" s="13">
        <v>44108</v>
      </c>
      <c r="B279" s="14">
        <v>50</v>
      </c>
      <c r="C279">
        <f t="shared" si="4"/>
        <v>10</v>
      </c>
    </row>
    <row r="280" spans="1:3" ht="12.5" x14ac:dyDescent="0.25">
      <c r="A280" s="13">
        <v>44109</v>
      </c>
      <c r="B280" s="14">
        <v>208</v>
      </c>
      <c r="C280">
        <f t="shared" si="4"/>
        <v>10</v>
      </c>
    </row>
    <row r="281" spans="1:3" ht="12.5" x14ac:dyDescent="0.25">
      <c r="A281" s="13">
        <v>44110</v>
      </c>
      <c r="B281" s="14">
        <v>203</v>
      </c>
      <c r="C281">
        <f t="shared" si="4"/>
        <v>10</v>
      </c>
    </row>
    <row r="282" spans="1:3" ht="12.5" x14ac:dyDescent="0.25">
      <c r="A282" s="13">
        <v>44111</v>
      </c>
      <c r="B282" s="14">
        <v>50</v>
      </c>
      <c r="C282">
        <f t="shared" si="4"/>
        <v>10</v>
      </c>
    </row>
    <row r="283" spans="1:3" ht="12.5" x14ac:dyDescent="0.25">
      <c r="A283" s="13">
        <v>44112</v>
      </c>
      <c r="B283" s="14">
        <v>51</v>
      </c>
      <c r="C283">
        <f t="shared" si="4"/>
        <v>10</v>
      </c>
    </row>
    <row r="284" spans="1:3" ht="12.5" x14ac:dyDescent="0.25">
      <c r="A284" s="13">
        <v>44113</v>
      </c>
      <c r="B284" s="14">
        <v>53</v>
      </c>
      <c r="C284">
        <f t="shared" si="4"/>
        <v>10</v>
      </c>
    </row>
    <row r="285" spans="1:3" ht="12.5" x14ac:dyDescent="0.25">
      <c r="A285" s="13">
        <v>44114</v>
      </c>
      <c r="B285" s="14">
        <v>54</v>
      </c>
      <c r="C285">
        <f t="shared" si="4"/>
        <v>10</v>
      </c>
    </row>
    <row r="286" spans="1:3" ht="12.5" x14ac:dyDescent="0.25">
      <c r="A286" s="13">
        <v>44115</v>
      </c>
      <c r="B286" s="14">
        <v>50</v>
      </c>
      <c r="C286">
        <f t="shared" si="4"/>
        <v>10</v>
      </c>
    </row>
    <row r="287" spans="1:3" ht="12.5" x14ac:dyDescent="0.25">
      <c r="A287" s="13">
        <v>44116</v>
      </c>
      <c r="B287" s="14">
        <v>51</v>
      </c>
      <c r="C287">
        <f t="shared" si="4"/>
        <v>10</v>
      </c>
    </row>
    <row r="288" spans="1:3" ht="12.5" x14ac:dyDescent="0.25">
      <c r="A288" s="13">
        <v>44117</v>
      </c>
      <c r="B288" s="14">
        <v>53</v>
      </c>
      <c r="C288">
        <f t="shared" si="4"/>
        <v>10</v>
      </c>
    </row>
    <row r="289" spans="1:3" ht="12.5" x14ac:dyDescent="0.25">
      <c r="A289" s="13">
        <v>44118</v>
      </c>
      <c r="B289" s="14">
        <v>203</v>
      </c>
      <c r="C289">
        <f t="shared" si="4"/>
        <v>10</v>
      </c>
    </row>
    <row r="290" spans="1:3" ht="12.5" x14ac:dyDescent="0.25">
      <c r="A290" s="13">
        <v>44119</v>
      </c>
      <c r="B290" s="14">
        <v>127.5</v>
      </c>
      <c r="C290">
        <f t="shared" si="4"/>
        <v>10</v>
      </c>
    </row>
    <row r="291" spans="1:3" ht="12.5" x14ac:dyDescent="0.25">
      <c r="A291" s="13">
        <v>44120</v>
      </c>
      <c r="B291" s="14">
        <v>52</v>
      </c>
      <c r="C291">
        <f t="shared" si="4"/>
        <v>10</v>
      </c>
    </row>
    <row r="292" spans="1:3" ht="12.5" x14ac:dyDescent="0.25">
      <c r="A292" s="13">
        <v>44121</v>
      </c>
      <c r="B292" s="14">
        <v>53</v>
      </c>
      <c r="C292">
        <f t="shared" si="4"/>
        <v>10</v>
      </c>
    </row>
    <row r="293" spans="1:3" ht="12.5" x14ac:dyDescent="0.25">
      <c r="A293" s="13">
        <v>44122</v>
      </c>
      <c r="B293" s="14">
        <v>54</v>
      </c>
      <c r="C293">
        <f t="shared" si="4"/>
        <v>10</v>
      </c>
    </row>
    <row r="294" spans="1:3" ht="12.5" x14ac:dyDescent="0.25">
      <c r="A294" s="13">
        <v>44123</v>
      </c>
      <c r="B294" s="14">
        <v>55</v>
      </c>
      <c r="C294">
        <f t="shared" si="4"/>
        <v>10</v>
      </c>
    </row>
    <row r="295" spans="1:3" ht="12.5" x14ac:dyDescent="0.25">
      <c r="A295" s="13">
        <v>44124</v>
      </c>
      <c r="B295" s="14">
        <v>130</v>
      </c>
      <c r="C295">
        <f t="shared" si="4"/>
        <v>10</v>
      </c>
    </row>
    <row r="296" spans="1:3" ht="12.5" x14ac:dyDescent="0.25">
      <c r="A296" s="13">
        <v>44125</v>
      </c>
      <c r="B296" s="14">
        <v>205</v>
      </c>
      <c r="C296">
        <f t="shared" si="4"/>
        <v>10</v>
      </c>
    </row>
    <row r="297" spans="1:3" ht="12.5" x14ac:dyDescent="0.25">
      <c r="A297" s="13">
        <v>44126</v>
      </c>
      <c r="B297" s="14">
        <v>204</v>
      </c>
      <c r="C297">
        <f t="shared" si="4"/>
        <v>10</v>
      </c>
    </row>
    <row r="298" spans="1:3" ht="12.5" x14ac:dyDescent="0.25">
      <c r="A298" s="13">
        <v>44127</v>
      </c>
      <c r="B298" s="14">
        <v>51</v>
      </c>
      <c r="C298">
        <f t="shared" si="4"/>
        <v>10</v>
      </c>
    </row>
    <row r="299" spans="1:3" ht="12.5" x14ac:dyDescent="0.25">
      <c r="A299" s="13">
        <v>44128</v>
      </c>
      <c r="B299" s="14">
        <v>50</v>
      </c>
      <c r="C299">
        <f t="shared" si="4"/>
        <v>10</v>
      </c>
    </row>
    <row r="300" spans="1:3" ht="12.5" x14ac:dyDescent="0.25">
      <c r="A300" s="13">
        <v>44129</v>
      </c>
      <c r="B300" s="14">
        <v>52.5</v>
      </c>
      <c r="C300">
        <f t="shared" si="4"/>
        <v>10</v>
      </c>
    </row>
    <row r="301" spans="1:3" ht="12.5" x14ac:dyDescent="0.25">
      <c r="A301" s="13">
        <v>44130</v>
      </c>
      <c r="B301" s="14">
        <v>55</v>
      </c>
      <c r="C301">
        <f t="shared" si="4"/>
        <v>10</v>
      </c>
    </row>
    <row r="302" spans="1:3" ht="12.5" x14ac:dyDescent="0.25">
      <c r="A302" s="13">
        <v>44131</v>
      </c>
      <c r="B302" s="14">
        <v>54</v>
      </c>
      <c r="C302">
        <f t="shared" si="4"/>
        <v>10</v>
      </c>
    </row>
    <row r="303" spans="1:3" ht="12.5" x14ac:dyDescent="0.25">
      <c r="A303" s="13">
        <v>44132</v>
      </c>
      <c r="B303" s="14">
        <v>207</v>
      </c>
      <c r="C303">
        <f t="shared" si="4"/>
        <v>10</v>
      </c>
    </row>
    <row r="304" spans="1:3" ht="12.5" x14ac:dyDescent="0.25">
      <c r="A304" s="13">
        <v>44133</v>
      </c>
      <c r="B304" s="14">
        <v>201</v>
      </c>
      <c r="C304">
        <f t="shared" si="4"/>
        <v>10</v>
      </c>
    </row>
    <row r="305" spans="1:3" ht="12.5" x14ac:dyDescent="0.25">
      <c r="A305" s="13">
        <v>44134</v>
      </c>
      <c r="B305" s="14">
        <v>53</v>
      </c>
      <c r="C305">
        <f t="shared" si="4"/>
        <v>10</v>
      </c>
    </row>
    <row r="306" spans="1:3" ht="12.5" x14ac:dyDescent="0.25">
      <c r="A306" s="13">
        <v>44135</v>
      </c>
      <c r="B306" s="14">
        <v>54</v>
      </c>
      <c r="C306">
        <f t="shared" si="4"/>
        <v>10</v>
      </c>
    </row>
    <row r="307" spans="1:3" ht="12.5" x14ac:dyDescent="0.25">
      <c r="A307" s="13">
        <v>44136</v>
      </c>
      <c r="B307" s="14">
        <v>52</v>
      </c>
      <c r="C307">
        <f t="shared" si="4"/>
        <v>11</v>
      </c>
    </row>
    <row r="308" spans="1:3" ht="12.5" x14ac:dyDescent="0.25">
      <c r="A308" s="13">
        <v>44137</v>
      </c>
      <c r="B308" s="14">
        <v>51</v>
      </c>
      <c r="C308">
        <f t="shared" si="4"/>
        <v>11</v>
      </c>
    </row>
    <row r="309" spans="1:3" ht="12.5" x14ac:dyDescent="0.25">
      <c r="A309" s="13">
        <v>44138</v>
      </c>
      <c r="B309" s="14">
        <v>50</v>
      </c>
      <c r="C309">
        <f t="shared" si="4"/>
        <v>11</v>
      </c>
    </row>
    <row r="310" spans="1:3" ht="12.5" x14ac:dyDescent="0.25">
      <c r="A310" s="13">
        <v>44139</v>
      </c>
      <c r="B310" s="14">
        <v>208</v>
      </c>
      <c r="C310">
        <f t="shared" si="4"/>
        <v>11</v>
      </c>
    </row>
    <row r="311" spans="1:3" ht="12.5" x14ac:dyDescent="0.25">
      <c r="A311" s="13">
        <v>44140</v>
      </c>
      <c r="B311" s="14">
        <v>203</v>
      </c>
      <c r="C311">
        <f t="shared" si="4"/>
        <v>11</v>
      </c>
    </row>
    <row r="312" spans="1:3" ht="12.5" x14ac:dyDescent="0.25">
      <c r="A312" s="13">
        <v>44141</v>
      </c>
      <c r="B312" s="14">
        <v>50</v>
      </c>
      <c r="C312">
        <f t="shared" si="4"/>
        <v>11</v>
      </c>
    </row>
    <row r="313" spans="1:3" ht="12.5" x14ac:dyDescent="0.25">
      <c r="A313" s="13">
        <v>44142</v>
      </c>
      <c r="B313" s="14">
        <v>51</v>
      </c>
      <c r="C313">
        <f t="shared" si="4"/>
        <v>11</v>
      </c>
    </row>
    <row r="314" spans="1:3" ht="12.5" x14ac:dyDescent="0.25">
      <c r="A314" s="13">
        <v>44143</v>
      </c>
      <c r="B314" s="14">
        <v>53</v>
      </c>
      <c r="C314">
        <f t="shared" si="4"/>
        <v>11</v>
      </c>
    </row>
    <row r="315" spans="1:3" ht="12.5" x14ac:dyDescent="0.25">
      <c r="A315" s="13">
        <v>44144</v>
      </c>
      <c r="B315" s="14">
        <v>54</v>
      </c>
      <c r="C315">
        <f t="shared" si="4"/>
        <v>11</v>
      </c>
    </row>
    <row r="316" spans="1:3" ht="12.5" x14ac:dyDescent="0.25">
      <c r="A316" s="13">
        <v>44145</v>
      </c>
      <c r="B316" s="14">
        <v>50</v>
      </c>
      <c r="C316">
        <f t="shared" si="4"/>
        <v>11</v>
      </c>
    </row>
    <row r="317" spans="1:3" ht="12.5" x14ac:dyDescent="0.25">
      <c r="A317" s="13">
        <v>44146</v>
      </c>
      <c r="B317" s="14">
        <v>51</v>
      </c>
      <c r="C317">
        <f t="shared" si="4"/>
        <v>11</v>
      </c>
    </row>
    <row r="318" spans="1:3" ht="12.5" x14ac:dyDescent="0.25">
      <c r="A318" s="13">
        <v>44147</v>
      </c>
      <c r="B318" s="14">
        <v>53</v>
      </c>
      <c r="C318">
        <f t="shared" si="4"/>
        <v>11</v>
      </c>
    </row>
    <row r="319" spans="1:3" ht="12.5" x14ac:dyDescent="0.25">
      <c r="A319" s="13">
        <v>44148</v>
      </c>
      <c r="B319" s="14">
        <v>203</v>
      </c>
      <c r="C319">
        <f t="shared" si="4"/>
        <v>11</v>
      </c>
    </row>
    <row r="320" spans="1:3" ht="12.5" x14ac:dyDescent="0.25">
      <c r="A320" s="13">
        <v>44149</v>
      </c>
      <c r="B320" s="14">
        <v>127.5</v>
      </c>
      <c r="C320">
        <f t="shared" si="4"/>
        <v>11</v>
      </c>
    </row>
    <row r="321" spans="1:3" ht="12.5" x14ac:dyDescent="0.25">
      <c r="A321" s="13">
        <v>44150</v>
      </c>
      <c r="B321" s="14">
        <v>52</v>
      </c>
      <c r="C321">
        <f t="shared" si="4"/>
        <v>11</v>
      </c>
    </row>
    <row r="322" spans="1:3" ht="12.5" x14ac:dyDescent="0.25">
      <c r="A322" s="13">
        <v>44151</v>
      </c>
      <c r="B322" s="14">
        <v>53</v>
      </c>
      <c r="C322">
        <f t="shared" si="4"/>
        <v>11</v>
      </c>
    </row>
    <row r="323" spans="1:3" ht="12.5" x14ac:dyDescent="0.25">
      <c r="A323" s="13">
        <v>44152</v>
      </c>
      <c r="B323" s="14">
        <v>54</v>
      </c>
      <c r="C323">
        <f t="shared" ref="C323:C386" si="5">MONTH(A323)</f>
        <v>11</v>
      </c>
    </row>
    <row r="324" spans="1:3" ht="12.5" x14ac:dyDescent="0.25">
      <c r="A324" s="13">
        <v>44153</v>
      </c>
      <c r="B324" s="14">
        <v>55</v>
      </c>
      <c r="C324">
        <f t="shared" si="5"/>
        <v>11</v>
      </c>
    </row>
    <row r="325" spans="1:3" ht="12.5" x14ac:dyDescent="0.25">
      <c r="A325" s="13">
        <v>44154</v>
      </c>
      <c r="B325" s="14">
        <v>130</v>
      </c>
      <c r="C325">
        <f t="shared" si="5"/>
        <v>11</v>
      </c>
    </row>
    <row r="326" spans="1:3" ht="12.5" x14ac:dyDescent="0.25">
      <c r="A326" s="13">
        <v>44155</v>
      </c>
      <c r="B326" s="14">
        <v>205</v>
      </c>
      <c r="C326">
        <f t="shared" si="5"/>
        <v>11</v>
      </c>
    </row>
    <row r="327" spans="1:3" ht="12.5" x14ac:dyDescent="0.25">
      <c r="A327" s="13">
        <v>44156</v>
      </c>
      <c r="B327" s="14">
        <v>204</v>
      </c>
      <c r="C327">
        <f t="shared" si="5"/>
        <v>11</v>
      </c>
    </row>
    <row r="328" spans="1:3" ht="12.5" x14ac:dyDescent="0.25">
      <c r="A328" s="13">
        <v>44157</v>
      </c>
      <c r="B328" s="14">
        <v>51</v>
      </c>
      <c r="C328">
        <f t="shared" si="5"/>
        <v>11</v>
      </c>
    </row>
    <row r="329" spans="1:3" ht="12.5" x14ac:dyDescent="0.25">
      <c r="A329" s="13">
        <v>44158</v>
      </c>
      <c r="B329" s="14">
        <v>50</v>
      </c>
      <c r="C329">
        <f t="shared" si="5"/>
        <v>11</v>
      </c>
    </row>
    <row r="330" spans="1:3" ht="12.5" x14ac:dyDescent="0.25">
      <c r="A330" s="13">
        <v>44159</v>
      </c>
      <c r="B330" s="14">
        <v>52.5</v>
      </c>
      <c r="C330">
        <f t="shared" si="5"/>
        <v>11</v>
      </c>
    </row>
    <row r="331" spans="1:3" ht="12.5" x14ac:dyDescent="0.25">
      <c r="A331" s="13">
        <v>44160</v>
      </c>
      <c r="B331" s="14">
        <v>55</v>
      </c>
      <c r="C331">
        <f t="shared" si="5"/>
        <v>11</v>
      </c>
    </row>
    <row r="332" spans="1:3" ht="12.5" x14ac:dyDescent="0.25">
      <c r="A332" s="13">
        <v>44161</v>
      </c>
      <c r="B332" s="14">
        <v>54</v>
      </c>
      <c r="C332">
        <f t="shared" si="5"/>
        <v>11</v>
      </c>
    </row>
    <row r="333" spans="1:3" ht="12.5" x14ac:dyDescent="0.25">
      <c r="A333" s="13">
        <v>44162</v>
      </c>
      <c r="B333" s="14">
        <v>207</v>
      </c>
      <c r="C333">
        <f t="shared" si="5"/>
        <v>11</v>
      </c>
    </row>
    <row r="334" spans="1:3" ht="12.5" x14ac:dyDescent="0.25">
      <c r="A334" s="13">
        <v>44163</v>
      </c>
      <c r="B334" s="14">
        <v>201</v>
      </c>
      <c r="C334">
        <f t="shared" si="5"/>
        <v>11</v>
      </c>
    </row>
    <row r="335" spans="1:3" ht="12.5" x14ac:dyDescent="0.25">
      <c r="A335" s="13">
        <v>44164</v>
      </c>
      <c r="B335" s="14">
        <v>53</v>
      </c>
      <c r="C335">
        <f t="shared" si="5"/>
        <v>11</v>
      </c>
    </row>
    <row r="336" spans="1:3" ht="12.5" x14ac:dyDescent="0.25">
      <c r="A336" s="13">
        <v>44165</v>
      </c>
      <c r="B336" s="14">
        <v>54</v>
      </c>
      <c r="C336">
        <f t="shared" si="5"/>
        <v>11</v>
      </c>
    </row>
    <row r="337" spans="1:3" ht="12.5" x14ac:dyDescent="0.25">
      <c r="A337" s="13">
        <v>44166</v>
      </c>
      <c r="B337" s="14">
        <v>52</v>
      </c>
      <c r="C337">
        <f t="shared" si="5"/>
        <v>12</v>
      </c>
    </row>
    <row r="338" spans="1:3" ht="12.5" x14ac:dyDescent="0.25">
      <c r="A338" s="13">
        <v>44167</v>
      </c>
      <c r="B338" s="14">
        <v>51</v>
      </c>
      <c r="C338">
        <f t="shared" si="5"/>
        <v>12</v>
      </c>
    </row>
    <row r="339" spans="1:3" ht="12.5" x14ac:dyDescent="0.25">
      <c r="A339" s="13">
        <v>44168</v>
      </c>
      <c r="B339" s="14">
        <v>50</v>
      </c>
      <c r="C339">
        <f t="shared" si="5"/>
        <v>12</v>
      </c>
    </row>
    <row r="340" spans="1:3" ht="12.5" x14ac:dyDescent="0.25">
      <c r="A340" s="13">
        <v>44169</v>
      </c>
      <c r="B340" s="14">
        <v>208</v>
      </c>
      <c r="C340">
        <f t="shared" si="5"/>
        <v>12</v>
      </c>
    </row>
    <row r="341" spans="1:3" ht="12.5" x14ac:dyDescent="0.25">
      <c r="A341" s="13">
        <v>44170</v>
      </c>
      <c r="B341" s="14">
        <v>203</v>
      </c>
      <c r="C341">
        <f t="shared" si="5"/>
        <v>12</v>
      </c>
    </row>
    <row r="342" spans="1:3" ht="12.5" x14ac:dyDescent="0.25">
      <c r="A342" s="13">
        <v>44171</v>
      </c>
      <c r="B342" s="14">
        <v>50</v>
      </c>
      <c r="C342">
        <f t="shared" si="5"/>
        <v>12</v>
      </c>
    </row>
    <row r="343" spans="1:3" ht="12.5" x14ac:dyDescent="0.25">
      <c r="A343" s="13">
        <v>44172</v>
      </c>
      <c r="B343" s="14">
        <v>51</v>
      </c>
      <c r="C343">
        <f t="shared" si="5"/>
        <v>12</v>
      </c>
    </row>
    <row r="344" spans="1:3" ht="12.5" x14ac:dyDescent="0.25">
      <c r="A344" s="13">
        <v>44173</v>
      </c>
      <c r="B344" s="14">
        <v>53</v>
      </c>
      <c r="C344">
        <f t="shared" si="5"/>
        <v>12</v>
      </c>
    </row>
    <row r="345" spans="1:3" ht="12.5" x14ac:dyDescent="0.25">
      <c r="A345" s="13">
        <v>44174</v>
      </c>
      <c r="B345" s="14">
        <v>54</v>
      </c>
      <c r="C345">
        <f t="shared" si="5"/>
        <v>12</v>
      </c>
    </row>
    <row r="346" spans="1:3" ht="12.5" x14ac:dyDescent="0.25">
      <c r="A346" s="13">
        <v>44175</v>
      </c>
      <c r="B346" s="14">
        <v>51</v>
      </c>
      <c r="C346">
        <f t="shared" si="5"/>
        <v>12</v>
      </c>
    </row>
    <row r="347" spans="1:3" ht="12.5" x14ac:dyDescent="0.25">
      <c r="A347" s="13">
        <v>44176</v>
      </c>
      <c r="B347" s="14">
        <v>208</v>
      </c>
      <c r="C347">
        <f t="shared" si="5"/>
        <v>12</v>
      </c>
    </row>
    <row r="348" spans="1:3" ht="12.5" x14ac:dyDescent="0.25">
      <c r="A348" s="13">
        <v>44177</v>
      </c>
      <c r="B348" s="14">
        <v>209</v>
      </c>
      <c r="C348">
        <f t="shared" si="5"/>
        <v>12</v>
      </c>
    </row>
    <row r="349" spans="1:3" ht="12.5" x14ac:dyDescent="0.25">
      <c r="A349" s="13">
        <v>44178</v>
      </c>
      <c r="B349" s="14">
        <v>51</v>
      </c>
      <c r="C349">
        <f t="shared" si="5"/>
        <v>12</v>
      </c>
    </row>
    <row r="350" spans="1:3" ht="12.5" x14ac:dyDescent="0.25">
      <c r="A350" s="13">
        <v>44179</v>
      </c>
      <c r="B350" s="14">
        <v>52</v>
      </c>
      <c r="C350">
        <f t="shared" si="5"/>
        <v>12</v>
      </c>
    </row>
    <row r="351" spans="1:3" ht="12.5" x14ac:dyDescent="0.25">
      <c r="A351" s="13">
        <v>44180</v>
      </c>
      <c r="B351" s="14">
        <v>53</v>
      </c>
      <c r="C351">
        <f t="shared" si="5"/>
        <v>12</v>
      </c>
    </row>
    <row r="352" spans="1:3" ht="12.5" x14ac:dyDescent="0.25">
      <c r="A352" s="13">
        <v>44181</v>
      </c>
      <c r="B352" s="14">
        <v>54</v>
      </c>
      <c r="C352">
        <f t="shared" si="5"/>
        <v>12</v>
      </c>
    </row>
    <row r="353" spans="1:3" ht="12.5" x14ac:dyDescent="0.25">
      <c r="A353" s="13">
        <v>44182</v>
      </c>
      <c r="B353" s="14">
        <v>55</v>
      </c>
      <c r="C353">
        <f t="shared" si="5"/>
        <v>12</v>
      </c>
    </row>
    <row r="354" spans="1:3" ht="12.5" x14ac:dyDescent="0.25">
      <c r="A354" s="13">
        <v>44183</v>
      </c>
      <c r="B354" s="14">
        <v>209</v>
      </c>
      <c r="C354">
        <f t="shared" si="5"/>
        <v>12</v>
      </c>
    </row>
    <row r="355" spans="1:3" ht="12.5" x14ac:dyDescent="0.25">
      <c r="A355" s="13">
        <v>44184</v>
      </c>
      <c r="B355" s="14">
        <v>205</v>
      </c>
      <c r="C355">
        <f t="shared" si="5"/>
        <v>12</v>
      </c>
    </row>
    <row r="356" spans="1:3" ht="12.5" x14ac:dyDescent="0.25">
      <c r="A356" s="13">
        <v>44185</v>
      </c>
      <c r="B356" s="14">
        <v>50</v>
      </c>
      <c r="C356">
        <f t="shared" si="5"/>
        <v>12</v>
      </c>
    </row>
    <row r="357" spans="1:3" ht="12.5" x14ac:dyDescent="0.25">
      <c r="A357" s="13">
        <v>44186</v>
      </c>
      <c r="B357" s="14">
        <v>58</v>
      </c>
      <c r="C357">
        <f t="shared" si="5"/>
        <v>12</v>
      </c>
    </row>
    <row r="358" spans="1:3" ht="12.5" x14ac:dyDescent="0.25">
      <c r="A358" s="13">
        <v>44187</v>
      </c>
      <c r="B358" s="14">
        <v>51</v>
      </c>
      <c r="C358">
        <f t="shared" si="5"/>
        <v>12</v>
      </c>
    </row>
    <row r="359" spans="1:3" ht="12.5" x14ac:dyDescent="0.25">
      <c r="A359" s="13">
        <v>44188</v>
      </c>
      <c r="B359" s="14">
        <v>52</v>
      </c>
      <c r="C359">
        <f t="shared" si="5"/>
        <v>12</v>
      </c>
    </row>
    <row r="360" spans="1:3" ht="12.5" x14ac:dyDescent="0.25">
      <c r="A360" s="13">
        <v>44189</v>
      </c>
      <c r="B360" s="14">
        <v>53</v>
      </c>
      <c r="C360">
        <f t="shared" si="5"/>
        <v>12</v>
      </c>
    </row>
    <row r="361" spans="1:3" ht="12.5" x14ac:dyDescent="0.25">
      <c r="A361" s="13">
        <v>44190</v>
      </c>
      <c r="B361" s="14">
        <v>51</v>
      </c>
      <c r="C361">
        <f t="shared" si="5"/>
        <v>12</v>
      </c>
    </row>
    <row r="362" spans="1:3" ht="12.5" x14ac:dyDescent="0.25">
      <c r="A362" s="13">
        <v>44191</v>
      </c>
      <c r="B362" s="14">
        <v>86.202898550724598</v>
      </c>
      <c r="C362">
        <f t="shared" si="5"/>
        <v>12</v>
      </c>
    </row>
    <row r="363" spans="1:3" ht="12.5" x14ac:dyDescent="0.25">
      <c r="A363" s="13">
        <v>44192</v>
      </c>
      <c r="B363" s="14">
        <v>85.940487203206899</v>
      </c>
      <c r="C363">
        <f t="shared" si="5"/>
        <v>12</v>
      </c>
    </row>
    <row r="364" spans="1:3" ht="12.5" x14ac:dyDescent="0.25">
      <c r="A364" s="13">
        <v>44193</v>
      </c>
      <c r="B364" s="14">
        <v>85.678075855689201</v>
      </c>
      <c r="C364">
        <f t="shared" si="5"/>
        <v>12</v>
      </c>
    </row>
    <row r="365" spans="1:3" ht="12.5" x14ac:dyDescent="0.25">
      <c r="A365" s="13">
        <v>44194</v>
      </c>
      <c r="B365" s="14">
        <v>85.415664508171403</v>
      </c>
      <c r="C365">
        <f t="shared" si="5"/>
        <v>12</v>
      </c>
    </row>
    <row r="366" spans="1:3" ht="12.5" x14ac:dyDescent="0.25">
      <c r="A366" s="13">
        <v>44195</v>
      </c>
      <c r="B366" s="14">
        <v>85.153253160653705</v>
      </c>
      <c r="C366">
        <f t="shared" si="5"/>
        <v>12</v>
      </c>
    </row>
    <row r="367" spans="1:3" ht="12.5" x14ac:dyDescent="0.25">
      <c r="A367" s="13">
        <v>44196</v>
      </c>
      <c r="B367" s="14">
        <v>84.890841813136007</v>
      </c>
      <c r="C367">
        <f t="shared" si="5"/>
        <v>12</v>
      </c>
    </row>
    <row r="368" spans="1:3" ht="12.5" x14ac:dyDescent="0.25">
      <c r="A368" s="13">
        <v>44197</v>
      </c>
      <c r="B368" s="14">
        <v>84.628430465618194</v>
      </c>
      <c r="C368">
        <f t="shared" si="5"/>
        <v>1</v>
      </c>
    </row>
    <row r="369" spans="1:3" ht="12.5" x14ac:dyDescent="0.25">
      <c r="A369" s="13">
        <v>44198</v>
      </c>
      <c r="B369" s="14">
        <v>84.366019118100496</v>
      </c>
      <c r="C369">
        <f t="shared" si="5"/>
        <v>1</v>
      </c>
    </row>
    <row r="370" spans="1:3" ht="12.5" x14ac:dyDescent="0.25">
      <c r="A370" s="13">
        <v>44199</v>
      </c>
      <c r="B370" s="14">
        <v>84.103607770582798</v>
      </c>
      <c r="C370">
        <f t="shared" si="5"/>
        <v>1</v>
      </c>
    </row>
    <row r="371" spans="1:3" ht="12.5" x14ac:dyDescent="0.25">
      <c r="A371" s="13">
        <v>44200</v>
      </c>
      <c r="B371" s="14">
        <v>83.841196423065</v>
      </c>
      <c r="C371">
        <f t="shared" si="5"/>
        <v>1</v>
      </c>
    </row>
    <row r="372" spans="1:3" ht="12.5" x14ac:dyDescent="0.25">
      <c r="A372" s="13">
        <v>44201</v>
      </c>
      <c r="B372" s="14">
        <v>83.578785075547302</v>
      </c>
      <c r="C372">
        <f t="shared" si="5"/>
        <v>1</v>
      </c>
    </row>
    <row r="373" spans="1:3" ht="12.5" x14ac:dyDescent="0.25">
      <c r="A373" s="13">
        <v>44202</v>
      </c>
      <c r="B373" s="14">
        <v>83.316373728029603</v>
      </c>
      <c r="C373">
        <f t="shared" si="5"/>
        <v>1</v>
      </c>
    </row>
    <row r="374" spans="1:3" ht="12.5" x14ac:dyDescent="0.25">
      <c r="A374" s="13">
        <v>44203</v>
      </c>
      <c r="B374" s="14">
        <v>83.053962380511905</v>
      </c>
      <c r="C374">
        <f t="shared" si="5"/>
        <v>1</v>
      </c>
    </row>
    <row r="375" spans="1:3" ht="12.5" x14ac:dyDescent="0.25">
      <c r="A375" s="13">
        <v>44204</v>
      </c>
      <c r="B375" s="14">
        <v>82.791551032994093</v>
      </c>
      <c r="C375">
        <f t="shared" si="5"/>
        <v>1</v>
      </c>
    </row>
    <row r="376" spans="1:3" ht="12.5" x14ac:dyDescent="0.25">
      <c r="A376" s="13">
        <v>44205</v>
      </c>
      <c r="B376" s="14">
        <v>82.529139685476395</v>
      </c>
      <c r="C376">
        <f t="shared" si="5"/>
        <v>1</v>
      </c>
    </row>
    <row r="377" spans="1:3" ht="12.5" x14ac:dyDescent="0.25">
      <c r="A377" s="13">
        <v>44206</v>
      </c>
      <c r="B377" s="14">
        <v>82.266728337958696</v>
      </c>
      <c r="C377">
        <f t="shared" si="5"/>
        <v>1</v>
      </c>
    </row>
    <row r="378" spans="1:3" ht="12.5" x14ac:dyDescent="0.25">
      <c r="A378" s="13">
        <v>44207</v>
      </c>
      <c r="B378" s="14">
        <v>82.004316990440898</v>
      </c>
      <c r="C378">
        <f t="shared" si="5"/>
        <v>1</v>
      </c>
    </row>
    <row r="379" spans="1:3" ht="12.5" x14ac:dyDescent="0.25">
      <c r="A379" s="13">
        <v>44208</v>
      </c>
      <c r="B379" s="14">
        <v>81.7419056429232</v>
      </c>
      <c r="C379">
        <f t="shared" si="5"/>
        <v>1</v>
      </c>
    </row>
    <row r="380" spans="1:3" ht="12.5" x14ac:dyDescent="0.25">
      <c r="A380" s="13">
        <v>44209</v>
      </c>
      <c r="B380" s="14">
        <v>81.479494295405502</v>
      </c>
      <c r="C380">
        <f t="shared" si="5"/>
        <v>1</v>
      </c>
    </row>
    <row r="381" spans="1:3" ht="12.5" x14ac:dyDescent="0.25">
      <c r="A381" s="13">
        <v>44210</v>
      </c>
      <c r="B381" s="14">
        <v>81.217082947887704</v>
      </c>
      <c r="C381">
        <f t="shared" si="5"/>
        <v>1</v>
      </c>
    </row>
    <row r="382" spans="1:3" ht="12.5" x14ac:dyDescent="0.25">
      <c r="A382" s="13">
        <v>44211</v>
      </c>
      <c r="B382" s="14">
        <v>80.954671600370006</v>
      </c>
      <c r="C382">
        <f t="shared" si="5"/>
        <v>1</v>
      </c>
    </row>
    <row r="383" spans="1:3" ht="12.5" x14ac:dyDescent="0.25">
      <c r="A383" s="13">
        <v>44212</v>
      </c>
      <c r="B383" s="14">
        <v>80.692260252852293</v>
      </c>
      <c r="C383">
        <f t="shared" si="5"/>
        <v>1</v>
      </c>
    </row>
    <row r="384" spans="1:3" ht="12.5" x14ac:dyDescent="0.25">
      <c r="A384" s="13">
        <v>44213</v>
      </c>
      <c r="B384" s="14">
        <v>80.429848905334495</v>
      </c>
      <c r="C384">
        <f t="shared" si="5"/>
        <v>1</v>
      </c>
    </row>
    <row r="385" spans="1:3" ht="12.5" x14ac:dyDescent="0.25">
      <c r="A385" s="13">
        <v>44214</v>
      </c>
      <c r="B385" s="14">
        <v>80.167437557816797</v>
      </c>
      <c r="C385">
        <f t="shared" si="5"/>
        <v>1</v>
      </c>
    </row>
    <row r="386" spans="1:3" ht="12.5" x14ac:dyDescent="0.25">
      <c r="A386" s="13">
        <v>44215</v>
      </c>
      <c r="B386" s="14">
        <v>79.905026210299098</v>
      </c>
      <c r="C386">
        <f t="shared" si="5"/>
        <v>1</v>
      </c>
    </row>
    <row r="387" spans="1:3" ht="12.5" x14ac:dyDescent="0.25">
      <c r="A387" s="13">
        <v>44216</v>
      </c>
      <c r="B387" s="14">
        <v>79.642614862781301</v>
      </c>
      <c r="C387">
        <f t="shared" ref="C387:C450" si="6">MONTH(A387)</f>
        <v>1</v>
      </c>
    </row>
    <row r="388" spans="1:3" ht="12.5" x14ac:dyDescent="0.25">
      <c r="A388" s="13">
        <v>44217</v>
      </c>
      <c r="B388" s="14">
        <v>79.380203515263602</v>
      </c>
      <c r="C388">
        <f t="shared" si="6"/>
        <v>1</v>
      </c>
    </row>
    <row r="389" spans="1:3" ht="12.5" x14ac:dyDescent="0.25">
      <c r="A389" s="13">
        <v>44218</v>
      </c>
      <c r="B389" s="14">
        <v>79.117792167745904</v>
      </c>
      <c r="C389">
        <f t="shared" si="6"/>
        <v>1</v>
      </c>
    </row>
    <row r="390" spans="1:3" ht="12.5" x14ac:dyDescent="0.25">
      <c r="A390" s="13">
        <v>44219</v>
      </c>
      <c r="B390" s="14">
        <v>78.855380820228106</v>
      </c>
      <c r="C390">
        <f t="shared" si="6"/>
        <v>1</v>
      </c>
    </row>
    <row r="391" spans="1:3" ht="12.5" x14ac:dyDescent="0.25">
      <c r="A391" s="13">
        <v>44220</v>
      </c>
      <c r="B391" s="14">
        <v>78.592969472710394</v>
      </c>
      <c r="C391">
        <f t="shared" si="6"/>
        <v>1</v>
      </c>
    </row>
    <row r="392" spans="1:3" ht="12.5" x14ac:dyDescent="0.25">
      <c r="A392" s="13">
        <v>44221</v>
      </c>
      <c r="B392" s="14">
        <v>78.330558125192695</v>
      </c>
      <c r="C392">
        <f t="shared" si="6"/>
        <v>1</v>
      </c>
    </row>
    <row r="393" spans="1:3" ht="12.5" x14ac:dyDescent="0.25">
      <c r="A393" s="13">
        <v>44222</v>
      </c>
      <c r="B393" s="14">
        <v>78.068146777674897</v>
      </c>
      <c r="C393">
        <f t="shared" si="6"/>
        <v>1</v>
      </c>
    </row>
    <row r="394" spans="1:3" ht="12.5" x14ac:dyDescent="0.25">
      <c r="A394" s="13">
        <v>44223</v>
      </c>
      <c r="B394" s="14">
        <v>77.805735430157199</v>
      </c>
      <c r="C394">
        <f t="shared" si="6"/>
        <v>1</v>
      </c>
    </row>
    <row r="395" spans="1:3" ht="12.5" x14ac:dyDescent="0.25">
      <c r="A395" s="13">
        <v>44224</v>
      </c>
      <c r="B395" s="14">
        <v>77.543324082639501</v>
      </c>
      <c r="C395">
        <f t="shared" si="6"/>
        <v>1</v>
      </c>
    </row>
    <row r="396" spans="1:3" ht="12.5" x14ac:dyDescent="0.25">
      <c r="A396" s="13">
        <v>44225</v>
      </c>
      <c r="B396" s="14">
        <v>77.280912735121802</v>
      </c>
      <c r="C396">
        <f t="shared" si="6"/>
        <v>1</v>
      </c>
    </row>
    <row r="397" spans="1:3" ht="12.5" x14ac:dyDescent="0.25">
      <c r="A397" s="13">
        <v>44226</v>
      </c>
      <c r="B397" s="14">
        <v>77.018501387603905</v>
      </c>
      <c r="C397">
        <f t="shared" si="6"/>
        <v>1</v>
      </c>
    </row>
    <row r="398" spans="1:3" ht="12.5" x14ac:dyDescent="0.25">
      <c r="A398" s="13">
        <v>44227</v>
      </c>
      <c r="B398" s="14">
        <v>76.756090040086207</v>
      </c>
      <c r="C398">
        <f t="shared" si="6"/>
        <v>1</v>
      </c>
    </row>
    <row r="399" spans="1:3" ht="12.5" x14ac:dyDescent="0.25">
      <c r="A399" s="13">
        <v>44228</v>
      </c>
      <c r="B399" s="14">
        <v>76.493678692568494</v>
      </c>
      <c r="C399">
        <f t="shared" si="6"/>
        <v>2</v>
      </c>
    </row>
    <row r="400" spans="1:3" ht="12.5" x14ac:dyDescent="0.25">
      <c r="A400" s="13">
        <v>44229</v>
      </c>
      <c r="B400" s="14">
        <v>76.231267345050696</v>
      </c>
      <c r="C400">
        <f t="shared" si="6"/>
        <v>2</v>
      </c>
    </row>
    <row r="401" spans="1:3" ht="12.5" x14ac:dyDescent="0.25">
      <c r="A401" s="13">
        <v>44230</v>
      </c>
      <c r="B401" s="14">
        <v>75.968855997532998</v>
      </c>
      <c r="C401">
        <f t="shared" si="6"/>
        <v>2</v>
      </c>
    </row>
    <row r="402" spans="1:3" ht="12.5" x14ac:dyDescent="0.25">
      <c r="A402" s="13">
        <v>44231</v>
      </c>
      <c r="B402" s="14">
        <v>75.7064446500153</v>
      </c>
      <c r="C402">
        <f t="shared" si="6"/>
        <v>2</v>
      </c>
    </row>
    <row r="403" spans="1:3" ht="12.5" x14ac:dyDescent="0.25">
      <c r="A403" s="13">
        <v>44232</v>
      </c>
      <c r="B403" s="14">
        <v>75.444033302497502</v>
      </c>
      <c r="C403">
        <f t="shared" si="6"/>
        <v>2</v>
      </c>
    </row>
    <row r="404" spans="1:3" ht="12.5" x14ac:dyDescent="0.25">
      <c r="A404" s="13">
        <v>44233</v>
      </c>
      <c r="B404" s="14">
        <v>75.181621954979803</v>
      </c>
      <c r="C404">
        <f t="shared" si="6"/>
        <v>2</v>
      </c>
    </row>
    <row r="405" spans="1:3" ht="12.5" x14ac:dyDescent="0.25">
      <c r="A405" s="13">
        <v>44234</v>
      </c>
      <c r="B405" s="14">
        <v>74.919210607462105</v>
      </c>
      <c r="C405">
        <f t="shared" si="6"/>
        <v>2</v>
      </c>
    </row>
    <row r="406" spans="1:3" ht="12.5" x14ac:dyDescent="0.25">
      <c r="A406" s="13">
        <v>44235</v>
      </c>
      <c r="B406" s="14">
        <v>74.656799259944293</v>
      </c>
      <c r="C406">
        <f t="shared" si="6"/>
        <v>2</v>
      </c>
    </row>
    <row r="407" spans="1:3" ht="12.5" x14ac:dyDescent="0.25">
      <c r="A407" s="13">
        <v>44236</v>
      </c>
      <c r="B407" s="14">
        <v>74.394387912426595</v>
      </c>
      <c r="C407">
        <f t="shared" si="6"/>
        <v>2</v>
      </c>
    </row>
    <row r="408" spans="1:3" ht="12.5" x14ac:dyDescent="0.25">
      <c r="A408" s="13">
        <v>44237</v>
      </c>
      <c r="B408" s="14">
        <v>74.131976564908896</v>
      </c>
      <c r="C408">
        <f t="shared" si="6"/>
        <v>2</v>
      </c>
    </row>
    <row r="409" spans="1:3" ht="12.5" x14ac:dyDescent="0.25">
      <c r="A409" s="13">
        <v>44238</v>
      </c>
      <c r="B409" s="14">
        <v>73.869565217391099</v>
      </c>
      <c r="C409">
        <f t="shared" si="6"/>
        <v>2</v>
      </c>
    </row>
    <row r="410" spans="1:3" ht="12.5" x14ac:dyDescent="0.25">
      <c r="A410" s="13">
        <v>44239</v>
      </c>
      <c r="B410" s="14">
        <v>73.6071538698734</v>
      </c>
      <c r="C410">
        <f t="shared" si="6"/>
        <v>2</v>
      </c>
    </row>
    <row r="411" spans="1:3" ht="12.5" x14ac:dyDescent="0.25">
      <c r="A411" s="13">
        <v>44240</v>
      </c>
      <c r="B411" s="14">
        <v>73.344742522355702</v>
      </c>
      <c r="C411">
        <f t="shared" si="6"/>
        <v>2</v>
      </c>
    </row>
    <row r="412" spans="1:3" ht="12.5" x14ac:dyDescent="0.25">
      <c r="A412" s="13">
        <v>44241</v>
      </c>
      <c r="B412" s="14">
        <v>73.082331174837904</v>
      </c>
      <c r="C412">
        <f t="shared" si="6"/>
        <v>2</v>
      </c>
    </row>
    <row r="413" spans="1:3" ht="12.5" x14ac:dyDescent="0.25">
      <c r="A413" s="13">
        <v>44242</v>
      </c>
      <c r="B413" s="14">
        <v>72.819919827320206</v>
      </c>
      <c r="C413">
        <f t="shared" si="6"/>
        <v>2</v>
      </c>
    </row>
    <row r="414" spans="1:3" ht="12.5" x14ac:dyDescent="0.25">
      <c r="A414" s="13">
        <v>44243</v>
      </c>
      <c r="B414" s="14">
        <v>72.557508479802493</v>
      </c>
      <c r="C414">
        <f t="shared" si="6"/>
        <v>2</v>
      </c>
    </row>
    <row r="415" spans="1:3" ht="12.5" x14ac:dyDescent="0.25">
      <c r="A415" s="13">
        <v>44244</v>
      </c>
      <c r="B415" s="14">
        <v>72.295097132284695</v>
      </c>
      <c r="C415">
        <f t="shared" si="6"/>
        <v>2</v>
      </c>
    </row>
    <row r="416" spans="1:3" ht="12.5" x14ac:dyDescent="0.25">
      <c r="A416" s="13">
        <v>44245</v>
      </c>
      <c r="B416" s="14">
        <v>72.032685784766997</v>
      </c>
      <c r="C416">
        <f t="shared" si="6"/>
        <v>2</v>
      </c>
    </row>
    <row r="417" spans="1:3" ht="12.5" x14ac:dyDescent="0.25">
      <c r="A417" s="13">
        <v>44246</v>
      </c>
      <c r="B417" s="14">
        <v>71.770274437249299</v>
      </c>
      <c r="C417">
        <f t="shared" si="6"/>
        <v>2</v>
      </c>
    </row>
    <row r="418" spans="1:3" ht="12.5" x14ac:dyDescent="0.25">
      <c r="A418" s="13">
        <v>44247</v>
      </c>
      <c r="B418" s="14">
        <v>71.507863089731501</v>
      </c>
      <c r="C418">
        <f t="shared" si="6"/>
        <v>2</v>
      </c>
    </row>
    <row r="419" spans="1:3" ht="12.5" x14ac:dyDescent="0.25">
      <c r="A419" s="13">
        <v>44248</v>
      </c>
      <c r="B419" s="14">
        <v>71.245451742213803</v>
      </c>
      <c r="C419">
        <f t="shared" si="6"/>
        <v>2</v>
      </c>
    </row>
    <row r="420" spans="1:3" ht="12.5" x14ac:dyDescent="0.25">
      <c r="A420" s="13">
        <v>44249</v>
      </c>
      <c r="B420" s="14">
        <v>50</v>
      </c>
      <c r="C420">
        <f t="shared" si="6"/>
        <v>2</v>
      </c>
    </row>
    <row r="421" spans="1:3" ht="12.5" x14ac:dyDescent="0.25">
      <c r="A421" s="13">
        <v>44250</v>
      </c>
      <c r="B421" s="14">
        <v>51</v>
      </c>
      <c r="C421">
        <f t="shared" si="6"/>
        <v>2</v>
      </c>
    </row>
    <row r="422" spans="1:3" ht="12.5" x14ac:dyDescent="0.25">
      <c r="A422" s="13">
        <v>44251</v>
      </c>
      <c r="B422" s="14">
        <v>53</v>
      </c>
      <c r="C422">
        <f t="shared" si="6"/>
        <v>2</v>
      </c>
    </row>
    <row r="423" spans="1:3" ht="12.5" x14ac:dyDescent="0.25">
      <c r="A423" s="13">
        <v>44252</v>
      </c>
      <c r="B423" s="14">
        <v>203</v>
      </c>
      <c r="C423">
        <f t="shared" si="6"/>
        <v>2</v>
      </c>
    </row>
    <row r="424" spans="1:3" ht="12.5" x14ac:dyDescent="0.25">
      <c r="A424" s="13">
        <v>44253</v>
      </c>
      <c r="B424" s="14">
        <v>127.5</v>
      </c>
      <c r="C424">
        <f t="shared" si="6"/>
        <v>2</v>
      </c>
    </row>
    <row r="425" spans="1:3" ht="12.5" x14ac:dyDescent="0.25">
      <c r="A425" s="13">
        <v>44254</v>
      </c>
      <c r="B425" s="14">
        <v>52</v>
      </c>
      <c r="C425">
        <f t="shared" si="6"/>
        <v>2</v>
      </c>
    </row>
    <row r="426" spans="1:3" ht="12.5" x14ac:dyDescent="0.25">
      <c r="A426" s="13">
        <v>44255</v>
      </c>
      <c r="B426" s="14">
        <v>53</v>
      </c>
      <c r="C426">
        <f t="shared" si="6"/>
        <v>2</v>
      </c>
    </row>
    <row r="427" spans="1:3" ht="12.5" x14ac:dyDescent="0.25">
      <c r="A427" s="13">
        <v>44256</v>
      </c>
      <c r="B427" s="14">
        <v>54</v>
      </c>
      <c r="C427">
        <f t="shared" si="6"/>
        <v>3</v>
      </c>
    </row>
    <row r="428" spans="1:3" ht="12.5" x14ac:dyDescent="0.25">
      <c r="A428" s="13">
        <v>44257</v>
      </c>
      <c r="B428" s="14">
        <v>55</v>
      </c>
      <c r="C428">
        <f t="shared" si="6"/>
        <v>3</v>
      </c>
    </row>
    <row r="429" spans="1:3" ht="12.5" x14ac:dyDescent="0.25">
      <c r="A429" s="13">
        <v>44258</v>
      </c>
      <c r="B429" s="14">
        <v>130</v>
      </c>
      <c r="C429">
        <f t="shared" si="6"/>
        <v>3</v>
      </c>
    </row>
    <row r="430" spans="1:3" ht="12.5" x14ac:dyDescent="0.25">
      <c r="A430" s="13">
        <v>44259</v>
      </c>
      <c r="B430" s="14">
        <v>205</v>
      </c>
      <c r="C430">
        <f t="shared" si="6"/>
        <v>3</v>
      </c>
    </row>
    <row r="431" spans="1:3" ht="12.5" x14ac:dyDescent="0.25">
      <c r="A431" s="13">
        <v>44260</v>
      </c>
      <c r="B431" s="14">
        <v>204</v>
      </c>
      <c r="C431">
        <f t="shared" si="6"/>
        <v>3</v>
      </c>
    </row>
    <row r="432" spans="1:3" ht="12.5" x14ac:dyDescent="0.25">
      <c r="A432" s="13">
        <v>44261</v>
      </c>
      <c r="B432" s="14">
        <v>51</v>
      </c>
      <c r="C432">
        <f t="shared" si="6"/>
        <v>3</v>
      </c>
    </row>
    <row r="433" spans="1:3" ht="12.5" x14ac:dyDescent="0.25">
      <c r="A433" s="13">
        <v>44262</v>
      </c>
      <c r="B433" s="14">
        <v>50</v>
      </c>
      <c r="C433">
        <f t="shared" si="6"/>
        <v>3</v>
      </c>
    </row>
    <row r="434" spans="1:3" ht="12.5" x14ac:dyDescent="0.25">
      <c r="A434" s="13">
        <v>44263</v>
      </c>
      <c r="B434" s="14">
        <v>52.5</v>
      </c>
      <c r="C434">
        <f t="shared" si="6"/>
        <v>3</v>
      </c>
    </row>
    <row r="435" spans="1:3" ht="12.5" x14ac:dyDescent="0.25">
      <c r="A435" s="13">
        <v>44264</v>
      </c>
      <c r="B435" s="14">
        <v>55</v>
      </c>
      <c r="C435">
        <f t="shared" si="6"/>
        <v>3</v>
      </c>
    </row>
    <row r="436" spans="1:3" ht="12.5" x14ac:dyDescent="0.25">
      <c r="A436" s="13">
        <v>44265</v>
      </c>
      <c r="B436" s="14">
        <v>54</v>
      </c>
      <c r="C436">
        <f t="shared" si="6"/>
        <v>3</v>
      </c>
    </row>
    <row r="437" spans="1:3" ht="12.5" x14ac:dyDescent="0.25">
      <c r="A437" s="13">
        <v>44266</v>
      </c>
      <c r="B437" s="14">
        <v>207</v>
      </c>
      <c r="C437">
        <f t="shared" si="6"/>
        <v>3</v>
      </c>
    </row>
    <row r="438" spans="1:3" ht="12.5" x14ac:dyDescent="0.25">
      <c r="A438" s="13">
        <v>44267</v>
      </c>
      <c r="B438" s="14">
        <v>201</v>
      </c>
      <c r="C438">
        <f t="shared" si="6"/>
        <v>3</v>
      </c>
    </row>
    <row r="439" spans="1:3" ht="12.5" x14ac:dyDescent="0.25">
      <c r="A439" s="13">
        <v>44268</v>
      </c>
      <c r="B439" s="14">
        <v>53</v>
      </c>
      <c r="C439">
        <f t="shared" si="6"/>
        <v>3</v>
      </c>
    </row>
    <row r="440" spans="1:3" ht="12.5" x14ac:dyDescent="0.25">
      <c r="A440" s="13">
        <v>44269</v>
      </c>
      <c r="B440" s="14">
        <v>54</v>
      </c>
      <c r="C440">
        <f t="shared" si="6"/>
        <v>3</v>
      </c>
    </row>
    <row r="441" spans="1:3" ht="12.5" x14ac:dyDescent="0.25">
      <c r="A441" s="13">
        <v>44270</v>
      </c>
      <c r="B441" s="14">
        <v>52</v>
      </c>
      <c r="C441">
        <f t="shared" si="6"/>
        <v>3</v>
      </c>
    </row>
    <row r="442" spans="1:3" ht="12.5" x14ac:dyDescent="0.25">
      <c r="A442" s="13">
        <v>44271</v>
      </c>
      <c r="B442" s="14">
        <v>51</v>
      </c>
      <c r="C442">
        <f t="shared" si="6"/>
        <v>3</v>
      </c>
    </row>
    <row r="443" spans="1:3" ht="12.5" x14ac:dyDescent="0.25">
      <c r="A443" s="13">
        <v>44272</v>
      </c>
      <c r="B443" s="14">
        <v>50</v>
      </c>
      <c r="C443">
        <f t="shared" si="6"/>
        <v>3</v>
      </c>
    </row>
    <row r="444" spans="1:3" ht="12.5" x14ac:dyDescent="0.25">
      <c r="A444" s="13">
        <v>44273</v>
      </c>
      <c r="B444" s="14">
        <v>208</v>
      </c>
      <c r="C444">
        <f t="shared" si="6"/>
        <v>3</v>
      </c>
    </row>
    <row r="445" spans="1:3" ht="12.5" x14ac:dyDescent="0.25">
      <c r="A445" s="13">
        <v>44274</v>
      </c>
      <c r="B445" s="14">
        <v>203</v>
      </c>
      <c r="C445">
        <f t="shared" si="6"/>
        <v>3</v>
      </c>
    </row>
    <row r="446" spans="1:3" ht="12.5" x14ac:dyDescent="0.25">
      <c r="A446" s="13">
        <v>44275</v>
      </c>
      <c r="B446" s="14">
        <v>50</v>
      </c>
      <c r="C446">
        <f t="shared" si="6"/>
        <v>3</v>
      </c>
    </row>
    <row r="447" spans="1:3" ht="12.5" x14ac:dyDescent="0.25">
      <c r="A447" s="13">
        <v>44276</v>
      </c>
      <c r="B447" s="14">
        <v>51</v>
      </c>
      <c r="C447">
        <f t="shared" si="6"/>
        <v>3</v>
      </c>
    </row>
    <row r="448" spans="1:3" ht="12.5" x14ac:dyDescent="0.25">
      <c r="A448" s="13">
        <v>44277</v>
      </c>
      <c r="B448" s="14">
        <v>53</v>
      </c>
      <c r="C448">
        <f t="shared" si="6"/>
        <v>3</v>
      </c>
    </row>
    <row r="449" spans="1:3" ht="12.5" x14ac:dyDescent="0.25">
      <c r="A449" s="13">
        <v>44278</v>
      </c>
      <c r="B449" s="14">
        <v>54</v>
      </c>
      <c r="C449">
        <f t="shared" si="6"/>
        <v>3</v>
      </c>
    </row>
    <row r="450" spans="1:3" ht="12.5" x14ac:dyDescent="0.25">
      <c r="A450" s="13">
        <v>44279</v>
      </c>
      <c r="B450" s="14">
        <v>50</v>
      </c>
      <c r="C450">
        <f t="shared" si="6"/>
        <v>3</v>
      </c>
    </row>
    <row r="451" spans="1:3" ht="12.5" x14ac:dyDescent="0.25">
      <c r="A451" s="13">
        <v>44280</v>
      </c>
      <c r="B451" s="14">
        <v>51</v>
      </c>
      <c r="C451">
        <f t="shared" ref="C451:C514" si="7">MONTH(A451)</f>
        <v>3</v>
      </c>
    </row>
    <row r="452" spans="1:3" ht="12.5" x14ac:dyDescent="0.25">
      <c r="A452" s="13">
        <v>44281</v>
      </c>
      <c r="B452" s="14">
        <v>53</v>
      </c>
      <c r="C452">
        <f t="shared" si="7"/>
        <v>3</v>
      </c>
    </row>
    <row r="453" spans="1:3" ht="12.5" x14ac:dyDescent="0.25">
      <c r="A453" s="13">
        <v>44282</v>
      </c>
      <c r="B453" s="14">
        <v>203</v>
      </c>
      <c r="C453">
        <f t="shared" si="7"/>
        <v>3</v>
      </c>
    </row>
    <row r="454" spans="1:3" ht="12.5" x14ac:dyDescent="0.25">
      <c r="A454" s="13">
        <v>44283</v>
      </c>
      <c r="B454" s="14">
        <v>127.5</v>
      </c>
      <c r="C454">
        <f t="shared" si="7"/>
        <v>3</v>
      </c>
    </row>
    <row r="455" spans="1:3" ht="12.5" x14ac:dyDescent="0.25">
      <c r="A455" s="13">
        <v>44284</v>
      </c>
      <c r="B455" s="14">
        <v>52</v>
      </c>
      <c r="C455">
        <f t="shared" si="7"/>
        <v>3</v>
      </c>
    </row>
    <row r="456" spans="1:3" ht="12.5" x14ac:dyDescent="0.25">
      <c r="A456" s="13">
        <v>44285</v>
      </c>
      <c r="B456" s="14">
        <v>53</v>
      </c>
      <c r="C456">
        <f t="shared" si="7"/>
        <v>3</v>
      </c>
    </row>
    <row r="457" spans="1:3" ht="12.5" x14ac:dyDescent="0.25">
      <c r="A457" s="13">
        <v>44286</v>
      </c>
      <c r="B457" s="14">
        <v>54</v>
      </c>
      <c r="C457">
        <f t="shared" si="7"/>
        <v>3</v>
      </c>
    </row>
    <row r="458" spans="1:3" ht="12.5" x14ac:dyDescent="0.25">
      <c r="A458" s="13">
        <v>44287</v>
      </c>
      <c r="B458" s="14">
        <v>55</v>
      </c>
      <c r="C458">
        <f t="shared" si="7"/>
        <v>4</v>
      </c>
    </row>
    <row r="459" spans="1:3" ht="12.5" x14ac:dyDescent="0.25">
      <c r="A459" s="13">
        <v>44288</v>
      </c>
      <c r="B459" s="14">
        <v>130</v>
      </c>
      <c r="C459">
        <f t="shared" si="7"/>
        <v>4</v>
      </c>
    </row>
    <row r="460" spans="1:3" ht="12.5" x14ac:dyDescent="0.25">
      <c r="A460" s="13">
        <v>44289</v>
      </c>
      <c r="B460" s="14">
        <v>205</v>
      </c>
      <c r="C460">
        <f t="shared" si="7"/>
        <v>4</v>
      </c>
    </row>
    <row r="461" spans="1:3" ht="12.5" x14ac:dyDescent="0.25">
      <c r="A461" s="13">
        <v>44290</v>
      </c>
      <c r="B461" s="14">
        <v>204</v>
      </c>
      <c r="C461">
        <f t="shared" si="7"/>
        <v>4</v>
      </c>
    </row>
    <row r="462" spans="1:3" ht="12.5" x14ac:dyDescent="0.25">
      <c r="A462" s="13">
        <v>44291</v>
      </c>
      <c r="B462" s="14">
        <v>51</v>
      </c>
      <c r="C462">
        <f t="shared" si="7"/>
        <v>4</v>
      </c>
    </row>
    <row r="463" spans="1:3" ht="12.5" x14ac:dyDescent="0.25">
      <c r="A463" s="13">
        <v>44292</v>
      </c>
      <c r="B463" s="14">
        <v>50</v>
      </c>
      <c r="C463">
        <f t="shared" si="7"/>
        <v>4</v>
      </c>
    </row>
    <row r="464" spans="1:3" ht="12.5" x14ac:dyDescent="0.25">
      <c r="A464" s="13">
        <v>44293</v>
      </c>
      <c r="B464" s="14">
        <v>52.5</v>
      </c>
      <c r="C464">
        <f t="shared" si="7"/>
        <v>4</v>
      </c>
    </row>
    <row r="465" spans="1:3" ht="12.5" x14ac:dyDescent="0.25">
      <c r="A465" s="13">
        <v>44294</v>
      </c>
      <c r="B465" s="14">
        <v>55</v>
      </c>
      <c r="C465">
        <f t="shared" si="7"/>
        <v>4</v>
      </c>
    </row>
    <row r="466" spans="1:3" ht="12.5" x14ac:dyDescent="0.25">
      <c r="A466" s="13">
        <v>44295</v>
      </c>
      <c r="B466" s="14">
        <v>54</v>
      </c>
      <c r="C466">
        <f t="shared" si="7"/>
        <v>4</v>
      </c>
    </row>
    <row r="467" spans="1:3" ht="12.5" x14ac:dyDescent="0.25">
      <c r="A467" s="13">
        <v>44296</v>
      </c>
      <c r="B467" s="14">
        <v>207</v>
      </c>
      <c r="C467">
        <f t="shared" si="7"/>
        <v>4</v>
      </c>
    </row>
    <row r="468" spans="1:3" ht="12.5" x14ac:dyDescent="0.25">
      <c r="A468" s="13">
        <v>44297</v>
      </c>
      <c r="B468" s="14">
        <v>201</v>
      </c>
      <c r="C468">
        <f t="shared" si="7"/>
        <v>4</v>
      </c>
    </row>
    <row r="469" spans="1:3" ht="12.5" x14ac:dyDescent="0.25">
      <c r="A469" s="13">
        <v>44298</v>
      </c>
      <c r="B469" s="14">
        <v>53</v>
      </c>
      <c r="C469">
        <f t="shared" si="7"/>
        <v>4</v>
      </c>
    </row>
    <row r="470" spans="1:3" ht="12.5" x14ac:dyDescent="0.25">
      <c r="A470" s="13">
        <v>44299</v>
      </c>
      <c r="B470" s="14">
        <v>54</v>
      </c>
      <c r="C470">
        <f t="shared" si="7"/>
        <v>4</v>
      </c>
    </row>
    <row r="471" spans="1:3" ht="12.5" x14ac:dyDescent="0.25">
      <c r="A471" s="13">
        <v>44300</v>
      </c>
      <c r="B471" s="14">
        <v>52</v>
      </c>
      <c r="C471">
        <f t="shared" si="7"/>
        <v>4</v>
      </c>
    </row>
    <row r="472" spans="1:3" ht="12.5" x14ac:dyDescent="0.25">
      <c r="A472" s="13">
        <v>44301</v>
      </c>
      <c r="B472" s="14">
        <v>51</v>
      </c>
      <c r="C472">
        <f t="shared" si="7"/>
        <v>4</v>
      </c>
    </row>
    <row r="473" spans="1:3" ht="12.5" x14ac:dyDescent="0.25">
      <c r="A473" s="13">
        <v>44302</v>
      </c>
      <c r="B473" s="14">
        <v>50</v>
      </c>
      <c r="C473">
        <f t="shared" si="7"/>
        <v>4</v>
      </c>
    </row>
    <row r="474" spans="1:3" ht="12.5" x14ac:dyDescent="0.25">
      <c r="A474" s="13">
        <v>44303</v>
      </c>
      <c r="B474" s="14">
        <v>208</v>
      </c>
      <c r="C474">
        <f t="shared" si="7"/>
        <v>4</v>
      </c>
    </row>
    <row r="475" spans="1:3" ht="12.5" x14ac:dyDescent="0.25">
      <c r="A475" s="13">
        <v>44304</v>
      </c>
      <c r="B475" s="14">
        <v>203</v>
      </c>
      <c r="C475">
        <f t="shared" si="7"/>
        <v>4</v>
      </c>
    </row>
    <row r="476" spans="1:3" ht="12.5" x14ac:dyDescent="0.25">
      <c r="A476" s="13">
        <v>44305</v>
      </c>
      <c r="B476" s="14">
        <v>50</v>
      </c>
      <c r="C476">
        <f t="shared" si="7"/>
        <v>4</v>
      </c>
    </row>
    <row r="477" spans="1:3" ht="12.5" x14ac:dyDescent="0.25">
      <c r="A477" s="13">
        <v>44306</v>
      </c>
      <c r="B477" s="14">
        <v>51</v>
      </c>
      <c r="C477">
        <f t="shared" si="7"/>
        <v>4</v>
      </c>
    </row>
    <row r="478" spans="1:3" ht="12.5" x14ac:dyDescent="0.25">
      <c r="A478" s="13">
        <v>44307</v>
      </c>
      <c r="B478" s="14">
        <v>53</v>
      </c>
      <c r="C478">
        <f t="shared" si="7"/>
        <v>4</v>
      </c>
    </row>
    <row r="479" spans="1:3" ht="12.5" x14ac:dyDescent="0.25">
      <c r="A479" s="13">
        <v>44308</v>
      </c>
      <c r="B479" s="14">
        <v>54</v>
      </c>
      <c r="C479">
        <f t="shared" si="7"/>
        <v>4</v>
      </c>
    </row>
    <row r="480" spans="1:3" ht="12.5" x14ac:dyDescent="0.25">
      <c r="A480" s="13">
        <v>44309</v>
      </c>
      <c r="B480" s="14">
        <v>50</v>
      </c>
      <c r="C480">
        <f t="shared" si="7"/>
        <v>4</v>
      </c>
    </row>
    <row r="481" spans="1:3" ht="12.5" x14ac:dyDescent="0.25">
      <c r="A481" s="13">
        <v>44310</v>
      </c>
      <c r="B481" s="14">
        <v>51</v>
      </c>
      <c r="C481">
        <f t="shared" si="7"/>
        <v>4</v>
      </c>
    </row>
    <row r="482" spans="1:3" ht="12.5" x14ac:dyDescent="0.25">
      <c r="A482" s="13">
        <v>44311</v>
      </c>
      <c r="B482" s="14">
        <v>53</v>
      </c>
      <c r="C482">
        <f t="shared" si="7"/>
        <v>4</v>
      </c>
    </row>
    <row r="483" spans="1:3" ht="12.5" x14ac:dyDescent="0.25">
      <c r="A483" s="13">
        <v>44312</v>
      </c>
      <c r="B483" s="14">
        <v>203</v>
      </c>
      <c r="C483">
        <f t="shared" si="7"/>
        <v>4</v>
      </c>
    </row>
    <row r="484" spans="1:3" ht="12.5" x14ac:dyDescent="0.25">
      <c r="A484" s="13">
        <v>44313</v>
      </c>
      <c r="B484" s="14">
        <v>127.5</v>
      </c>
      <c r="C484">
        <f t="shared" si="7"/>
        <v>4</v>
      </c>
    </row>
    <row r="485" spans="1:3" ht="12.5" x14ac:dyDescent="0.25">
      <c r="A485" s="13">
        <v>44314</v>
      </c>
      <c r="B485" s="14">
        <v>52</v>
      </c>
      <c r="C485">
        <f t="shared" si="7"/>
        <v>4</v>
      </c>
    </row>
    <row r="486" spans="1:3" ht="12.5" x14ac:dyDescent="0.25">
      <c r="A486" s="13">
        <v>44315</v>
      </c>
      <c r="B486" s="14">
        <v>53</v>
      </c>
      <c r="C486">
        <f t="shared" si="7"/>
        <v>4</v>
      </c>
    </row>
    <row r="487" spans="1:3" ht="12.5" x14ac:dyDescent="0.25">
      <c r="A487" s="13">
        <v>44316</v>
      </c>
      <c r="B487" s="14">
        <v>54</v>
      </c>
      <c r="C487">
        <f t="shared" si="7"/>
        <v>4</v>
      </c>
    </row>
    <row r="488" spans="1:3" ht="12.5" x14ac:dyDescent="0.25">
      <c r="A488" s="13">
        <v>44317</v>
      </c>
      <c r="B488" s="14">
        <v>55</v>
      </c>
      <c r="C488">
        <f t="shared" si="7"/>
        <v>5</v>
      </c>
    </row>
    <row r="489" spans="1:3" ht="12.5" x14ac:dyDescent="0.25">
      <c r="A489" s="13">
        <v>44318</v>
      </c>
      <c r="B489" s="14">
        <v>130</v>
      </c>
      <c r="C489">
        <f t="shared" si="7"/>
        <v>5</v>
      </c>
    </row>
    <row r="490" spans="1:3" ht="12.5" x14ac:dyDescent="0.25">
      <c r="A490" s="13">
        <v>44319</v>
      </c>
      <c r="B490" s="14">
        <v>205</v>
      </c>
      <c r="C490">
        <f t="shared" si="7"/>
        <v>5</v>
      </c>
    </row>
    <row r="491" spans="1:3" ht="12.5" x14ac:dyDescent="0.25">
      <c r="A491" s="13">
        <v>44320</v>
      </c>
      <c r="B491" s="14">
        <v>204</v>
      </c>
      <c r="C491">
        <f t="shared" si="7"/>
        <v>5</v>
      </c>
    </row>
    <row r="492" spans="1:3" ht="12.5" x14ac:dyDescent="0.25">
      <c r="A492" s="13">
        <v>44321</v>
      </c>
      <c r="B492" s="14">
        <v>51</v>
      </c>
      <c r="C492">
        <f t="shared" si="7"/>
        <v>5</v>
      </c>
    </row>
    <row r="493" spans="1:3" ht="12.5" x14ac:dyDescent="0.25">
      <c r="A493" s="13">
        <v>44322</v>
      </c>
      <c r="B493" s="14">
        <v>50</v>
      </c>
      <c r="C493">
        <f t="shared" si="7"/>
        <v>5</v>
      </c>
    </row>
    <row r="494" spans="1:3" ht="12.5" x14ac:dyDescent="0.25">
      <c r="A494" s="13">
        <v>44323</v>
      </c>
      <c r="B494" s="14">
        <v>52.5</v>
      </c>
      <c r="C494">
        <f t="shared" si="7"/>
        <v>5</v>
      </c>
    </row>
    <row r="495" spans="1:3" ht="12.5" x14ac:dyDescent="0.25">
      <c r="A495" s="13">
        <v>44324</v>
      </c>
      <c r="B495" s="14">
        <v>55</v>
      </c>
      <c r="C495">
        <f t="shared" si="7"/>
        <v>5</v>
      </c>
    </row>
    <row r="496" spans="1:3" ht="12.5" x14ac:dyDescent="0.25">
      <c r="A496" s="13">
        <v>44325</v>
      </c>
      <c r="B496" s="14">
        <v>54</v>
      </c>
      <c r="C496">
        <f t="shared" si="7"/>
        <v>5</v>
      </c>
    </row>
    <row r="497" spans="1:3" ht="12.5" x14ac:dyDescent="0.25">
      <c r="A497" s="13">
        <v>44326</v>
      </c>
      <c r="B497" s="14">
        <v>207</v>
      </c>
      <c r="C497">
        <f t="shared" si="7"/>
        <v>5</v>
      </c>
    </row>
    <row r="498" spans="1:3" ht="12.5" x14ac:dyDescent="0.25">
      <c r="A498" s="13">
        <v>44327</v>
      </c>
      <c r="B498" s="14">
        <v>201</v>
      </c>
      <c r="C498">
        <f t="shared" si="7"/>
        <v>5</v>
      </c>
    </row>
    <row r="499" spans="1:3" ht="12.5" x14ac:dyDescent="0.25">
      <c r="A499" s="13">
        <v>44328</v>
      </c>
      <c r="B499" s="14">
        <v>53</v>
      </c>
      <c r="C499">
        <f t="shared" si="7"/>
        <v>5</v>
      </c>
    </row>
    <row r="500" spans="1:3" ht="12.5" x14ac:dyDescent="0.25">
      <c r="A500" s="13">
        <v>44329</v>
      </c>
      <c r="B500" s="14">
        <v>54</v>
      </c>
      <c r="C500">
        <f t="shared" si="7"/>
        <v>5</v>
      </c>
    </row>
    <row r="501" spans="1:3" ht="12.5" x14ac:dyDescent="0.25">
      <c r="A501" s="13">
        <v>44330</v>
      </c>
      <c r="B501" s="14">
        <v>52</v>
      </c>
      <c r="C501">
        <f t="shared" si="7"/>
        <v>5</v>
      </c>
    </row>
    <row r="502" spans="1:3" ht="12.5" x14ac:dyDescent="0.25">
      <c r="A502" s="13">
        <v>44331</v>
      </c>
      <c r="B502" s="14">
        <v>51</v>
      </c>
      <c r="C502">
        <f t="shared" si="7"/>
        <v>5</v>
      </c>
    </row>
    <row r="503" spans="1:3" ht="12.5" x14ac:dyDescent="0.25">
      <c r="A503" s="13">
        <v>44332</v>
      </c>
      <c r="B503" s="14">
        <v>50</v>
      </c>
      <c r="C503">
        <f t="shared" si="7"/>
        <v>5</v>
      </c>
    </row>
    <row r="504" spans="1:3" ht="12.5" x14ac:dyDescent="0.25">
      <c r="A504" s="13">
        <v>44333</v>
      </c>
      <c r="B504" s="14">
        <v>208</v>
      </c>
      <c r="C504">
        <f t="shared" si="7"/>
        <v>5</v>
      </c>
    </row>
    <row r="505" spans="1:3" ht="12.5" x14ac:dyDescent="0.25">
      <c r="A505" s="13">
        <v>44334</v>
      </c>
      <c r="B505" s="14">
        <v>203</v>
      </c>
      <c r="C505">
        <f t="shared" si="7"/>
        <v>5</v>
      </c>
    </row>
    <row r="506" spans="1:3" ht="12.5" x14ac:dyDescent="0.25">
      <c r="A506" s="13">
        <v>44335</v>
      </c>
      <c r="B506" s="14">
        <v>50</v>
      </c>
      <c r="C506">
        <f t="shared" si="7"/>
        <v>5</v>
      </c>
    </row>
    <row r="507" spans="1:3" ht="12.5" x14ac:dyDescent="0.25">
      <c r="A507" s="13">
        <v>44336</v>
      </c>
      <c r="B507" s="14">
        <v>51</v>
      </c>
      <c r="C507">
        <f t="shared" si="7"/>
        <v>5</v>
      </c>
    </row>
    <row r="508" spans="1:3" ht="12.5" x14ac:dyDescent="0.25">
      <c r="A508" s="13">
        <v>44337</v>
      </c>
      <c r="B508" s="14">
        <v>53</v>
      </c>
      <c r="C508">
        <f t="shared" si="7"/>
        <v>5</v>
      </c>
    </row>
    <row r="509" spans="1:3" ht="12.5" x14ac:dyDescent="0.25">
      <c r="A509" s="13">
        <v>44338</v>
      </c>
      <c r="B509" s="14">
        <v>54</v>
      </c>
      <c r="C509">
        <f t="shared" si="7"/>
        <v>5</v>
      </c>
    </row>
    <row r="510" spans="1:3" ht="12.5" x14ac:dyDescent="0.25">
      <c r="A510" s="13">
        <v>44339</v>
      </c>
      <c r="B510" s="14">
        <v>50</v>
      </c>
      <c r="C510">
        <f t="shared" si="7"/>
        <v>5</v>
      </c>
    </row>
    <row r="511" spans="1:3" ht="12.5" x14ac:dyDescent="0.25">
      <c r="A511" s="13">
        <v>44340</v>
      </c>
      <c r="B511" s="14">
        <v>51</v>
      </c>
      <c r="C511">
        <f t="shared" si="7"/>
        <v>5</v>
      </c>
    </row>
    <row r="512" spans="1:3" ht="12.5" x14ac:dyDescent="0.25">
      <c r="A512" s="13">
        <v>44341</v>
      </c>
      <c r="B512" s="14">
        <v>53</v>
      </c>
      <c r="C512">
        <f t="shared" si="7"/>
        <v>5</v>
      </c>
    </row>
    <row r="513" spans="1:3" ht="12.5" x14ac:dyDescent="0.25">
      <c r="A513" s="13">
        <v>44342</v>
      </c>
      <c r="B513" s="14">
        <v>203</v>
      </c>
      <c r="C513">
        <f t="shared" si="7"/>
        <v>5</v>
      </c>
    </row>
    <row r="514" spans="1:3" ht="12.5" x14ac:dyDescent="0.25">
      <c r="A514" s="13">
        <v>44343</v>
      </c>
      <c r="B514" s="14">
        <v>127.5</v>
      </c>
      <c r="C514">
        <f t="shared" si="7"/>
        <v>5</v>
      </c>
    </row>
    <row r="515" spans="1:3" ht="12.5" x14ac:dyDescent="0.25">
      <c r="A515" s="13">
        <v>44344</v>
      </c>
      <c r="B515" s="14">
        <v>52</v>
      </c>
      <c r="C515">
        <f t="shared" ref="C515:C578" si="8">MONTH(A515)</f>
        <v>5</v>
      </c>
    </row>
    <row r="516" spans="1:3" ht="12.5" x14ac:dyDescent="0.25">
      <c r="A516" s="13">
        <v>44345</v>
      </c>
      <c r="B516" s="14">
        <v>53</v>
      </c>
      <c r="C516">
        <f t="shared" si="8"/>
        <v>5</v>
      </c>
    </row>
    <row r="517" spans="1:3" ht="12.5" x14ac:dyDescent="0.25">
      <c r="A517" s="13">
        <v>44346</v>
      </c>
      <c r="B517" s="14">
        <v>54</v>
      </c>
      <c r="C517">
        <f t="shared" si="8"/>
        <v>5</v>
      </c>
    </row>
    <row r="518" spans="1:3" ht="12.5" x14ac:dyDescent="0.25">
      <c r="A518" s="13">
        <v>44347</v>
      </c>
      <c r="B518" s="14">
        <v>55</v>
      </c>
      <c r="C518">
        <f t="shared" si="8"/>
        <v>5</v>
      </c>
    </row>
    <row r="519" spans="1:3" ht="12.5" x14ac:dyDescent="0.25">
      <c r="A519" s="13">
        <v>44348</v>
      </c>
      <c r="B519" s="14">
        <v>130</v>
      </c>
      <c r="C519">
        <f t="shared" si="8"/>
        <v>6</v>
      </c>
    </row>
    <row r="520" spans="1:3" ht="12.5" x14ac:dyDescent="0.25">
      <c r="A520" s="13">
        <v>44349</v>
      </c>
      <c r="B520" s="14">
        <v>205</v>
      </c>
      <c r="C520">
        <f t="shared" si="8"/>
        <v>6</v>
      </c>
    </row>
    <row r="521" spans="1:3" ht="12.5" x14ac:dyDescent="0.25">
      <c r="A521" s="13">
        <v>44350</v>
      </c>
      <c r="B521" s="14">
        <v>204</v>
      </c>
      <c r="C521">
        <f t="shared" si="8"/>
        <v>6</v>
      </c>
    </row>
    <row r="522" spans="1:3" ht="12.5" x14ac:dyDescent="0.25">
      <c r="A522" s="13">
        <v>44351</v>
      </c>
      <c r="B522" s="14">
        <v>51</v>
      </c>
      <c r="C522">
        <f t="shared" si="8"/>
        <v>6</v>
      </c>
    </row>
    <row r="523" spans="1:3" ht="12.5" x14ac:dyDescent="0.25">
      <c r="A523" s="13">
        <v>44352</v>
      </c>
      <c r="B523" s="14">
        <v>50</v>
      </c>
      <c r="C523">
        <f t="shared" si="8"/>
        <v>6</v>
      </c>
    </row>
    <row r="524" spans="1:3" ht="12.5" x14ac:dyDescent="0.25">
      <c r="A524" s="13">
        <v>44353</v>
      </c>
      <c r="B524" s="14">
        <v>52.5</v>
      </c>
      <c r="C524">
        <f t="shared" si="8"/>
        <v>6</v>
      </c>
    </row>
    <row r="525" spans="1:3" ht="12.5" x14ac:dyDescent="0.25">
      <c r="A525" s="13">
        <v>44354</v>
      </c>
      <c r="B525" s="14">
        <v>55</v>
      </c>
      <c r="C525">
        <f t="shared" si="8"/>
        <v>6</v>
      </c>
    </row>
    <row r="526" spans="1:3" ht="12.5" x14ac:dyDescent="0.25">
      <c r="A526" s="13">
        <v>44355</v>
      </c>
      <c r="B526" s="14">
        <v>54</v>
      </c>
      <c r="C526">
        <f t="shared" si="8"/>
        <v>6</v>
      </c>
    </row>
    <row r="527" spans="1:3" ht="12.5" x14ac:dyDescent="0.25">
      <c r="A527" s="13">
        <v>44356</v>
      </c>
      <c r="B527" s="14">
        <v>207</v>
      </c>
      <c r="C527">
        <f t="shared" si="8"/>
        <v>6</v>
      </c>
    </row>
    <row r="528" spans="1:3" ht="12.5" x14ac:dyDescent="0.25">
      <c r="A528" s="13">
        <v>44357</v>
      </c>
      <c r="B528" s="14">
        <v>201</v>
      </c>
      <c r="C528">
        <f t="shared" si="8"/>
        <v>6</v>
      </c>
    </row>
    <row r="529" spans="1:3" ht="12.5" x14ac:dyDescent="0.25">
      <c r="A529" s="13">
        <v>44358</v>
      </c>
      <c r="B529" s="14">
        <v>53</v>
      </c>
      <c r="C529">
        <f t="shared" si="8"/>
        <v>6</v>
      </c>
    </row>
    <row r="530" spans="1:3" ht="12.5" x14ac:dyDescent="0.25">
      <c r="A530" s="13">
        <v>44359</v>
      </c>
      <c r="B530" s="14">
        <v>54</v>
      </c>
      <c r="C530">
        <f t="shared" si="8"/>
        <v>6</v>
      </c>
    </row>
    <row r="531" spans="1:3" ht="12.5" x14ac:dyDescent="0.25">
      <c r="A531" s="13">
        <v>44360</v>
      </c>
      <c r="B531" s="14">
        <v>52</v>
      </c>
      <c r="C531">
        <f t="shared" si="8"/>
        <v>6</v>
      </c>
    </row>
    <row r="532" spans="1:3" ht="12.5" x14ac:dyDescent="0.25">
      <c r="A532" s="13">
        <v>44361</v>
      </c>
      <c r="B532" s="14">
        <v>51</v>
      </c>
      <c r="C532">
        <f t="shared" si="8"/>
        <v>6</v>
      </c>
    </row>
    <row r="533" spans="1:3" ht="12.5" x14ac:dyDescent="0.25">
      <c r="A533" s="13">
        <v>44362</v>
      </c>
      <c r="B533" s="14">
        <v>50</v>
      </c>
      <c r="C533">
        <f t="shared" si="8"/>
        <v>6</v>
      </c>
    </row>
    <row r="534" spans="1:3" ht="12.5" x14ac:dyDescent="0.25">
      <c r="A534" s="13">
        <v>44363</v>
      </c>
      <c r="B534" s="14">
        <v>208</v>
      </c>
      <c r="C534">
        <f t="shared" si="8"/>
        <v>6</v>
      </c>
    </row>
    <row r="535" spans="1:3" ht="12.5" x14ac:dyDescent="0.25">
      <c r="A535" s="13">
        <v>44364</v>
      </c>
      <c r="B535" s="14">
        <v>203</v>
      </c>
      <c r="C535">
        <f t="shared" si="8"/>
        <v>6</v>
      </c>
    </row>
    <row r="536" spans="1:3" ht="12.5" x14ac:dyDescent="0.25">
      <c r="A536" s="13">
        <v>44365</v>
      </c>
      <c r="B536" s="14">
        <v>50</v>
      </c>
      <c r="C536">
        <f t="shared" si="8"/>
        <v>6</v>
      </c>
    </row>
    <row r="537" spans="1:3" ht="12.5" x14ac:dyDescent="0.25">
      <c r="A537" s="13">
        <v>44366</v>
      </c>
      <c r="B537" s="14">
        <v>51</v>
      </c>
      <c r="C537">
        <f t="shared" si="8"/>
        <v>6</v>
      </c>
    </row>
    <row r="538" spans="1:3" ht="12.5" x14ac:dyDescent="0.25">
      <c r="A538" s="13">
        <v>44367</v>
      </c>
      <c r="B538" s="14">
        <v>53</v>
      </c>
      <c r="C538">
        <f t="shared" si="8"/>
        <v>6</v>
      </c>
    </row>
    <row r="539" spans="1:3" ht="12.5" x14ac:dyDescent="0.25">
      <c r="A539" s="13">
        <v>44368</v>
      </c>
      <c r="B539" s="14">
        <v>54</v>
      </c>
      <c r="C539">
        <f t="shared" si="8"/>
        <v>6</v>
      </c>
    </row>
    <row r="540" spans="1:3" ht="12.5" x14ac:dyDescent="0.25">
      <c r="A540" s="13">
        <v>44369</v>
      </c>
      <c r="B540" s="14">
        <v>50</v>
      </c>
      <c r="C540">
        <f t="shared" si="8"/>
        <v>6</v>
      </c>
    </row>
    <row r="541" spans="1:3" ht="12.5" x14ac:dyDescent="0.25">
      <c r="A541" s="13">
        <v>44370</v>
      </c>
      <c r="B541" s="14">
        <v>51</v>
      </c>
      <c r="C541">
        <f t="shared" si="8"/>
        <v>6</v>
      </c>
    </row>
    <row r="542" spans="1:3" ht="12.5" x14ac:dyDescent="0.25">
      <c r="A542" s="13">
        <v>44371</v>
      </c>
      <c r="B542" s="14">
        <v>53</v>
      </c>
      <c r="C542">
        <f t="shared" si="8"/>
        <v>6</v>
      </c>
    </row>
    <row r="543" spans="1:3" ht="12.5" x14ac:dyDescent="0.25">
      <c r="A543" s="13">
        <v>44372</v>
      </c>
      <c r="B543" s="14">
        <v>203</v>
      </c>
      <c r="C543">
        <f t="shared" si="8"/>
        <v>6</v>
      </c>
    </row>
    <row r="544" spans="1:3" ht="12.5" x14ac:dyDescent="0.25">
      <c r="A544" s="13">
        <v>44373</v>
      </c>
      <c r="B544" s="14">
        <v>127.5</v>
      </c>
      <c r="C544">
        <f t="shared" si="8"/>
        <v>6</v>
      </c>
    </row>
    <row r="545" spans="1:3" ht="12.5" x14ac:dyDescent="0.25">
      <c r="A545" s="13">
        <v>44374</v>
      </c>
      <c r="B545" s="14">
        <v>52</v>
      </c>
      <c r="C545">
        <f t="shared" si="8"/>
        <v>6</v>
      </c>
    </row>
    <row r="546" spans="1:3" ht="12.5" x14ac:dyDescent="0.25">
      <c r="A546" s="13">
        <v>44375</v>
      </c>
      <c r="B546" s="14">
        <v>53</v>
      </c>
      <c r="C546">
        <f t="shared" si="8"/>
        <v>6</v>
      </c>
    </row>
    <row r="547" spans="1:3" ht="12.5" x14ac:dyDescent="0.25">
      <c r="A547" s="13">
        <v>44376</v>
      </c>
      <c r="B547" s="14">
        <v>54</v>
      </c>
      <c r="C547">
        <f t="shared" si="8"/>
        <v>6</v>
      </c>
    </row>
    <row r="548" spans="1:3" ht="12.5" x14ac:dyDescent="0.25">
      <c r="A548" s="13">
        <v>44377</v>
      </c>
      <c r="B548" s="14">
        <v>55</v>
      </c>
      <c r="C548">
        <f t="shared" si="8"/>
        <v>6</v>
      </c>
    </row>
    <row r="549" spans="1:3" ht="12.5" x14ac:dyDescent="0.25">
      <c r="A549" s="13">
        <v>44378</v>
      </c>
      <c r="B549" s="14">
        <v>130</v>
      </c>
      <c r="C549">
        <f t="shared" si="8"/>
        <v>7</v>
      </c>
    </row>
    <row r="550" spans="1:3" ht="12.5" x14ac:dyDescent="0.25">
      <c r="A550" s="13">
        <v>44379</v>
      </c>
      <c r="B550" s="14">
        <v>205</v>
      </c>
      <c r="C550">
        <f t="shared" si="8"/>
        <v>7</v>
      </c>
    </row>
    <row r="551" spans="1:3" ht="12.5" x14ac:dyDescent="0.25">
      <c r="A551" s="13">
        <v>44380</v>
      </c>
      <c r="B551" s="14">
        <v>204</v>
      </c>
      <c r="C551">
        <f t="shared" si="8"/>
        <v>7</v>
      </c>
    </row>
    <row r="552" spans="1:3" ht="12.5" x14ac:dyDescent="0.25">
      <c r="A552" s="13">
        <v>44381</v>
      </c>
      <c r="B552" s="14">
        <v>51</v>
      </c>
      <c r="C552">
        <f t="shared" si="8"/>
        <v>7</v>
      </c>
    </row>
    <row r="553" spans="1:3" ht="12.5" x14ac:dyDescent="0.25">
      <c r="A553" s="13">
        <v>44382</v>
      </c>
      <c r="B553" s="14">
        <v>50</v>
      </c>
      <c r="C553">
        <f t="shared" si="8"/>
        <v>7</v>
      </c>
    </row>
    <row r="554" spans="1:3" ht="12.5" x14ac:dyDescent="0.25">
      <c r="A554" s="13">
        <v>44383</v>
      </c>
      <c r="B554" s="14">
        <v>52.5</v>
      </c>
      <c r="C554">
        <f t="shared" si="8"/>
        <v>7</v>
      </c>
    </row>
    <row r="555" spans="1:3" ht="12.5" x14ac:dyDescent="0.25">
      <c r="A555" s="13">
        <v>44384</v>
      </c>
      <c r="B555" s="14">
        <v>55</v>
      </c>
      <c r="C555">
        <f t="shared" si="8"/>
        <v>7</v>
      </c>
    </row>
    <row r="556" spans="1:3" ht="12.5" x14ac:dyDescent="0.25">
      <c r="A556" s="13">
        <v>44385</v>
      </c>
      <c r="B556" s="14">
        <v>54</v>
      </c>
      <c r="C556">
        <f t="shared" si="8"/>
        <v>7</v>
      </c>
    </row>
    <row r="557" spans="1:3" ht="12.5" x14ac:dyDescent="0.25">
      <c r="A557" s="13">
        <v>44386</v>
      </c>
      <c r="B557" s="14">
        <v>207</v>
      </c>
      <c r="C557">
        <f t="shared" si="8"/>
        <v>7</v>
      </c>
    </row>
    <row r="558" spans="1:3" ht="12.5" x14ac:dyDescent="0.25">
      <c r="A558" s="13">
        <v>44387</v>
      </c>
      <c r="B558" s="14">
        <v>201</v>
      </c>
      <c r="C558">
        <f t="shared" si="8"/>
        <v>7</v>
      </c>
    </row>
    <row r="559" spans="1:3" ht="12.5" x14ac:dyDescent="0.25">
      <c r="A559" s="13">
        <v>44388</v>
      </c>
      <c r="B559" s="14">
        <v>53</v>
      </c>
      <c r="C559">
        <f t="shared" si="8"/>
        <v>7</v>
      </c>
    </row>
    <row r="560" spans="1:3" ht="12.5" x14ac:dyDescent="0.25">
      <c r="A560" s="13">
        <v>44389</v>
      </c>
      <c r="B560" s="14">
        <v>54</v>
      </c>
      <c r="C560">
        <f t="shared" si="8"/>
        <v>7</v>
      </c>
    </row>
    <row r="561" spans="1:3" ht="12.5" x14ac:dyDescent="0.25">
      <c r="A561" s="13">
        <v>44390</v>
      </c>
      <c r="B561" s="14">
        <v>52</v>
      </c>
      <c r="C561">
        <f t="shared" si="8"/>
        <v>7</v>
      </c>
    </row>
    <row r="562" spans="1:3" ht="12.5" x14ac:dyDescent="0.25">
      <c r="A562" s="13">
        <v>44391</v>
      </c>
      <c r="B562" s="14">
        <v>51</v>
      </c>
      <c r="C562">
        <f t="shared" si="8"/>
        <v>7</v>
      </c>
    </row>
    <row r="563" spans="1:3" ht="12.5" x14ac:dyDescent="0.25">
      <c r="A563" s="13">
        <v>44392</v>
      </c>
      <c r="B563" s="14">
        <v>50</v>
      </c>
      <c r="C563">
        <f t="shared" si="8"/>
        <v>7</v>
      </c>
    </row>
    <row r="564" spans="1:3" ht="12.5" x14ac:dyDescent="0.25">
      <c r="A564" s="13">
        <v>44393</v>
      </c>
      <c r="B564" s="14">
        <v>208</v>
      </c>
      <c r="C564">
        <f t="shared" si="8"/>
        <v>7</v>
      </c>
    </row>
    <row r="565" spans="1:3" ht="12.5" x14ac:dyDescent="0.25">
      <c r="A565" s="13">
        <v>44394</v>
      </c>
      <c r="B565" s="14">
        <v>203</v>
      </c>
      <c r="C565">
        <f t="shared" si="8"/>
        <v>7</v>
      </c>
    </row>
    <row r="566" spans="1:3" ht="12.5" x14ac:dyDescent="0.25">
      <c r="A566" s="13">
        <v>44395</v>
      </c>
      <c r="B566" s="14">
        <v>50</v>
      </c>
      <c r="C566">
        <f t="shared" si="8"/>
        <v>7</v>
      </c>
    </row>
    <row r="567" spans="1:3" ht="12.5" x14ac:dyDescent="0.25">
      <c r="A567" s="13">
        <v>44396</v>
      </c>
      <c r="B567" s="14">
        <v>51</v>
      </c>
      <c r="C567">
        <f t="shared" si="8"/>
        <v>7</v>
      </c>
    </row>
    <row r="568" spans="1:3" ht="12.5" x14ac:dyDescent="0.25">
      <c r="A568" s="13">
        <v>44397</v>
      </c>
      <c r="B568" s="14">
        <v>53</v>
      </c>
      <c r="C568">
        <f t="shared" si="8"/>
        <v>7</v>
      </c>
    </row>
    <row r="569" spans="1:3" ht="12.5" x14ac:dyDescent="0.25">
      <c r="A569" s="13">
        <v>44398</v>
      </c>
      <c r="B569" s="14">
        <v>54</v>
      </c>
      <c r="C569">
        <f t="shared" si="8"/>
        <v>7</v>
      </c>
    </row>
    <row r="570" spans="1:3" ht="12.5" x14ac:dyDescent="0.25">
      <c r="A570" s="13">
        <v>44399</v>
      </c>
      <c r="B570" s="14">
        <v>50</v>
      </c>
      <c r="C570">
        <f t="shared" si="8"/>
        <v>7</v>
      </c>
    </row>
    <row r="571" spans="1:3" ht="12.5" x14ac:dyDescent="0.25">
      <c r="A571" s="13">
        <v>44400</v>
      </c>
      <c r="B571" s="14">
        <v>51</v>
      </c>
      <c r="C571">
        <f t="shared" si="8"/>
        <v>7</v>
      </c>
    </row>
    <row r="572" spans="1:3" ht="12.5" x14ac:dyDescent="0.25">
      <c r="A572" s="13">
        <v>44401</v>
      </c>
      <c r="B572" s="14">
        <v>53</v>
      </c>
      <c r="C572">
        <f t="shared" si="8"/>
        <v>7</v>
      </c>
    </row>
    <row r="573" spans="1:3" ht="12.5" x14ac:dyDescent="0.25">
      <c r="A573" s="13">
        <v>44402</v>
      </c>
      <c r="B573" s="14">
        <v>203</v>
      </c>
      <c r="C573">
        <f t="shared" si="8"/>
        <v>7</v>
      </c>
    </row>
    <row r="574" spans="1:3" ht="12.5" x14ac:dyDescent="0.25">
      <c r="A574" s="13">
        <v>44403</v>
      </c>
      <c r="B574" s="14">
        <v>127.5</v>
      </c>
      <c r="C574">
        <f t="shared" si="8"/>
        <v>7</v>
      </c>
    </row>
    <row r="575" spans="1:3" ht="12.5" x14ac:dyDescent="0.25">
      <c r="A575" s="13">
        <v>44404</v>
      </c>
      <c r="B575" s="14">
        <v>52</v>
      </c>
      <c r="C575">
        <f t="shared" si="8"/>
        <v>7</v>
      </c>
    </row>
    <row r="576" spans="1:3" ht="12.5" x14ac:dyDescent="0.25">
      <c r="A576" s="13">
        <v>44405</v>
      </c>
      <c r="B576" s="14">
        <v>53</v>
      </c>
      <c r="C576">
        <f t="shared" si="8"/>
        <v>7</v>
      </c>
    </row>
    <row r="577" spans="1:3" ht="12.5" x14ac:dyDescent="0.25">
      <c r="A577" s="13">
        <v>44406</v>
      </c>
      <c r="B577" s="14">
        <v>54</v>
      </c>
      <c r="C577">
        <f t="shared" si="8"/>
        <v>7</v>
      </c>
    </row>
    <row r="578" spans="1:3" ht="12.5" x14ac:dyDescent="0.25">
      <c r="A578" s="13">
        <v>44407</v>
      </c>
      <c r="B578" s="14">
        <v>55</v>
      </c>
      <c r="C578">
        <f t="shared" si="8"/>
        <v>7</v>
      </c>
    </row>
    <row r="579" spans="1:3" ht="12.5" x14ac:dyDescent="0.25">
      <c r="A579" s="13">
        <v>44408</v>
      </c>
      <c r="B579" s="14">
        <v>130</v>
      </c>
      <c r="C579">
        <f t="shared" ref="C579:C642" si="9">MONTH(A579)</f>
        <v>7</v>
      </c>
    </row>
    <row r="580" spans="1:3" ht="12.5" x14ac:dyDescent="0.25">
      <c r="A580" s="13">
        <v>44409</v>
      </c>
      <c r="B580" s="14">
        <v>205</v>
      </c>
      <c r="C580">
        <f t="shared" si="9"/>
        <v>8</v>
      </c>
    </row>
    <row r="581" spans="1:3" ht="12.5" x14ac:dyDescent="0.25">
      <c r="A581" s="13">
        <v>44410</v>
      </c>
      <c r="B581" s="14">
        <v>204</v>
      </c>
      <c r="C581">
        <f t="shared" si="9"/>
        <v>8</v>
      </c>
    </row>
    <row r="582" spans="1:3" ht="12.5" x14ac:dyDescent="0.25">
      <c r="A582" s="13">
        <v>44411</v>
      </c>
      <c r="B582" s="14">
        <v>51</v>
      </c>
      <c r="C582">
        <f t="shared" si="9"/>
        <v>8</v>
      </c>
    </row>
    <row r="583" spans="1:3" ht="12.5" x14ac:dyDescent="0.25">
      <c r="A583" s="13">
        <v>44412</v>
      </c>
      <c r="B583" s="14">
        <v>50</v>
      </c>
      <c r="C583">
        <f t="shared" si="9"/>
        <v>8</v>
      </c>
    </row>
    <row r="584" spans="1:3" ht="12.5" x14ac:dyDescent="0.25">
      <c r="A584" s="13">
        <v>44413</v>
      </c>
      <c r="B584" s="14">
        <v>52.5</v>
      </c>
      <c r="C584">
        <f t="shared" si="9"/>
        <v>8</v>
      </c>
    </row>
    <row r="585" spans="1:3" ht="12.5" x14ac:dyDescent="0.25">
      <c r="A585" s="13">
        <v>44414</v>
      </c>
      <c r="B585" s="14">
        <v>55</v>
      </c>
      <c r="C585">
        <f t="shared" si="9"/>
        <v>8</v>
      </c>
    </row>
    <row r="586" spans="1:3" ht="12.5" x14ac:dyDescent="0.25">
      <c r="A586" s="13">
        <v>44415</v>
      </c>
      <c r="B586" s="14">
        <v>54</v>
      </c>
      <c r="C586">
        <f t="shared" si="9"/>
        <v>8</v>
      </c>
    </row>
    <row r="587" spans="1:3" ht="12.5" x14ac:dyDescent="0.25">
      <c r="A587" s="13">
        <v>44416</v>
      </c>
      <c r="B587" s="14">
        <v>207</v>
      </c>
      <c r="C587">
        <f t="shared" si="9"/>
        <v>8</v>
      </c>
    </row>
    <row r="588" spans="1:3" ht="12.5" x14ac:dyDescent="0.25">
      <c r="A588" s="13">
        <v>44417</v>
      </c>
      <c r="B588" s="14">
        <v>201</v>
      </c>
      <c r="C588">
        <f t="shared" si="9"/>
        <v>8</v>
      </c>
    </row>
    <row r="589" spans="1:3" ht="12.5" x14ac:dyDescent="0.25">
      <c r="A589" s="13">
        <v>44418</v>
      </c>
      <c r="B589" s="14">
        <v>53</v>
      </c>
      <c r="C589">
        <f t="shared" si="9"/>
        <v>8</v>
      </c>
    </row>
    <row r="590" spans="1:3" ht="12.5" x14ac:dyDescent="0.25">
      <c r="A590" s="13">
        <v>44419</v>
      </c>
      <c r="B590" s="14">
        <v>54</v>
      </c>
      <c r="C590">
        <f t="shared" si="9"/>
        <v>8</v>
      </c>
    </row>
    <row r="591" spans="1:3" ht="12.5" x14ac:dyDescent="0.25">
      <c r="A591" s="13">
        <v>44420</v>
      </c>
      <c r="B591" s="14">
        <v>52</v>
      </c>
      <c r="C591">
        <f t="shared" si="9"/>
        <v>8</v>
      </c>
    </row>
    <row r="592" spans="1:3" ht="12.5" x14ac:dyDescent="0.25">
      <c r="A592" s="13">
        <v>44421</v>
      </c>
      <c r="B592" s="14">
        <v>51</v>
      </c>
      <c r="C592">
        <f t="shared" si="9"/>
        <v>8</v>
      </c>
    </row>
    <row r="593" spans="1:3" ht="12.5" x14ac:dyDescent="0.25">
      <c r="A593" s="13">
        <v>44422</v>
      </c>
      <c r="B593" s="14">
        <v>50</v>
      </c>
      <c r="C593">
        <f t="shared" si="9"/>
        <v>8</v>
      </c>
    </row>
    <row r="594" spans="1:3" ht="12.5" x14ac:dyDescent="0.25">
      <c r="A594" s="13">
        <v>44423</v>
      </c>
      <c r="B594" s="14">
        <v>208</v>
      </c>
      <c r="C594">
        <f t="shared" si="9"/>
        <v>8</v>
      </c>
    </row>
    <row r="595" spans="1:3" ht="12.5" x14ac:dyDescent="0.25">
      <c r="A595" s="13">
        <v>44424</v>
      </c>
      <c r="B595" s="14">
        <v>203</v>
      </c>
      <c r="C595">
        <f t="shared" si="9"/>
        <v>8</v>
      </c>
    </row>
    <row r="596" spans="1:3" ht="12.5" x14ac:dyDescent="0.25">
      <c r="A596" s="13">
        <v>44425</v>
      </c>
      <c r="B596" s="14">
        <v>50</v>
      </c>
      <c r="C596">
        <f t="shared" si="9"/>
        <v>8</v>
      </c>
    </row>
    <row r="597" spans="1:3" ht="12.5" x14ac:dyDescent="0.25">
      <c r="A597" s="13">
        <v>44426</v>
      </c>
      <c r="B597" s="14">
        <v>51</v>
      </c>
      <c r="C597">
        <f t="shared" si="9"/>
        <v>8</v>
      </c>
    </row>
    <row r="598" spans="1:3" ht="12.5" x14ac:dyDescent="0.25">
      <c r="A598" s="13">
        <v>44427</v>
      </c>
      <c r="B598" s="14">
        <v>53</v>
      </c>
      <c r="C598">
        <f t="shared" si="9"/>
        <v>8</v>
      </c>
    </row>
    <row r="599" spans="1:3" ht="12.5" x14ac:dyDescent="0.25">
      <c r="A599" s="13">
        <v>44428</v>
      </c>
      <c r="B599" s="14">
        <v>54</v>
      </c>
      <c r="C599">
        <f t="shared" si="9"/>
        <v>8</v>
      </c>
    </row>
    <row r="600" spans="1:3" ht="12.5" x14ac:dyDescent="0.25">
      <c r="A600" s="13">
        <v>44429</v>
      </c>
      <c r="B600" s="14">
        <v>50</v>
      </c>
      <c r="C600">
        <f t="shared" si="9"/>
        <v>8</v>
      </c>
    </row>
    <row r="601" spans="1:3" ht="12.5" x14ac:dyDescent="0.25">
      <c r="A601" s="13">
        <v>44430</v>
      </c>
      <c r="B601" s="14">
        <v>51</v>
      </c>
      <c r="C601">
        <f t="shared" si="9"/>
        <v>8</v>
      </c>
    </row>
    <row r="602" spans="1:3" ht="12.5" x14ac:dyDescent="0.25">
      <c r="A602" s="13">
        <v>44431</v>
      </c>
      <c r="B602" s="14">
        <v>53</v>
      </c>
      <c r="C602">
        <f t="shared" si="9"/>
        <v>8</v>
      </c>
    </row>
    <row r="603" spans="1:3" ht="12.5" x14ac:dyDescent="0.25">
      <c r="A603" s="13">
        <v>44432</v>
      </c>
      <c r="B603" s="14">
        <v>203</v>
      </c>
      <c r="C603">
        <f t="shared" si="9"/>
        <v>8</v>
      </c>
    </row>
    <row r="604" spans="1:3" ht="12.5" x14ac:dyDescent="0.25">
      <c r="A604" s="13">
        <v>44433</v>
      </c>
      <c r="B604" s="14">
        <v>127.5</v>
      </c>
      <c r="C604">
        <f t="shared" si="9"/>
        <v>8</v>
      </c>
    </row>
    <row r="605" spans="1:3" ht="12.5" x14ac:dyDescent="0.25">
      <c r="A605" s="13">
        <v>44434</v>
      </c>
      <c r="B605" s="14">
        <v>52</v>
      </c>
      <c r="C605">
        <f t="shared" si="9"/>
        <v>8</v>
      </c>
    </row>
    <row r="606" spans="1:3" ht="12.5" x14ac:dyDescent="0.25">
      <c r="A606" s="13">
        <v>44435</v>
      </c>
      <c r="B606" s="14">
        <v>53</v>
      </c>
      <c r="C606">
        <f t="shared" si="9"/>
        <v>8</v>
      </c>
    </row>
    <row r="607" spans="1:3" ht="12.5" x14ac:dyDescent="0.25">
      <c r="A607" s="13">
        <v>44436</v>
      </c>
      <c r="B607" s="14">
        <v>54</v>
      </c>
      <c r="C607">
        <f t="shared" si="9"/>
        <v>8</v>
      </c>
    </row>
    <row r="608" spans="1:3" ht="12.5" x14ac:dyDescent="0.25">
      <c r="A608" s="13">
        <v>44437</v>
      </c>
      <c r="B608" s="14">
        <v>55</v>
      </c>
      <c r="C608">
        <f t="shared" si="9"/>
        <v>8</v>
      </c>
    </row>
    <row r="609" spans="1:3" ht="12.5" x14ac:dyDescent="0.25">
      <c r="A609" s="13">
        <v>44438</v>
      </c>
      <c r="B609" s="14">
        <v>130</v>
      </c>
      <c r="C609">
        <f t="shared" si="9"/>
        <v>8</v>
      </c>
    </row>
    <row r="610" spans="1:3" ht="12.5" x14ac:dyDescent="0.25">
      <c r="A610" s="13">
        <v>44439</v>
      </c>
      <c r="B610" s="14">
        <v>205</v>
      </c>
      <c r="C610">
        <f t="shared" si="9"/>
        <v>8</v>
      </c>
    </row>
    <row r="611" spans="1:3" ht="12.5" x14ac:dyDescent="0.25">
      <c r="A611" s="13">
        <v>44440</v>
      </c>
      <c r="B611" s="14">
        <v>204</v>
      </c>
      <c r="C611">
        <f t="shared" si="9"/>
        <v>9</v>
      </c>
    </row>
    <row r="612" spans="1:3" ht="12.5" x14ac:dyDescent="0.25">
      <c r="A612" s="13">
        <v>44441</v>
      </c>
      <c r="B612" s="14">
        <v>51</v>
      </c>
      <c r="C612">
        <f t="shared" si="9"/>
        <v>9</v>
      </c>
    </row>
    <row r="613" spans="1:3" ht="12.5" x14ac:dyDescent="0.25">
      <c r="A613" s="13">
        <v>44442</v>
      </c>
      <c r="B613" s="14">
        <v>50</v>
      </c>
      <c r="C613">
        <f t="shared" si="9"/>
        <v>9</v>
      </c>
    </row>
    <row r="614" spans="1:3" ht="12.5" x14ac:dyDescent="0.25">
      <c r="A614" s="13">
        <v>44443</v>
      </c>
      <c r="B614" s="14">
        <v>52.5</v>
      </c>
      <c r="C614">
        <f t="shared" si="9"/>
        <v>9</v>
      </c>
    </row>
    <row r="615" spans="1:3" ht="12.5" x14ac:dyDescent="0.25">
      <c r="A615" s="13">
        <v>44444</v>
      </c>
      <c r="B615" s="14">
        <v>55</v>
      </c>
      <c r="C615">
        <f t="shared" si="9"/>
        <v>9</v>
      </c>
    </row>
    <row r="616" spans="1:3" ht="12.5" x14ac:dyDescent="0.25">
      <c r="A616" s="13">
        <v>44445</v>
      </c>
      <c r="B616" s="14">
        <v>54</v>
      </c>
      <c r="C616">
        <f t="shared" si="9"/>
        <v>9</v>
      </c>
    </row>
    <row r="617" spans="1:3" ht="12.5" x14ac:dyDescent="0.25">
      <c r="A617" s="13">
        <v>44446</v>
      </c>
      <c r="B617" s="14">
        <v>207</v>
      </c>
      <c r="C617">
        <f t="shared" si="9"/>
        <v>9</v>
      </c>
    </row>
    <row r="618" spans="1:3" ht="12.5" x14ac:dyDescent="0.25">
      <c r="A618" s="13">
        <v>44447</v>
      </c>
      <c r="B618" s="14">
        <v>201</v>
      </c>
      <c r="C618">
        <f t="shared" si="9"/>
        <v>9</v>
      </c>
    </row>
    <row r="619" spans="1:3" ht="12.5" x14ac:dyDescent="0.25">
      <c r="A619" s="13">
        <v>44448</v>
      </c>
      <c r="B619" s="14">
        <v>53</v>
      </c>
      <c r="C619">
        <f t="shared" si="9"/>
        <v>9</v>
      </c>
    </row>
    <row r="620" spans="1:3" ht="12.5" x14ac:dyDescent="0.25">
      <c r="A620" s="13">
        <v>44449</v>
      </c>
      <c r="B620" s="14">
        <v>54</v>
      </c>
      <c r="C620">
        <f t="shared" si="9"/>
        <v>9</v>
      </c>
    </row>
    <row r="621" spans="1:3" ht="12.5" x14ac:dyDescent="0.25">
      <c r="A621" s="13">
        <v>44450</v>
      </c>
      <c r="B621" s="14">
        <v>52</v>
      </c>
      <c r="C621">
        <f t="shared" si="9"/>
        <v>9</v>
      </c>
    </row>
    <row r="622" spans="1:3" ht="12.5" x14ac:dyDescent="0.25">
      <c r="A622" s="13">
        <v>44451</v>
      </c>
      <c r="B622" s="14">
        <v>51</v>
      </c>
      <c r="C622">
        <f t="shared" si="9"/>
        <v>9</v>
      </c>
    </row>
    <row r="623" spans="1:3" ht="12.5" x14ac:dyDescent="0.25">
      <c r="A623" s="13">
        <v>44452</v>
      </c>
      <c r="B623" s="14">
        <v>50</v>
      </c>
      <c r="C623">
        <f t="shared" si="9"/>
        <v>9</v>
      </c>
    </row>
    <row r="624" spans="1:3" ht="12.5" x14ac:dyDescent="0.25">
      <c r="A624" s="13">
        <v>44453</v>
      </c>
      <c r="B624" s="14">
        <v>208</v>
      </c>
      <c r="C624">
        <f t="shared" si="9"/>
        <v>9</v>
      </c>
    </row>
    <row r="625" spans="1:3" ht="12.5" x14ac:dyDescent="0.25">
      <c r="A625" s="13">
        <v>44454</v>
      </c>
      <c r="B625" s="14">
        <v>203</v>
      </c>
      <c r="C625">
        <f t="shared" si="9"/>
        <v>9</v>
      </c>
    </row>
    <row r="626" spans="1:3" ht="12.5" x14ac:dyDescent="0.25">
      <c r="A626" s="13">
        <v>44455</v>
      </c>
      <c r="B626" s="14">
        <v>50</v>
      </c>
      <c r="C626">
        <f t="shared" si="9"/>
        <v>9</v>
      </c>
    </row>
    <row r="627" spans="1:3" ht="12.5" x14ac:dyDescent="0.25">
      <c r="A627" s="13">
        <v>44456</v>
      </c>
      <c r="B627" s="14">
        <v>51</v>
      </c>
      <c r="C627">
        <f t="shared" si="9"/>
        <v>9</v>
      </c>
    </row>
    <row r="628" spans="1:3" ht="12.5" x14ac:dyDescent="0.25">
      <c r="A628" s="13">
        <v>44457</v>
      </c>
      <c r="B628" s="14">
        <v>53</v>
      </c>
      <c r="C628">
        <f t="shared" si="9"/>
        <v>9</v>
      </c>
    </row>
    <row r="629" spans="1:3" ht="12.5" x14ac:dyDescent="0.25">
      <c r="A629" s="13">
        <v>44458</v>
      </c>
      <c r="B629" s="14">
        <v>54</v>
      </c>
      <c r="C629">
        <f t="shared" si="9"/>
        <v>9</v>
      </c>
    </row>
    <row r="630" spans="1:3" ht="12.5" x14ac:dyDescent="0.25">
      <c r="A630" s="13">
        <v>44459</v>
      </c>
      <c r="B630" s="14">
        <v>50</v>
      </c>
      <c r="C630">
        <f t="shared" si="9"/>
        <v>9</v>
      </c>
    </row>
    <row r="631" spans="1:3" ht="12.5" x14ac:dyDescent="0.25">
      <c r="A631" s="13">
        <v>44460</v>
      </c>
      <c r="B631" s="14">
        <v>51</v>
      </c>
      <c r="C631">
        <f t="shared" si="9"/>
        <v>9</v>
      </c>
    </row>
    <row r="632" spans="1:3" ht="12.5" x14ac:dyDescent="0.25">
      <c r="A632" s="13">
        <v>44461</v>
      </c>
      <c r="B632" s="14">
        <v>53</v>
      </c>
      <c r="C632">
        <f t="shared" si="9"/>
        <v>9</v>
      </c>
    </row>
    <row r="633" spans="1:3" ht="12.5" x14ac:dyDescent="0.25">
      <c r="A633" s="13">
        <v>44462</v>
      </c>
      <c r="B633" s="14">
        <v>203</v>
      </c>
      <c r="C633">
        <f t="shared" si="9"/>
        <v>9</v>
      </c>
    </row>
    <row r="634" spans="1:3" ht="12.5" x14ac:dyDescent="0.25">
      <c r="A634" s="13">
        <v>44463</v>
      </c>
      <c r="B634" s="14">
        <v>127.5</v>
      </c>
      <c r="C634">
        <f t="shared" si="9"/>
        <v>9</v>
      </c>
    </row>
    <row r="635" spans="1:3" ht="12.5" x14ac:dyDescent="0.25">
      <c r="A635" s="13">
        <v>44464</v>
      </c>
      <c r="B635" s="14">
        <v>52</v>
      </c>
      <c r="C635">
        <f t="shared" si="9"/>
        <v>9</v>
      </c>
    </row>
    <row r="636" spans="1:3" ht="12.5" x14ac:dyDescent="0.25">
      <c r="A636" s="13">
        <v>44465</v>
      </c>
      <c r="B636" s="14">
        <v>53</v>
      </c>
      <c r="C636">
        <f t="shared" si="9"/>
        <v>9</v>
      </c>
    </row>
    <row r="637" spans="1:3" ht="12.5" x14ac:dyDescent="0.25">
      <c r="A637" s="13">
        <v>44466</v>
      </c>
      <c r="B637" s="14">
        <v>54</v>
      </c>
      <c r="C637">
        <f t="shared" si="9"/>
        <v>9</v>
      </c>
    </row>
    <row r="638" spans="1:3" ht="12.5" x14ac:dyDescent="0.25">
      <c r="A638" s="13">
        <v>44467</v>
      </c>
      <c r="B638" s="14">
        <v>55</v>
      </c>
      <c r="C638">
        <f t="shared" si="9"/>
        <v>9</v>
      </c>
    </row>
    <row r="639" spans="1:3" ht="12.5" x14ac:dyDescent="0.25">
      <c r="A639" s="13">
        <v>44468</v>
      </c>
      <c r="B639" s="14">
        <v>130</v>
      </c>
      <c r="C639">
        <f t="shared" si="9"/>
        <v>9</v>
      </c>
    </row>
    <row r="640" spans="1:3" ht="12.5" x14ac:dyDescent="0.25">
      <c r="A640" s="13">
        <v>44469</v>
      </c>
      <c r="B640" s="14">
        <v>205</v>
      </c>
      <c r="C640">
        <f t="shared" si="9"/>
        <v>9</v>
      </c>
    </row>
    <row r="641" spans="1:3" ht="12.5" x14ac:dyDescent="0.25">
      <c r="A641" s="13">
        <v>44470</v>
      </c>
      <c r="B641" s="14">
        <v>204</v>
      </c>
      <c r="C641">
        <f t="shared" si="9"/>
        <v>10</v>
      </c>
    </row>
    <row r="642" spans="1:3" ht="12.5" x14ac:dyDescent="0.25">
      <c r="A642" s="13">
        <v>44471</v>
      </c>
      <c r="B642" s="14">
        <v>51</v>
      </c>
      <c r="C642">
        <f t="shared" si="9"/>
        <v>10</v>
      </c>
    </row>
    <row r="643" spans="1:3" ht="12.5" x14ac:dyDescent="0.25">
      <c r="A643" s="13">
        <v>44472</v>
      </c>
      <c r="B643" s="14">
        <v>50</v>
      </c>
      <c r="C643">
        <f t="shared" ref="C643:C677" si="10">MONTH(A643)</f>
        <v>10</v>
      </c>
    </row>
    <row r="644" spans="1:3" ht="12.5" x14ac:dyDescent="0.25">
      <c r="A644" s="13">
        <v>44473</v>
      </c>
      <c r="B644" s="14">
        <v>52.5</v>
      </c>
      <c r="C644">
        <f t="shared" si="10"/>
        <v>10</v>
      </c>
    </row>
    <row r="645" spans="1:3" ht="12.5" x14ac:dyDescent="0.25">
      <c r="A645" s="13">
        <v>44474</v>
      </c>
      <c r="B645" s="14">
        <v>55</v>
      </c>
      <c r="C645">
        <f t="shared" si="10"/>
        <v>10</v>
      </c>
    </row>
    <row r="646" spans="1:3" ht="12.5" x14ac:dyDescent="0.25">
      <c r="A646" s="13">
        <v>44475</v>
      </c>
      <c r="B646" s="14">
        <v>54</v>
      </c>
      <c r="C646">
        <f t="shared" si="10"/>
        <v>10</v>
      </c>
    </row>
    <row r="647" spans="1:3" ht="12.5" x14ac:dyDescent="0.25">
      <c r="A647" s="13">
        <v>44476</v>
      </c>
      <c r="B647" s="14">
        <v>207</v>
      </c>
      <c r="C647">
        <f t="shared" si="10"/>
        <v>10</v>
      </c>
    </row>
    <row r="648" spans="1:3" ht="12.5" x14ac:dyDescent="0.25">
      <c r="A648" s="13">
        <v>44477</v>
      </c>
      <c r="B648" s="14">
        <v>201</v>
      </c>
      <c r="C648">
        <f t="shared" si="10"/>
        <v>10</v>
      </c>
    </row>
    <row r="649" spans="1:3" ht="12.5" x14ac:dyDescent="0.25">
      <c r="A649" s="13">
        <v>44478</v>
      </c>
      <c r="B649" s="14">
        <v>53</v>
      </c>
      <c r="C649">
        <f t="shared" si="10"/>
        <v>10</v>
      </c>
    </row>
    <row r="650" spans="1:3" ht="12.5" x14ac:dyDescent="0.25">
      <c r="A650" s="13">
        <v>44479</v>
      </c>
      <c r="B650" s="14">
        <v>54</v>
      </c>
      <c r="C650">
        <f t="shared" si="10"/>
        <v>10</v>
      </c>
    </row>
    <row r="651" spans="1:3" ht="12.5" x14ac:dyDescent="0.25">
      <c r="A651" s="13">
        <v>44480</v>
      </c>
      <c r="B651" s="14">
        <v>52</v>
      </c>
      <c r="C651">
        <f t="shared" si="10"/>
        <v>10</v>
      </c>
    </row>
    <row r="652" spans="1:3" ht="12.5" x14ac:dyDescent="0.25">
      <c r="A652" s="13">
        <v>44481</v>
      </c>
      <c r="B652" s="14">
        <v>51</v>
      </c>
      <c r="C652">
        <f t="shared" si="10"/>
        <v>10</v>
      </c>
    </row>
    <row r="653" spans="1:3" ht="12.5" x14ac:dyDescent="0.25">
      <c r="A653" s="13">
        <v>44482</v>
      </c>
      <c r="B653" s="14">
        <v>50</v>
      </c>
      <c r="C653">
        <f t="shared" si="10"/>
        <v>10</v>
      </c>
    </row>
    <row r="654" spans="1:3" ht="12.5" x14ac:dyDescent="0.25">
      <c r="A654" s="13">
        <v>44483</v>
      </c>
      <c r="B654" s="14">
        <v>208</v>
      </c>
      <c r="C654">
        <f t="shared" si="10"/>
        <v>10</v>
      </c>
    </row>
    <row r="655" spans="1:3" ht="12.5" x14ac:dyDescent="0.25">
      <c r="A655" s="13">
        <v>44484</v>
      </c>
      <c r="B655" s="14">
        <v>203</v>
      </c>
      <c r="C655">
        <f t="shared" si="10"/>
        <v>10</v>
      </c>
    </row>
    <row r="656" spans="1:3" ht="12.5" x14ac:dyDescent="0.25">
      <c r="A656" s="13">
        <v>44485</v>
      </c>
      <c r="B656" s="14">
        <v>50</v>
      </c>
      <c r="C656">
        <f t="shared" si="10"/>
        <v>10</v>
      </c>
    </row>
    <row r="657" spans="1:3" ht="12.5" x14ac:dyDescent="0.25">
      <c r="A657" s="13">
        <v>44486</v>
      </c>
      <c r="B657" s="14">
        <v>51</v>
      </c>
      <c r="C657">
        <f t="shared" si="10"/>
        <v>10</v>
      </c>
    </row>
    <row r="658" spans="1:3" ht="12.5" x14ac:dyDescent="0.25">
      <c r="A658" s="13">
        <v>44487</v>
      </c>
      <c r="B658" s="14">
        <v>53</v>
      </c>
      <c r="C658">
        <f t="shared" si="10"/>
        <v>10</v>
      </c>
    </row>
    <row r="659" spans="1:3" ht="12.5" x14ac:dyDescent="0.25">
      <c r="A659" s="13">
        <v>44488</v>
      </c>
      <c r="B659" s="14">
        <v>54</v>
      </c>
      <c r="C659">
        <f t="shared" si="10"/>
        <v>10</v>
      </c>
    </row>
    <row r="660" spans="1:3" ht="12.5" x14ac:dyDescent="0.25">
      <c r="A660" s="13">
        <v>44489</v>
      </c>
      <c r="B660" s="14">
        <v>51</v>
      </c>
      <c r="C660">
        <f t="shared" si="10"/>
        <v>10</v>
      </c>
    </row>
    <row r="661" spans="1:3" ht="12.5" x14ac:dyDescent="0.25">
      <c r="A661" s="13">
        <v>44490</v>
      </c>
      <c r="B661" s="14">
        <v>208</v>
      </c>
      <c r="C661">
        <f t="shared" si="10"/>
        <v>10</v>
      </c>
    </row>
    <row r="662" spans="1:3" ht="12.5" x14ac:dyDescent="0.25">
      <c r="A662" s="13">
        <v>44491</v>
      </c>
      <c r="B662" s="14">
        <v>209</v>
      </c>
      <c r="C662">
        <f t="shared" si="10"/>
        <v>10</v>
      </c>
    </row>
    <row r="663" spans="1:3" ht="12.5" x14ac:dyDescent="0.25">
      <c r="A663" s="13">
        <v>44492</v>
      </c>
      <c r="B663" s="14">
        <v>51</v>
      </c>
      <c r="C663">
        <f t="shared" si="10"/>
        <v>10</v>
      </c>
    </row>
    <row r="664" spans="1:3" ht="12.5" x14ac:dyDescent="0.25">
      <c r="A664" s="13">
        <v>44493</v>
      </c>
      <c r="B664" s="14">
        <v>52</v>
      </c>
      <c r="C664">
        <f t="shared" si="10"/>
        <v>10</v>
      </c>
    </row>
    <row r="665" spans="1:3" ht="12.5" x14ac:dyDescent="0.25">
      <c r="A665" s="13">
        <v>44494</v>
      </c>
      <c r="B665" s="14">
        <v>53</v>
      </c>
      <c r="C665">
        <f t="shared" si="10"/>
        <v>10</v>
      </c>
    </row>
    <row r="666" spans="1:3" ht="12.5" x14ac:dyDescent="0.25">
      <c r="A666" s="13">
        <v>44495</v>
      </c>
      <c r="B666" s="14">
        <v>54</v>
      </c>
      <c r="C666">
        <f t="shared" si="10"/>
        <v>10</v>
      </c>
    </row>
    <row r="667" spans="1:3" ht="12.5" x14ac:dyDescent="0.25">
      <c r="A667" s="13">
        <v>44496</v>
      </c>
      <c r="B667" s="14">
        <v>55</v>
      </c>
      <c r="C667">
        <f t="shared" si="10"/>
        <v>10</v>
      </c>
    </row>
    <row r="668" spans="1:3" ht="12.5" x14ac:dyDescent="0.25">
      <c r="A668" s="13">
        <v>44497</v>
      </c>
      <c r="B668" s="14">
        <v>209</v>
      </c>
      <c r="C668">
        <f t="shared" si="10"/>
        <v>10</v>
      </c>
    </row>
    <row r="669" spans="1:3" ht="12.5" x14ac:dyDescent="0.25">
      <c r="A669" s="13">
        <v>44498</v>
      </c>
      <c r="B669" s="14">
        <v>205</v>
      </c>
      <c r="C669">
        <f t="shared" si="10"/>
        <v>10</v>
      </c>
    </row>
    <row r="670" spans="1:3" ht="12.5" x14ac:dyDescent="0.25">
      <c r="A670" s="13">
        <v>44499</v>
      </c>
      <c r="B670" s="14">
        <v>50</v>
      </c>
      <c r="C670">
        <f t="shared" si="10"/>
        <v>10</v>
      </c>
    </row>
    <row r="671" spans="1:3" ht="12.5" x14ac:dyDescent="0.25">
      <c r="A671" s="13">
        <v>44500</v>
      </c>
      <c r="B671" s="14">
        <v>58</v>
      </c>
      <c r="C671">
        <f t="shared" si="10"/>
        <v>10</v>
      </c>
    </row>
    <row r="672" spans="1:3" ht="12.5" x14ac:dyDescent="0.25">
      <c r="A672" s="13">
        <v>44501</v>
      </c>
      <c r="B672" s="14">
        <v>51</v>
      </c>
      <c r="C672">
        <f t="shared" si="10"/>
        <v>11</v>
      </c>
    </row>
    <row r="673" spans="1:3" ht="12.5" x14ac:dyDescent="0.25">
      <c r="A673" s="13">
        <v>44502</v>
      </c>
      <c r="B673" s="14">
        <v>52</v>
      </c>
      <c r="C673">
        <f t="shared" si="10"/>
        <v>11</v>
      </c>
    </row>
    <row r="674" spans="1:3" ht="12.5" x14ac:dyDescent="0.25">
      <c r="A674" s="13">
        <v>44503</v>
      </c>
      <c r="B674" s="14">
        <v>53</v>
      </c>
      <c r="C674">
        <f t="shared" si="10"/>
        <v>11</v>
      </c>
    </row>
    <row r="675" spans="1:3" ht="12.5" x14ac:dyDescent="0.25">
      <c r="A675" s="13">
        <v>44504</v>
      </c>
      <c r="B675" s="14">
        <v>51</v>
      </c>
      <c r="C675">
        <f t="shared" si="10"/>
        <v>11</v>
      </c>
    </row>
    <row r="676" spans="1:3" ht="12.5" x14ac:dyDescent="0.25">
      <c r="A676" s="13">
        <v>44505</v>
      </c>
      <c r="B676" s="14">
        <v>86.202898550724598</v>
      </c>
      <c r="C676">
        <f t="shared" si="10"/>
        <v>11</v>
      </c>
    </row>
    <row r="677" spans="1:3" ht="12.5" x14ac:dyDescent="0.25">
      <c r="A677" s="13">
        <v>44506</v>
      </c>
      <c r="B677" s="14">
        <v>85.940487203206899</v>
      </c>
      <c r="C677">
        <f t="shared" si="10"/>
        <v>11</v>
      </c>
    </row>
    <row r="678" spans="1:3" ht="12.5" x14ac:dyDescent="0.25">
      <c r="B678" s="14"/>
    </row>
    <row r="679" spans="1:3" ht="12.5" x14ac:dyDescent="0.25">
      <c r="B679" s="14"/>
    </row>
    <row r="680" spans="1:3" ht="12.5" x14ac:dyDescent="0.25">
      <c r="B680" s="14"/>
    </row>
    <row r="681" spans="1:3" ht="12.5" x14ac:dyDescent="0.25">
      <c r="B681" s="14"/>
    </row>
    <row r="682" spans="1:3" ht="12.5" x14ac:dyDescent="0.25">
      <c r="B682" s="14"/>
    </row>
    <row r="683" spans="1:3" ht="12.5" x14ac:dyDescent="0.25">
      <c r="B683" s="14"/>
    </row>
    <row r="684" spans="1:3" ht="12.5" x14ac:dyDescent="0.25">
      <c r="B684" s="14"/>
    </row>
    <row r="685" spans="1:3" ht="12.5" x14ac:dyDescent="0.25">
      <c r="B685" s="14"/>
    </row>
    <row r="686" spans="1:3" ht="12.5" x14ac:dyDescent="0.25">
      <c r="B686" s="14"/>
    </row>
    <row r="687" spans="1:3" ht="12.5" x14ac:dyDescent="0.25">
      <c r="B687" s="14"/>
    </row>
    <row r="688" spans="1:3" ht="12.5" x14ac:dyDescent="0.25">
      <c r="B688" s="14"/>
    </row>
    <row r="689" spans="2:2" ht="12.5" x14ac:dyDescent="0.25">
      <c r="B689" s="14"/>
    </row>
    <row r="690" spans="2:2" ht="12.5" x14ac:dyDescent="0.25">
      <c r="B690" s="14"/>
    </row>
    <row r="691" spans="2:2" ht="12.5" x14ac:dyDescent="0.25">
      <c r="B691" s="14"/>
    </row>
    <row r="692" spans="2:2" ht="12.5" x14ac:dyDescent="0.25">
      <c r="B692" s="14"/>
    </row>
    <row r="693" spans="2:2" ht="12.5" x14ac:dyDescent="0.25">
      <c r="B693" s="14"/>
    </row>
    <row r="694" spans="2:2" ht="12.5" x14ac:dyDescent="0.25">
      <c r="B694" s="14"/>
    </row>
    <row r="695" spans="2:2" ht="12.5" x14ac:dyDescent="0.25">
      <c r="B695" s="14"/>
    </row>
    <row r="696" spans="2:2" ht="12.5" x14ac:dyDescent="0.25">
      <c r="B696" s="14"/>
    </row>
    <row r="697" spans="2:2" ht="12.5" x14ac:dyDescent="0.25">
      <c r="B697" s="14"/>
    </row>
    <row r="698" spans="2:2" ht="12.5" x14ac:dyDescent="0.25">
      <c r="B698" s="14"/>
    </row>
    <row r="699" spans="2:2" ht="12.5" x14ac:dyDescent="0.25">
      <c r="B699" s="14"/>
    </row>
    <row r="700" spans="2:2" ht="12.5" x14ac:dyDescent="0.25">
      <c r="B700" s="14"/>
    </row>
    <row r="701" spans="2:2" ht="12.5" x14ac:dyDescent="0.25">
      <c r="B701" s="14"/>
    </row>
    <row r="702" spans="2:2" ht="12.5" x14ac:dyDescent="0.25">
      <c r="B702" s="14"/>
    </row>
    <row r="703" spans="2:2" ht="12.5" x14ac:dyDescent="0.25">
      <c r="B703" s="14"/>
    </row>
    <row r="704" spans="2:2" ht="12.5" x14ac:dyDescent="0.25">
      <c r="B704" s="14"/>
    </row>
    <row r="705" spans="2:2" ht="12.5" x14ac:dyDescent="0.25">
      <c r="B705" s="14"/>
    </row>
    <row r="706" spans="2:2" ht="12.5" x14ac:dyDescent="0.25">
      <c r="B706" s="14"/>
    </row>
    <row r="707" spans="2:2" ht="12.5" x14ac:dyDescent="0.25">
      <c r="B707" s="14"/>
    </row>
    <row r="708" spans="2:2" ht="12.5" x14ac:dyDescent="0.25">
      <c r="B708" s="14"/>
    </row>
    <row r="709" spans="2:2" ht="12.5" x14ac:dyDescent="0.25">
      <c r="B709" s="14"/>
    </row>
    <row r="710" spans="2:2" ht="12.5" x14ac:dyDescent="0.25">
      <c r="B710" s="14"/>
    </row>
    <row r="711" spans="2:2" ht="12.5" x14ac:dyDescent="0.25">
      <c r="B711" s="14"/>
    </row>
    <row r="712" spans="2:2" ht="12.5" x14ac:dyDescent="0.25">
      <c r="B712" s="14"/>
    </row>
    <row r="713" spans="2:2" ht="12.5" x14ac:dyDescent="0.25">
      <c r="B713" s="14"/>
    </row>
    <row r="714" spans="2:2" ht="12.5" x14ac:dyDescent="0.25">
      <c r="B714" s="14"/>
    </row>
    <row r="715" spans="2:2" ht="12.5" x14ac:dyDescent="0.25">
      <c r="B715" s="14"/>
    </row>
    <row r="716" spans="2:2" ht="12.5" x14ac:dyDescent="0.25">
      <c r="B716" s="14"/>
    </row>
    <row r="717" spans="2:2" ht="12.5" x14ac:dyDescent="0.25">
      <c r="B717" s="14"/>
    </row>
    <row r="718" spans="2:2" ht="12.5" x14ac:dyDescent="0.25">
      <c r="B718" s="14"/>
    </row>
    <row r="719" spans="2:2" ht="12.5" x14ac:dyDescent="0.25">
      <c r="B719" s="14"/>
    </row>
    <row r="720" spans="2:2" ht="12.5" x14ac:dyDescent="0.25">
      <c r="B720" s="14"/>
    </row>
    <row r="721" spans="2:2" ht="12.5" x14ac:dyDescent="0.25">
      <c r="B721" s="14"/>
    </row>
    <row r="722" spans="2:2" ht="12.5" x14ac:dyDescent="0.25">
      <c r="B722" s="14"/>
    </row>
    <row r="723" spans="2:2" ht="12.5" x14ac:dyDescent="0.25">
      <c r="B723" s="14"/>
    </row>
    <row r="724" spans="2:2" ht="12.5" x14ac:dyDescent="0.25">
      <c r="B724" s="14"/>
    </row>
    <row r="725" spans="2:2" ht="12.5" x14ac:dyDescent="0.25">
      <c r="B725" s="14"/>
    </row>
    <row r="726" spans="2:2" ht="12.5" x14ac:dyDescent="0.25">
      <c r="B726" s="14"/>
    </row>
    <row r="727" spans="2:2" ht="12.5" x14ac:dyDescent="0.25">
      <c r="B727" s="14"/>
    </row>
    <row r="728" spans="2:2" ht="12.5" x14ac:dyDescent="0.25">
      <c r="B728" s="14"/>
    </row>
    <row r="729" spans="2:2" ht="12.5" x14ac:dyDescent="0.25">
      <c r="B729" s="14"/>
    </row>
    <row r="730" spans="2:2" ht="12.5" x14ac:dyDescent="0.25">
      <c r="B730" s="14"/>
    </row>
    <row r="731" spans="2:2" ht="12.5" x14ac:dyDescent="0.25">
      <c r="B731" s="14"/>
    </row>
    <row r="732" spans="2:2" ht="12.5" x14ac:dyDescent="0.25">
      <c r="B732" s="14"/>
    </row>
    <row r="733" spans="2:2" ht="12.5" x14ac:dyDescent="0.25">
      <c r="B733" s="14"/>
    </row>
    <row r="734" spans="2:2" ht="12.5" x14ac:dyDescent="0.25">
      <c r="B734" s="14"/>
    </row>
    <row r="735" spans="2:2" ht="12.5" x14ac:dyDescent="0.25">
      <c r="B735" s="14"/>
    </row>
    <row r="736" spans="2:2" ht="12.5" x14ac:dyDescent="0.25">
      <c r="B736" s="14"/>
    </row>
    <row r="737" spans="2:2" ht="12.5" x14ac:dyDescent="0.25">
      <c r="B737" s="14"/>
    </row>
    <row r="738" spans="2:2" ht="12.5" x14ac:dyDescent="0.25">
      <c r="B738" s="14"/>
    </row>
    <row r="739" spans="2:2" ht="12.5" x14ac:dyDescent="0.25">
      <c r="B739" s="14"/>
    </row>
    <row r="740" spans="2:2" ht="12.5" x14ac:dyDescent="0.25">
      <c r="B740" s="14"/>
    </row>
    <row r="741" spans="2:2" ht="12.5" x14ac:dyDescent="0.25">
      <c r="B741" s="14"/>
    </row>
    <row r="742" spans="2:2" ht="12.5" x14ac:dyDescent="0.25">
      <c r="B742" s="14"/>
    </row>
    <row r="743" spans="2:2" ht="12.5" x14ac:dyDescent="0.25">
      <c r="B743" s="14"/>
    </row>
    <row r="744" spans="2:2" ht="12.5" x14ac:dyDescent="0.25">
      <c r="B744" s="14"/>
    </row>
    <row r="745" spans="2:2" ht="12.5" x14ac:dyDescent="0.25">
      <c r="B745" s="14"/>
    </row>
    <row r="746" spans="2:2" ht="12.5" x14ac:dyDescent="0.25">
      <c r="B746" s="14"/>
    </row>
    <row r="747" spans="2:2" ht="12.5" x14ac:dyDescent="0.25">
      <c r="B747" s="14"/>
    </row>
    <row r="748" spans="2:2" ht="12.5" x14ac:dyDescent="0.25">
      <c r="B748" s="14"/>
    </row>
    <row r="749" spans="2:2" ht="12.5" x14ac:dyDescent="0.25">
      <c r="B749" s="14"/>
    </row>
    <row r="750" spans="2:2" ht="12.5" x14ac:dyDescent="0.25">
      <c r="B750" s="14"/>
    </row>
    <row r="751" spans="2:2" ht="12.5" x14ac:dyDescent="0.25">
      <c r="B751" s="14"/>
    </row>
    <row r="752" spans="2:2" ht="12.5" x14ac:dyDescent="0.25">
      <c r="B752" s="14"/>
    </row>
    <row r="753" spans="2:2" ht="12.5" x14ac:dyDescent="0.25">
      <c r="B753" s="14"/>
    </row>
    <row r="754" spans="2:2" ht="12.5" x14ac:dyDescent="0.25">
      <c r="B754" s="14"/>
    </row>
    <row r="755" spans="2:2" ht="12.5" x14ac:dyDescent="0.25">
      <c r="B755" s="14"/>
    </row>
    <row r="756" spans="2:2" ht="12.5" x14ac:dyDescent="0.25">
      <c r="B756" s="14"/>
    </row>
    <row r="757" spans="2:2" ht="12.5" x14ac:dyDescent="0.25">
      <c r="B757" s="14"/>
    </row>
    <row r="758" spans="2:2" ht="12.5" x14ac:dyDescent="0.25">
      <c r="B758" s="14"/>
    </row>
    <row r="759" spans="2:2" ht="12.5" x14ac:dyDescent="0.25">
      <c r="B759" s="14"/>
    </row>
    <row r="760" spans="2:2" ht="12.5" x14ac:dyDescent="0.25">
      <c r="B760" s="14"/>
    </row>
    <row r="761" spans="2:2" ht="12.5" x14ac:dyDescent="0.25">
      <c r="B761" s="14"/>
    </row>
    <row r="762" spans="2:2" ht="12.5" x14ac:dyDescent="0.25">
      <c r="B762" s="14"/>
    </row>
    <row r="763" spans="2:2" ht="12.5" x14ac:dyDescent="0.25">
      <c r="B763" s="14"/>
    </row>
    <row r="764" spans="2:2" ht="12.5" x14ac:dyDescent="0.25">
      <c r="B764" s="14"/>
    </row>
    <row r="765" spans="2:2" ht="12.5" x14ac:dyDescent="0.25">
      <c r="B765" s="14"/>
    </row>
    <row r="766" spans="2:2" ht="12.5" x14ac:dyDescent="0.25">
      <c r="B766" s="14"/>
    </row>
    <row r="767" spans="2:2" ht="12.5" x14ac:dyDescent="0.25">
      <c r="B767" s="14"/>
    </row>
    <row r="768" spans="2:2" ht="12.5" x14ac:dyDescent="0.25">
      <c r="B768" s="14"/>
    </row>
    <row r="769" spans="2:2" ht="12.5" x14ac:dyDescent="0.25">
      <c r="B769" s="14"/>
    </row>
    <row r="770" spans="2:2" ht="12.5" x14ac:dyDescent="0.25">
      <c r="B770" s="14"/>
    </row>
    <row r="771" spans="2:2" ht="12.5" x14ac:dyDescent="0.25">
      <c r="B771" s="14"/>
    </row>
    <row r="772" spans="2:2" ht="12.5" x14ac:dyDescent="0.25">
      <c r="B772" s="14"/>
    </row>
    <row r="773" spans="2:2" ht="12.5" x14ac:dyDescent="0.25">
      <c r="B773" s="14"/>
    </row>
    <row r="774" spans="2:2" ht="12.5" x14ac:dyDescent="0.25">
      <c r="B774" s="14"/>
    </row>
    <row r="775" spans="2:2" ht="12.5" x14ac:dyDescent="0.25">
      <c r="B775" s="14"/>
    </row>
    <row r="776" spans="2:2" ht="12.5" x14ac:dyDescent="0.25">
      <c r="B776" s="14"/>
    </row>
    <row r="777" spans="2:2" ht="12.5" x14ac:dyDescent="0.25">
      <c r="B777" s="14"/>
    </row>
    <row r="778" spans="2:2" ht="12.5" x14ac:dyDescent="0.25">
      <c r="B778" s="14"/>
    </row>
    <row r="779" spans="2:2" ht="12.5" x14ac:dyDescent="0.25">
      <c r="B779" s="14"/>
    </row>
    <row r="780" spans="2:2" ht="12.5" x14ac:dyDescent="0.25">
      <c r="B780" s="14"/>
    </row>
    <row r="781" spans="2:2" ht="12.5" x14ac:dyDescent="0.25">
      <c r="B781" s="14"/>
    </row>
    <row r="782" spans="2:2" ht="12.5" x14ac:dyDescent="0.25">
      <c r="B782" s="14"/>
    </row>
    <row r="783" spans="2:2" ht="12.5" x14ac:dyDescent="0.25">
      <c r="B783" s="14"/>
    </row>
    <row r="784" spans="2:2" ht="12.5" x14ac:dyDescent="0.25">
      <c r="B784" s="14"/>
    </row>
    <row r="785" spans="2:2" ht="12.5" x14ac:dyDescent="0.25">
      <c r="B785" s="14"/>
    </row>
    <row r="786" spans="2:2" ht="12.5" x14ac:dyDescent="0.25">
      <c r="B786" s="14"/>
    </row>
    <row r="787" spans="2:2" ht="12.5" x14ac:dyDescent="0.25">
      <c r="B787" s="14"/>
    </row>
    <row r="788" spans="2:2" ht="12.5" x14ac:dyDescent="0.25">
      <c r="B788" s="14"/>
    </row>
    <row r="789" spans="2:2" ht="12.5" x14ac:dyDescent="0.25">
      <c r="B789" s="14"/>
    </row>
    <row r="790" spans="2:2" ht="12.5" x14ac:dyDescent="0.25">
      <c r="B790" s="14"/>
    </row>
    <row r="791" spans="2:2" ht="12.5" x14ac:dyDescent="0.25">
      <c r="B791" s="14"/>
    </row>
    <row r="792" spans="2:2" ht="12.5" x14ac:dyDescent="0.25">
      <c r="B792" s="14"/>
    </row>
    <row r="793" spans="2:2" ht="12.5" x14ac:dyDescent="0.25">
      <c r="B793" s="14"/>
    </row>
    <row r="794" spans="2:2" ht="12.5" x14ac:dyDescent="0.25">
      <c r="B794" s="14"/>
    </row>
    <row r="795" spans="2:2" ht="12.5" x14ac:dyDescent="0.25">
      <c r="B795" s="14"/>
    </row>
    <row r="796" spans="2:2" ht="12.5" x14ac:dyDescent="0.25">
      <c r="B796" s="14"/>
    </row>
    <row r="797" spans="2:2" ht="12.5" x14ac:dyDescent="0.25">
      <c r="B797" s="14"/>
    </row>
    <row r="798" spans="2:2" ht="12.5" x14ac:dyDescent="0.25">
      <c r="B798" s="14"/>
    </row>
    <row r="799" spans="2:2" ht="12.5" x14ac:dyDescent="0.25">
      <c r="B799" s="14"/>
    </row>
    <row r="800" spans="2:2" ht="12.5" x14ac:dyDescent="0.25">
      <c r="B800" s="14"/>
    </row>
    <row r="801" spans="2:2" ht="12.5" x14ac:dyDescent="0.25">
      <c r="B801" s="14"/>
    </row>
    <row r="802" spans="2:2" ht="12.5" x14ac:dyDescent="0.25">
      <c r="B802" s="14"/>
    </row>
    <row r="803" spans="2:2" ht="12.5" x14ac:dyDescent="0.25">
      <c r="B803" s="14"/>
    </row>
    <row r="804" spans="2:2" ht="12.5" x14ac:dyDescent="0.25">
      <c r="B804" s="14"/>
    </row>
    <row r="805" spans="2:2" ht="12.5" x14ac:dyDescent="0.25">
      <c r="B805" s="14"/>
    </row>
    <row r="806" spans="2:2" ht="12.5" x14ac:dyDescent="0.25">
      <c r="B806" s="14"/>
    </row>
    <row r="807" spans="2:2" ht="12.5" x14ac:dyDescent="0.25">
      <c r="B807" s="14"/>
    </row>
    <row r="808" spans="2:2" ht="12.5" x14ac:dyDescent="0.25">
      <c r="B808" s="14"/>
    </row>
    <row r="809" spans="2:2" ht="12.5" x14ac:dyDescent="0.25">
      <c r="B809" s="14"/>
    </row>
    <row r="810" spans="2:2" ht="12.5" x14ac:dyDescent="0.25">
      <c r="B810" s="14"/>
    </row>
    <row r="811" spans="2:2" ht="12.5" x14ac:dyDescent="0.25">
      <c r="B811" s="14"/>
    </row>
    <row r="812" spans="2:2" ht="12.5" x14ac:dyDescent="0.25">
      <c r="B812" s="14"/>
    </row>
    <row r="813" spans="2:2" ht="12.5" x14ac:dyDescent="0.25">
      <c r="B813" s="14"/>
    </row>
    <row r="814" spans="2:2" ht="12.5" x14ac:dyDescent="0.25">
      <c r="B814" s="14"/>
    </row>
    <row r="815" spans="2:2" ht="12.5" x14ac:dyDescent="0.25">
      <c r="B815" s="14"/>
    </row>
    <row r="816" spans="2:2" ht="12.5" x14ac:dyDescent="0.25">
      <c r="B816" s="14"/>
    </row>
    <row r="817" spans="2:2" ht="12.5" x14ac:dyDescent="0.25">
      <c r="B817" s="14"/>
    </row>
    <row r="818" spans="2:2" ht="12.5" x14ac:dyDescent="0.25">
      <c r="B818" s="14"/>
    </row>
    <row r="819" spans="2:2" ht="12.5" x14ac:dyDescent="0.25">
      <c r="B819" s="14"/>
    </row>
    <row r="820" spans="2:2" ht="12.5" x14ac:dyDescent="0.25">
      <c r="B820" s="14"/>
    </row>
    <row r="821" spans="2:2" ht="12.5" x14ac:dyDescent="0.25">
      <c r="B821" s="14"/>
    </row>
    <row r="822" spans="2:2" ht="12.5" x14ac:dyDescent="0.25">
      <c r="B822" s="14"/>
    </row>
    <row r="823" spans="2:2" ht="12.5" x14ac:dyDescent="0.25">
      <c r="B823" s="14"/>
    </row>
    <row r="824" spans="2:2" ht="12.5" x14ac:dyDescent="0.25">
      <c r="B824" s="14"/>
    </row>
    <row r="825" spans="2:2" ht="12.5" x14ac:dyDescent="0.25">
      <c r="B825" s="14"/>
    </row>
    <row r="826" spans="2:2" ht="12.5" x14ac:dyDescent="0.25">
      <c r="B826" s="14"/>
    </row>
    <row r="827" spans="2:2" ht="12.5" x14ac:dyDescent="0.25">
      <c r="B827" s="14"/>
    </row>
    <row r="828" spans="2:2" ht="12.5" x14ac:dyDescent="0.25">
      <c r="B828" s="14"/>
    </row>
    <row r="829" spans="2:2" ht="12.5" x14ac:dyDescent="0.25">
      <c r="B829" s="14"/>
    </row>
    <row r="830" spans="2:2" ht="12.5" x14ac:dyDescent="0.25">
      <c r="B830" s="14"/>
    </row>
    <row r="831" spans="2:2" ht="12.5" x14ac:dyDescent="0.25">
      <c r="B831" s="14"/>
    </row>
    <row r="832" spans="2:2" ht="12.5" x14ac:dyDescent="0.25">
      <c r="B832" s="14"/>
    </row>
    <row r="833" spans="2:2" ht="12.5" x14ac:dyDescent="0.25">
      <c r="B833" s="14"/>
    </row>
    <row r="834" spans="2:2" ht="12.5" x14ac:dyDescent="0.25">
      <c r="B834" s="14"/>
    </row>
    <row r="835" spans="2:2" ht="12.5" x14ac:dyDescent="0.25">
      <c r="B835" s="14"/>
    </row>
    <row r="836" spans="2:2" ht="12.5" x14ac:dyDescent="0.25">
      <c r="B836" s="14"/>
    </row>
    <row r="837" spans="2:2" ht="12.5" x14ac:dyDescent="0.25">
      <c r="B837" s="14"/>
    </row>
    <row r="838" spans="2:2" ht="12.5" x14ac:dyDescent="0.25">
      <c r="B838" s="14"/>
    </row>
    <row r="839" spans="2:2" ht="12.5" x14ac:dyDescent="0.25">
      <c r="B839" s="14"/>
    </row>
    <row r="840" spans="2:2" ht="12.5" x14ac:dyDescent="0.25">
      <c r="B840" s="14"/>
    </row>
    <row r="841" spans="2:2" ht="12.5" x14ac:dyDescent="0.25">
      <c r="B841" s="14"/>
    </row>
    <row r="842" spans="2:2" ht="12.5" x14ac:dyDescent="0.25">
      <c r="B842" s="14"/>
    </row>
    <row r="843" spans="2:2" ht="12.5" x14ac:dyDescent="0.25">
      <c r="B843" s="14"/>
    </row>
    <row r="844" spans="2:2" ht="12.5" x14ac:dyDescent="0.25">
      <c r="B844" s="14"/>
    </row>
    <row r="845" spans="2:2" ht="12.5" x14ac:dyDescent="0.25">
      <c r="B845" s="14"/>
    </row>
    <row r="846" spans="2:2" ht="12.5" x14ac:dyDescent="0.25">
      <c r="B846" s="14"/>
    </row>
    <row r="847" spans="2:2" ht="12.5" x14ac:dyDescent="0.25">
      <c r="B847" s="14"/>
    </row>
    <row r="848" spans="2:2" ht="12.5" x14ac:dyDescent="0.25">
      <c r="B848" s="14"/>
    </row>
    <row r="849" spans="2:2" ht="12.5" x14ac:dyDescent="0.25">
      <c r="B849" s="14"/>
    </row>
    <row r="850" spans="2:2" ht="12.5" x14ac:dyDescent="0.25">
      <c r="B850" s="14"/>
    </row>
    <row r="851" spans="2:2" ht="12.5" x14ac:dyDescent="0.25">
      <c r="B851" s="14"/>
    </row>
    <row r="852" spans="2:2" ht="12.5" x14ac:dyDescent="0.25">
      <c r="B852" s="14"/>
    </row>
    <row r="853" spans="2:2" ht="12.5" x14ac:dyDescent="0.25">
      <c r="B853" s="14"/>
    </row>
    <row r="854" spans="2:2" ht="12.5" x14ac:dyDescent="0.25">
      <c r="B854" s="14"/>
    </row>
    <row r="855" spans="2:2" ht="12.5" x14ac:dyDescent="0.25">
      <c r="B855" s="14"/>
    </row>
    <row r="856" spans="2:2" ht="12.5" x14ac:dyDescent="0.25">
      <c r="B856" s="14"/>
    </row>
    <row r="857" spans="2:2" ht="12.5" x14ac:dyDescent="0.25">
      <c r="B857" s="14"/>
    </row>
    <row r="858" spans="2:2" ht="12.5" x14ac:dyDescent="0.25">
      <c r="B858" s="14"/>
    </row>
    <row r="859" spans="2:2" ht="12.5" x14ac:dyDescent="0.25">
      <c r="B859" s="14"/>
    </row>
    <row r="860" spans="2:2" ht="12.5" x14ac:dyDescent="0.25">
      <c r="B860" s="14"/>
    </row>
    <row r="861" spans="2:2" ht="12.5" x14ac:dyDescent="0.25">
      <c r="B861" s="14"/>
    </row>
    <row r="862" spans="2:2" ht="12.5" x14ac:dyDescent="0.25">
      <c r="B862" s="14"/>
    </row>
    <row r="863" spans="2:2" ht="12.5" x14ac:dyDescent="0.25">
      <c r="B863" s="14"/>
    </row>
    <row r="864" spans="2:2" ht="12.5" x14ac:dyDescent="0.25">
      <c r="B864" s="14"/>
    </row>
    <row r="865" spans="2:2" ht="12.5" x14ac:dyDescent="0.25">
      <c r="B865" s="14"/>
    </row>
    <row r="866" spans="2:2" ht="12.5" x14ac:dyDescent="0.25">
      <c r="B866" s="14"/>
    </row>
    <row r="867" spans="2:2" ht="12.5" x14ac:dyDescent="0.25">
      <c r="B867" s="14"/>
    </row>
    <row r="868" spans="2:2" ht="12.5" x14ac:dyDescent="0.25">
      <c r="B868" s="14"/>
    </row>
    <row r="869" spans="2:2" ht="12.5" x14ac:dyDescent="0.25">
      <c r="B869" s="14"/>
    </row>
    <row r="870" spans="2:2" ht="12.5" x14ac:dyDescent="0.25">
      <c r="B870" s="14"/>
    </row>
    <row r="871" spans="2:2" ht="12.5" x14ac:dyDescent="0.25">
      <c r="B871" s="14"/>
    </row>
    <row r="872" spans="2:2" ht="12.5" x14ac:dyDescent="0.25">
      <c r="B872" s="14"/>
    </row>
    <row r="873" spans="2:2" ht="12.5" x14ac:dyDescent="0.25">
      <c r="B873" s="14"/>
    </row>
    <row r="874" spans="2:2" ht="12.5" x14ac:dyDescent="0.25">
      <c r="B874" s="14"/>
    </row>
    <row r="875" spans="2:2" ht="12.5" x14ac:dyDescent="0.25">
      <c r="B875" s="14"/>
    </row>
    <row r="876" spans="2:2" ht="12.5" x14ac:dyDescent="0.25">
      <c r="B876" s="14"/>
    </row>
    <row r="877" spans="2:2" ht="12.5" x14ac:dyDescent="0.25">
      <c r="B877" s="14"/>
    </row>
    <row r="878" spans="2:2" ht="12.5" x14ac:dyDescent="0.25">
      <c r="B878" s="14"/>
    </row>
    <row r="879" spans="2:2" ht="12.5" x14ac:dyDescent="0.25">
      <c r="B879" s="14"/>
    </row>
    <row r="880" spans="2:2" ht="12.5" x14ac:dyDescent="0.25">
      <c r="B880" s="14"/>
    </row>
    <row r="881" spans="2:2" ht="12.5" x14ac:dyDescent="0.25">
      <c r="B881" s="14"/>
    </row>
    <row r="882" spans="2:2" ht="12.5" x14ac:dyDescent="0.25">
      <c r="B882" s="14"/>
    </row>
    <row r="883" spans="2:2" ht="12.5" x14ac:dyDescent="0.25">
      <c r="B883" s="14"/>
    </row>
    <row r="884" spans="2:2" ht="12.5" x14ac:dyDescent="0.25">
      <c r="B884" s="14"/>
    </row>
    <row r="885" spans="2:2" ht="12.5" x14ac:dyDescent="0.25">
      <c r="B885" s="14"/>
    </row>
    <row r="886" spans="2:2" ht="12.5" x14ac:dyDescent="0.25">
      <c r="B886" s="14"/>
    </row>
    <row r="887" spans="2:2" ht="12.5" x14ac:dyDescent="0.25">
      <c r="B887" s="14"/>
    </row>
    <row r="888" spans="2:2" ht="12.5" x14ac:dyDescent="0.25">
      <c r="B888" s="14"/>
    </row>
    <row r="889" spans="2:2" ht="12.5" x14ac:dyDescent="0.25">
      <c r="B889" s="14"/>
    </row>
    <row r="890" spans="2:2" ht="12.5" x14ac:dyDescent="0.25">
      <c r="B890" s="14"/>
    </row>
    <row r="891" spans="2:2" ht="12.5" x14ac:dyDescent="0.25">
      <c r="B891" s="14"/>
    </row>
    <row r="892" spans="2:2" ht="12.5" x14ac:dyDescent="0.25">
      <c r="B892" s="14"/>
    </row>
    <row r="893" spans="2:2" ht="12.5" x14ac:dyDescent="0.25">
      <c r="B893" s="14"/>
    </row>
    <row r="894" spans="2:2" ht="12.5" x14ac:dyDescent="0.25">
      <c r="B894" s="14"/>
    </row>
    <row r="895" spans="2:2" ht="12.5" x14ac:dyDescent="0.25">
      <c r="B895" s="14"/>
    </row>
    <row r="896" spans="2:2" ht="12.5" x14ac:dyDescent="0.25">
      <c r="B896" s="14"/>
    </row>
    <row r="897" spans="2:2" ht="12.5" x14ac:dyDescent="0.25">
      <c r="B897" s="14"/>
    </row>
    <row r="898" spans="2:2" ht="12.5" x14ac:dyDescent="0.25">
      <c r="B898" s="14"/>
    </row>
    <row r="899" spans="2:2" ht="12.5" x14ac:dyDescent="0.25">
      <c r="B899" s="14"/>
    </row>
    <row r="900" spans="2:2" ht="12.5" x14ac:dyDescent="0.25">
      <c r="B900" s="14"/>
    </row>
    <row r="901" spans="2:2" ht="12.5" x14ac:dyDescent="0.25">
      <c r="B901" s="14"/>
    </row>
    <row r="902" spans="2:2" ht="12.5" x14ac:dyDescent="0.25">
      <c r="B902" s="14"/>
    </row>
    <row r="903" spans="2:2" ht="12.5" x14ac:dyDescent="0.25">
      <c r="B903" s="14"/>
    </row>
    <row r="904" spans="2:2" ht="12.5" x14ac:dyDescent="0.25">
      <c r="B904" s="14"/>
    </row>
    <row r="905" spans="2:2" ht="12.5" x14ac:dyDescent="0.25">
      <c r="B905" s="14"/>
    </row>
    <row r="906" spans="2:2" ht="12.5" x14ac:dyDescent="0.25">
      <c r="B906" s="14"/>
    </row>
    <row r="907" spans="2:2" ht="12.5" x14ac:dyDescent="0.25">
      <c r="B907" s="14"/>
    </row>
    <row r="908" spans="2:2" ht="12.5" x14ac:dyDescent="0.25">
      <c r="B908" s="14"/>
    </row>
    <row r="909" spans="2:2" ht="12.5" x14ac:dyDescent="0.25">
      <c r="B909" s="14"/>
    </row>
    <row r="910" spans="2:2" ht="12.5" x14ac:dyDescent="0.25">
      <c r="B910" s="14"/>
    </row>
    <row r="911" spans="2:2" ht="12.5" x14ac:dyDescent="0.25">
      <c r="B911" s="14"/>
    </row>
    <row r="912" spans="2:2" ht="12.5" x14ac:dyDescent="0.25">
      <c r="B912" s="14"/>
    </row>
    <row r="913" spans="2:2" ht="12.5" x14ac:dyDescent="0.25">
      <c r="B913" s="14"/>
    </row>
    <row r="914" spans="2:2" ht="12.5" x14ac:dyDescent="0.25">
      <c r="B914" s="14"/>
    </row>
    <row r="915" spans="2:2" ht="12.5" x14ac:dyDescent="0.25">
      <c r="B915" s="14"/>
    </row>
    <row r="916" spans="2:2" ht="12.5" x14ac:dyDescent="0.25">
      <c r="B916" s="14"/>
    </row>
    <row r="917" spans="2:2" ht="12.5" x14ac:dyDescent="0.25">
      <c r="B917" s="14"/>
    </row>
    <row r="918" spans="2:2" ht="12.5" x14ac:dyDescent="0.25">
      <c r="B918" s="14"/>
    </row>
    <row r="919" spans="2:2" ht="12.5" x14ac:dyDescent="0.25">
      <c r="B919" s="14"/>
    </row>
    <row r="920" spans="2:2" ht="12.5" x14ac:dyDescent="0.25">
      <c r="B920" s="14"/>
    </row>
    <row r="921" spans="2:2" ht="12.5" x14ac:dyDescent="0.25">
      <c r="B921" s="14"/>
    </row>
    <row r="922" spans="2:2" ht="12.5" x14ac:dyDescent="0.25">
      <c r="B922" s="14"/>
    </row>
    <row r="923" spans="2:2" ht="12.5" x14ac:dyDescent="0.25">
      <c r="B923" s="14"/>
    </row>
    <row r="924" spans="2:2" ht="12.5" x14ac:dyDescent="0.25">
      <c r="B924" s="14"/>
    </row>
    <row r="925" spans="2:2" ht="12.5" x14ac:dyDescent="0.25">
      <c r="B925" s="14"/>
    </row>
    <row r="926" spans="2:2" ht="12.5" x14ac:dyDescent="0.25">
      <c r="B926" s="14"/>
    </row>
    <row r="927" spans="2:2" ht="12.5" x14ac:dyDescent="0.25">
      <c r="B927" s="14"/>
    </row>
    <row r="928" spans="2:2" ht="12.5" x14ac:dyDescent="0.25">
      <c r="B928" s="14"/>
    </row>
    <row r="929" spans="2:2" ht="12.5" x14ac:dyDescent="0.25">
      <c r="B929" s="14"/>
    </row>
    <row r="930" spans="2:2" ht="12.5" x14ac:dyDescent="0.25">
      <c r="B930" s="14"/>
    </row>
    <row r="931" spans="2:2" ht="12.5" x14ac:dyDescent="0.25">
      <c r="B931" s="14"/>
    </row>
    <row r="932" spans="2:2" ht="12.5" x14ac:dyDescent="0.25">
      <c r="B932" s="14"/>
    </row>
    <row r="933" spans="2:2" ht="12.5" x14ac:dyDescent="0.25">
      <c r="B933" s="14"/>
    </row>
    <row r="934" spans="2:2" ht="12.5" x14ac:dyDescent="0.25">
      <c r="B934" s="14"/>
    </row>
    <row r="935" spans="2:2" ht="12.5" x14ac:dyDescent="0.25">
      <c r="B935" s="14"/>
    </row>
    <row r="936" spans="2:2" ht="12.5" x14ac:dyDescent="0.25">
      <c r="B936" s="14"/>
    </row>
    <row r="937" spans="2:2" ht="12.5" x14ac:dyDescent="0.25">
      <c r="B937" s="14"/>
    </row>
    <row r="938" spans="2:2" ht="12.5" x14ac:dyDescent="0.25">
      <c r="B938" s="14"/>
    </row>
    <row r="939" spans="2:2" ht="12.5" x14ac:dyDescent="0.25">
      <c r="B939" s="14"/>
    </row>
    <row r="940" spans="2:2" ht="12.5" x14ac:dyDescent="0.25">
      <c r="B940" s="14"/>
    </row>
    <row r="941" spans="2:2" ht="12.5" x14ac:dyDescent="0.25">
      <c r="B941" s="14"/>
    </row>
    <row r="942" spans="2:2" ht="12.5" x14ac:dyDescent="0.25">
      <c r="B942" s="14"/>
    </row>
    <row r="943" spans="2:2" ht="12.5" x14ac:dyDescent="0.25">
      <c r="B943" s="14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1">
    <outlinePr summaryBelow="0" summaryRight="0"/>
  </sheetPr>
  <dimension ref="A1:F285"/>
  <sheetViews>
    <sheetView workbookViewId="0">
      <selection activeCell="C2" sqref="C2"/>
    </sheetView>
  </sheetViews>
  <sheetFormatPr defaultColWidth="14.453125" defaultRowHeight="15.75" customHeight="1" x14ac:dyDescent="0.25"/>
  <cols>
    <col min="2" max="2" width="30.453125" customWidth="1"/>
  </cols>
  <sheetData>
    <row r="1" spans="1:6" ht="15.75" customHeight="1" x14ac:dyDescent="0.35">
      <c r="A1" s="15" t="s">
        <v>1983</v>
      </c>
      <c r="B1" s="15" t="s">
        <v>1985</v>
      </c>
      <c r="C1" s="16" t="s">
        <v>1986</v>
      </c>
    </row>
    <row r="2" spans="1:6" ht="15.75" customHeight="1" x14ac:dyDescent="0.25">
      <c r="A2" s="13">
        <v>43800</v>
      </c>
      <c r="B2" s="17">
        <v>1310</v>
      </c>
      <c r="C2" s="5">
        <v>3</v>
      </c>
    </row>
    <row r="3" spans="1:6" ht="15.75" customHeight="1" x14ac:dyDescent="0.25">
      <c r="A3" s="13">
        <v>43801</v>
      </c>
      <c r="B3" s="17">
        <v>1386</v>
      </c>
      <c r="C3" s="5">
        <v>1</v>
      </c>
      <c r="F3">
        <f>AVERAGE(B2:B285)</f>
        <v>1516.5510563380283</v>
      </c>
    </row>
    <row r="4" spans="1:6" ht="15.75" customHeight="1" x14ac:dyDescent="0.25">
      <c r="A4" s="13">
        <v>43802</v>
      </c>
      <c r="B4" s="17">
        <v>1265</v>
      </c>
      <c r="C4" s="5">
        <v>2</v>
      </c>
      <c r="F4">
        <f>MAXA(B2:B285)</f>
        <v>1811</v>
      </c>
    </row>
    <row r="5" spans="1:6" ht="15.75" customHeight="1" x14ac:dyDescent="0.25">
      <c r="A5" s="13">
        <v>43803</v>
      </c>
      <c r="B5" s="17">
        <v>1370</v>
      </c>
      <c r="C5" s="5">
        <v>2</v>
      </c>
      <c r="F5">
        <f>MIN(B2:B285)</f>
        <v>1180</v>
      </c>
    </row>
    <row r="6" spans="1:6" ht="15.75" customHeight="1" x14ac:dyDescent="0.25">
      <c r="A6" s="13">
        <v>43804</v>
      </c>
      <c r="B6" s="17">
        <v>1227</v>
      </c>
      <c r="C6" s="5">
        <v>3</v>
      </c>
      <c r="E6">
        <f>MATCH(F5,B2:B285,0)</f>
        <v>48</v>
      </c>
    </row>
    <row r="7" spans="1:6" ht="15.75" customHeight="1" x14ac:dyDescent="0.25">
      <c r="A7" s="13">
        <v>43805</v>
      </c>
      <c r="B7" s="17">
        <v>1659</v>
      </c>
      <c r="C7" s="5">
        <v>4</v>
      </c>
    </row>
    <row r="8" spans="1:6" ht="15.75" customHeight="1" x14ac:dyDescent="0.25">
      <c r="A8" s="13">
        <v>43806</v>
      </c>
      <c r="B8" s="17">
        <v>1231</v>
      </c>
      <c r="C8" s="5">
        <v>4</v>
      </c>
    </row>
    <row r="9" spans="1:6" ht="15.75" customHeight="1" x14ac:dyDescent="0.25">
      <c r="A9" s="13">
        <v>43807</v>
      </c>
      <c r="B9" s="17">
        <v>1298</v>
      </c>
      <c r="C9" s="5">
        <v>4</v>
      </c>
    </row>
    <row r="10" spans="1:6" ht="15.75" customHeight="1" x14ac:dyDescent="0.25">
      <c r="A10" s="13">
        <v>43808</v>
      </c>
      <c r="B10" s="17">
        <v>1211</v>
      </c>
      <c r="C10" s="5">
        <v>4</v>
      </c>
    </row>
    <row r="11" spans="1:6" ht="15.75" customHeight="1" x14ac:dyDescent="0.25">
      <c r="A11" s="13">
        <v>43809</v>
      </c>
      <c r="B11" s="17">
        <v>1712</v>
      </c>
      <c r="C11" s="5">
        <v>2</v>
      </c>
    </row>
    <row r="12" spans="1:6" ht="15.75" customHeight="1" x14ac:dyDescent="0.25">
      <c r="A12" s="13">
        <v>43810</v>
      </c>
      <c r="B12" s="17">
        <v>1208</v>
      </c>
      <c r="C12" s="5">
        <v>4</v>
      </c>
    </row>
    <row r="13" spans="1:6" ht="15.75" customHeight="1" x14ac:dyDescent="0.25">
      <c r="A13" s="13">
        <v>43811</v>
      </c>
      <c r="B13" s="17">
        <v>1618</v>
      </c>
      <c r="C13" s="5">
        <v>2</v>
      </c>
    </row>
    <row r="14" spans="1:6" ht="15.75" customHeight="1" x14ac:dyDescent="0.25">
      <c r="A14" s="13">
        <v>43812</v>
      </c>
      <c r="B14" s="17">
        <v>1208</v>
      </c>
      <c r="C14" s="5">
        <v>3</v>
      </c>
    </row>
    <row r="15" spans="1:6" ht="15.75" customHeight="1" x14ac:dyDescent="0.25">
      <c r="A15" s="13">
        <v>43813</v>
      </c>
      <c r="B15" s="17">
        <v>1404</v>
      </c>
      <c r="C15" s="5">
        <v>3</v>
      </c>
    </row>
    <row r="16" spans="1:6" ht="15.75" customHeight="1" x14ac:dyDescent="0.25">
      <c r="A16" s="13">
        <v>43814</v>
      </c>
      <c r="B16" s="17">
        <v>1223</v>
      </c>
      <c r="C16" s="5">
        <v>3</v>
      </c>
    </row>
    <row r="17" spans="1:3" ht="15.75" customHeight="1" x14ac:dyDescent="0.25">
      <c r="A17" s="13">
        <v>43815</v>
      </c>
      <c r="B17" s="17">
        <v>1585</v>
      </c>
      <c r="C17" s="5">
        <v>1</v>
      </c>
    </row>
    <row r="18" spans="1:3" ht="15.75" customHeight="1" x14ac:dyDescent="0.25">
      <c r="A18" s="13">
        <v>43816</v>
      </c>
      <c r="B18" s="17">
        <v>1501</v>
      </c>
      <c r="C18" s="5">
        <v>3</v>
      </c>
    </row>
    <row r="19" spans="1:3" ht="15.75" customHeight="1" x14ac:dyDescent="0.25">
      <c r="A19" s="13">
        <v>43817</v>
      </c>
      <c r="B19" s="17">
        <v>1417</v>
      </c>
      <c r="C19" s="5">
        <v>1</v>
      </c>
    </row>
    <row r="20" spans="1:3" ht="15.75" customHeight="1" x14ac:dyDescent="0.25">
      <c r="A20" s="13">
        <v>43818</v>
      </c>
      <c r="B20" s="17">
        <v>1698</v>
      </c>
      <c r="C20" s="5">
        <v>4</v>
      </c>
    </row>
    <row r="21" spans="1:3" ht="15.75" customHeight="1" x14ac:dyDescent="0.25">
      <c r="A21" s="13">
        <v>43819</v>
      </c>
      <c r="B21" s="17">
        <v>1371</v>
      </c>
      <c r="C21" s="5">
        <v>4</v>
      </c>
    </row>
    <row r="22" spans="1:3" ht="15.75" customHeight="1" x14ac:dyDescent="0.25">
      <c r="A22" s="13">
        <v>43820</v>
      </c>
      <c r="B22" s="17">
        <v>1558</v>
      </c>
      <c r="C22" s="5">
        <v>3</v>
      </c>
    </row>
    <row r="23" spans="1:3" ht="15.75" customHeight="1" x14ac:dyDescent="0.25">
      <c r="A23" s="13">
        <v>43821</v>
      </c>
      <c r="B23" s="17">
        <v>1513</v>
      </c>
      <c r="C23" s="5">
        <v>3</v>
      </c>
    </row>
    <row r="24" spans="1:3" ht="15.75" customHeight="1" x14ac:dyDescent="0.25">
      <c r="A24" s="13">
        <v>43822</v>
      </c>
      <c r="B24" s="17">
        <v>1661</v>
      </c>
      <c r="C24" s="5">
        <v>3</v>
      </c>
    </row>
    <row r="25" spans="1:3" ht="15.75" customHeight="1" x14ac:dyDescent="0.25">
      <c r="A25" s="13">
        <v>43823</v>
      </c>
      <c r="B25" s="17">
        <v>1530</v>
      </c>
      <c r="C25" s="5">
        <v>4</v>
      </c>
    </row>
    <row r="26" spans="1:3" ht="15.75" customHeight="1" x14ac:dyDescent="0.25">
      <c r="A26" s="13">
        <v>43824</v>
      </c>
      <c r="B26" s="17">
        <v>1286</v>
      </c>
      <c r="C26" s="5">
        <v>2</v>
      </c>
    </row>
    <row r="27" spans="1:3" ht="15.75" customHeight="1" x14ac:dyDescent="0.25">
      <c r="A27" s="13">
        <v>43825</v>
      </c>
      <c r="B27" s="17">
        <v>1591</v>
      </c>
      <c r="C27" s="5">
        <v>3</v>
      </c>
    </row>
    <row r="28" spans="1:3" ht="15.75" customHeight="1" x14ac:dyDescent="0.25">
      <c r="A28" s="13">
        <v>43826</v>
      </c>
      <c r="B28" s="17">
        <v>1658</v>
      </c>
      <c r="C28" s="5">
        <v>1</v>
      </c>
    </row>
    <row r="29" spans="1:3" ht="15.75" customHeight="1" x14ac:dyDescent="0.25">
      <c r="A29" s="13">
        <v>43827</v>
      </c>
      <c r="B29" s="17">
        <v>1646</v>
      </c>
      <c r="C29" s="5">
        <v>2</v>
      </c>
    </row>
    <row r="30" spans="1:3" ht="15.75" customHeight="1" x14ac:dyDescent="0.25">
      <c r="A30" s="13">
        <v>43828</v>
      </c>
      <c r="B30" s="17">
        <v>1408</v>
      </c>
      <c r="C30" s="5">
        <v>2</v>
      </c>
    </row>
    <row r="31" spans="1:3" ht="15.75" customHeight="1" x14ac:dyDescent="0.25">
      <c r="A31" s="13">
        <v>43829</v>
      </c>
      <c r="B31" s="17">
        <v>1486</v>
      </c>
      <c r="C31" s="5">
        <v>1</v>
      </c>
    </row>
    <row r="32" spans="1:3" ht="15.75" customHeight="1" x14ac:dyDescent="0.25">
      <c r="A32" s="13">
        <v>43830</v>
      </c>
      <c r="B32" s="17">
        <v>1703</v>
      </c>
      <c r="C32" s="5">
        <v>4</v>
      </c>
    </row>
    <row r="33" spans="1:3" ht="15.75" customHeight="1" x14ac:dyDescent="0.25">
      <c r="A33" s="13">
        <v>43831</v>
      </c>
      <c r="B33" s="17">
        <v>1243</v>
      </c>
      <c r="C33" s="5">
        <v>2</v>
      </c>
    </row>
    <row r="34" spans="1:3" ht="15.75" customHeight="1" x14ac:dyDescent="0.25">
      <c r="A34" s="13">
        <v>43832</v>
      </c>
      <c r="B34" s="17">
        <v>1236</v>
      </c>
      <c r="C34" s="5">
        <v>2</v>
      </c>
    </row>
    <row r="35" spans="1:3" ht="15.75" customHeight="1" x14ac:dyDescent="0.25">
      <c r="A35" s="13">
        <v>43833</v>
      </c>
      <c r="B35" s="17">
        <v>1318</v>
      </c>
      <c r="C35" s="5">
        <v>2</v>
      </c>
    </row>
    <row r="36" spans="1:3" ht="15.75" customHeight="1" x14ac:dyDescent="0.25">
      <c r="A36" s="13">
        <v>43834</v>
      </c>
      <c r="B36" s="17">
        <v>1652</v>
      </c>
      <c r="C36" s="5">
        <v>1</v>
      </c>
    </row>
    <row r="37" spans="1:3" ht="15.75" customHeight="1" x14ac:dyDescent="0.25">
      <c r="A37" s="13">
        <v>43835</v>
      </c>
      <c r="B37" s="17">
        <v>1514</v>
      </c>
      <c r="C37" s="5">
        <v>4</v>
      </c>
    </row>
    <row r="38" spans="1:3" ht="12.5" x14ac:dyDescent="0.25">
      <c r="A38" s="13">
        <v>43836</v>
      </c>
      <c r="B38" s="17">
        <v>1230</v>
      </c>
      <c r="C38" s="5">
        <v>2</v>
      </c>
    </row>
    <row r="39" spans="1:3" ht="12.5" x14ac:dyDescent="0.25">
      <c r="A39" s="13">
        <v>43837</v>
      </c>
      <c r="B39" s="17">
        <v>1247</v>
      </c>
      <c r="C39" s="5">
        <v>1</v>
      </c>
    </row>
    <row r="40" spans="1:3" ht="12.5" x14ac:dyDescent="0.25">
      <c r="A40" s="13">
        <v>43838</v>
      </c>
      <c r="B40" s="17">
        <v>1313</v>
      </c>
      <c r="C40" s="5">
        <v>4</v>
      </c>
    </row>
    <row r="41" spans="1:3" ht="12.5" x14ac:dyDescent="0.25">
      <c r="A41" s="13">
        <v>43839</v>
      </c>
      <c r="B41" s="17">
        <v>1280</v>
      </c>
      <c r="C41" s="5">
        <v>4</v>
      </c>
    </row>
    <row r="42" spans="1:3" ht="12.5" x14ac:dyDescent="0.25">
      <c r="A42" s="13">
        <v>43840</v>
      </c>
      <c r="B42" s="17">
        <v>1392</v>
      </c>
      <c r="C42" s="5">
        <v>3</v>
      </c>
    </row>
    <row r="43" spans="1:3" ht="12.5" x14ac:dyDescent="0.25">
      <c r="A43" s="13">
        <v>43841</v>
      </c>
      <c r="B43" s="17">
        <v>1504</v>
      </c>
      <c r="C43" s="5">
        <v>4</v>
      </c>
    </row>
    <row r="44" spans="1:3" ht="12.5" x14ac:dyDescent="0.25">
      <c r="A44" s="13">
        <v>43842</v>
      </c>
      <c r="B44" s="17">
        <v>1356</v>
      </c>
      <c r="C44" s="5">
        <v>2</v>
      </c>
    </row>
    <row r="45" spans="1:3" ht="12.5" x14ac:dyDescent="0.25">
      <c r="A45" s="13">
        <v>43843</v>
      </c>
      <c r="B45" s="17">
        <v>1302</v>
      </c>
      <c r="C45" s="5">
        <v>1</v>
      </c>
    </row>
    <row r="46" spans="1:3" ht="12.5" x14ac:dyDescent="0.25">
      <c r="A46" s="13">
        <v>43844</v>
      </c>
      <c r="B46" s="17">
        <v>1525</v>
      </c>
      <c r="C46" s="5">
        <v>2</v>
      </c>
    </row>
    <row r="47" spans="1:3" ht="12.5" x14ac:dyDescent="0.25">
      <c r="A47" s="13">
        <v>43845</v>
      </c>
      <c r="B47" s="17">
        <v>1287</v>
      </c>
      <c r="C47" s="5">
        <v>4</v>
      </c>
    </row>
    <row r="48" spans="1:3" ht="12.5" x14ac:dyDescent="0.25">
      <c r="A48" s="13">
        <v>43846</v>
      </c>
      <c r="B48" s="17">
        <v>1488</v>
      </c>
      <c r="C48" s="5">
        <v>1</v>
      </c>
    </row>
    <row r="49" spans="1:3" ht="12.5" x14ac:dyDescent="0.25">
      <c r="A49" s="13">
        <v>43847</v>
      </c>
      <c r="B49" s="17">
        <v>1180</v>
      </c>
      <c r="C49" s="5">
        <v>2</v>
      </c>
    </row>
    <row r="50" spans="1:3" ht="12.5" x14ac:dyDescent="0.25">
      <c r="A50" s="13">
        <v>43848</v>
      </c>
      <c r="B50" s="17">
        <v>1295</v>
      </c>
      <c r="C50" s="5">
        <v>1</v>
      </c>
    </row>
    <row r="51" spans="1:3" ht="12.5" x14ac:dyDescent="0.25">
      <c r="A51" s="13">
        <v>43849</v>
      </c>
      <c r="B51" s="17">
        <v>1580</v>
      </c>
      <c r="C51" s="5">
        <v>4</v>
      </c>
    </row>
    <row r="52" spans="1:3" ht="12.5" x14ac:dyDescent="0.25">
      <c r="A52" s="13">
        <v>43850</v>
      </c>
      <c r="B52" s="17">
        <v>1212</v>
      </c>
      <c r="C52" s="5">
        <v>3</v>
      </c>
    </row>
    <row r="53" spans="1:3" ht="12.5" x14ac:dyDescent="0.25">
      <c r="A53" s="13">
        <v>43851</v>
      </c>
      <c r="B53" s="17">
        <v>1222</v>
      </c>
      <c r="C53" s="5">
        <v>1</v>
      </c>
    </row>
    <row r="54" spans="1:3" ht="12.5" x14ac:dyDescent="0.25">
      <c r="A54" s="13">
        <v>43852</v>
      </c>
      <c r="B54" s="17">
        <v>1669</v>
      </c>
      <c r="C54" s="5">
        <v>2</v>
      </c>
    </row>
    <row r="55" spans="1:3" ht="12.5" x14ac:dyDescent="0.25">
      <c r="A55" s="13">
        <v>43853</v>
      </c>
      <c r="B55" s="17">
        <v>1567</v>
      </c>
      <c r="C55" s="5">
        <v>3</v>
      </c>
    </row>
    <row r="56" spans="1:3" ht="12.5" x14ac:dyDescent="0.25">
      <c r="A56" s="13">
        <v>43854</v>
      </c>
      <c r="B56" s="17">
        <v>1436</v>
      </c>
      <c r="C56" s="5">
        <v>1</v>
      </c>
    </row>
    <row r="57" spans="1:3" ht="12.5" x14ac:dyDescent="0.25">
      <c r="A57" s="13">
        <v>43855</v>
      </c>
      <c r="B57" s="17">
        <v>1234</v>
      </c>
      <c r="C57" s="5">
        <v>2</v>
      </c>
    </row>
    <row r="58" spans="1:3" ht="12.5" x14ac:dyDescent="0.25">
      <c r="A58" s="13">
        <v>43856</v>
      </c>
      <c r="B58" s="17">
        <v>1252</v>
      </c>
      <c r="C58" s="5">
        <v>4</v>
      </c>
    </row>
    <row r="59" spans="1:3" ht="12.5" x14ac:dyDescent="0.25">
      <c r="A59" s="13">
        <v>43857</v>
      </c>
      <c r="B59" s="17">
        <v>1624</v>
      </c>
      <c r="C59" s="5">
        <v>3</v>
      </c>
    </row>
    <row r="60" spans="1:3" ht="12.5" x14ac:dyDescent="0.25">
      <c r="A60" s="13">
        <v>43858</v>
      </c>
      <c r="B60" s="17">
        <v>1256</v>
      </c>
      <c r="C60" s="5">
        <v>3</v>
      </c>
    </row>
    <row r="61" spans="1:3" ht="12.5" x14ac:dyDescent="0.25">
      <c r="A61" s="13">
        <v>43859</v>
      </c>
      <c r="B61" s="17">
        <v>1680</v>
      </c>
      <c r="C61" s="5">
        <v>4</v>
      </c>
    </row>
    <row r="62" spans="1:3" ht="12.5" x14ac:dyDescent="0.25">
      <c r="A62" s="13">
        <v>43860</v>
      </c>
      <c r="B62" s="17">
        <v>1592</v>
      </c>
      <c r="C62" s="5">
        <v>4</v>
      </c>
    </row>
    <row r="63" spans="1:3" ht="12.5" x14ac:dyDescent="0.25">
      <c r="A63" s="13">
        <v>43861</v>
      </c>
      <c r="B63" s="17">
        <v>1403</v>
      </c>
      <c r="C63" s="5">
        <v>2</v>
      </c>
    </row>
    <row r="64" spans="1:3" ht="12.5" x14ac:dyDescent="0.25">
      <c r="A64" s="13">
        <v>43862</v>
      </c>
      <c r="B64" s="17">
        <v>1613</v>
      </c>
      <c r="C64" s="5">
        <v>4</v>
      </c>
    </row>
    <row r="65" spans="1:3" ht="12.5" x14ac:dyDescent="0.25">
      <c r="A65" s="13">
        <v>43863</v>
      </c>
      <c r="B65" s="17">
        <v>1652</v>
      </c>
      <c r="C65" s="5">
        <v>1</v>
      </c>
    </row>
    <row r="66" spans="1:3" ht="12.5" x14ac:dyDescent="0.25">
      <c r="A66" s="13">
        <v>43864</v>
      </c>
      <c r="B66" s="17">
        <v>1298</v>
      </c>
      <c r="C66" s="5">
        <v>1</v>
      </c>
    </row>
    <row r="67" spans="1:3" ht="12.5" x14ac:dyDescent="0.25">
      <c r="A67" s="13">
        <v>43865</v>
      </c>
      <c r="B67" s="17">
        <v>1610</v>
      </c>
      <c r="C67" s="5">
        <v>1</v>
      </c>
    </row>
    <row r="68" spans="1:3" ht="12.5" x14ac:dyDescent="0.25">
      <c r="A68" s="13">
        <v>43866</v>
      </c>
      <c r="B68" s="17">
        <v>1613</v>
      </c>
      <c r="C68" s="5">
        <v>2</v>
      </c>
    </row>
    <row r="69" spans="1:3" ht="12.5" x14ac:dyDescent="0.25">
      <c r="A69" s="13">
        <v>43867</v>
      </c>
      <c r="B69" s="17">
        <v>1428</v>
      </c>
      <c r="C69" s="5">
        <v>3</v>
      </c>
    </row>
    <row r="70" spans="1:3" ht="12.5" x14ac:dyDescent="0.25">
      <c r="A70" s="13">
        <v>43868</v>
      </c>
      <c r="B70" s="17">
        <v>1614</v>
      </c>
      <c r="C70" s="5">
        <v>3</v>
      </c>
    </row>
    <row r="71" spans="1:3" ht="12.5" x14ac:dyDescent="0.25">
      <c r="A71" s="13">
        <v>43869</v>
      </c>
      <c r="B71" s="17">
        <v>1688</v>
      </c>
      <c r="C71" s="5">
        <v>3</v>
      </c>
    </row>
    <row r="72" spans="1:3" ht="12.5" x14ac:dyDescent="0.25">
      <c r="A72" s="13">
        <v>43870</v>
      </c>
      <c r="B72" s="17">
        <v>1679</v>
      </c>
      <c r="C72" s="5">
        <v>1</v>
      </c>
    </row>
    <row r="73" spans="1:3" ht="12.5" x14ac:dyDescent="0.25">
      <c r="A73" s="13">
        <v>43871</v>
      </c>
      <c r="B73" s="17">
        <v>1547</v>
      </c>
      <c r="C73" s="5">
        <v>3</v>
      </c>
    </row>
    <row r="74" spans="1:3" ht="12.5" x14ac:dyDescent="0.25">
      <c r="A74" s="13">
        <v>43872</v>
      </c>
      <c r="B74" s="17">
        <v>1603</v>
      </c>
      <c r="C74" s="5">
        <v>2</v>
      </c>
    </row>
    <row r="75" spans="1:3" ht="12.5" x14ac:dyDescent="0.25">
      <c r="A75" s="13">
        <v>43873</v>
      </c>
      <c r="B75" s="17">
        <v>1680</v>
      </c>
      <c r="C75" s="5">
        <v>2</v>
      </c>
    </row>
    <row r="76" spans="1:3" ht="12.5" x14ac:dyDescent="0.25">
      <c r="A76" s="13">
        <v>43874</v>
      </c>
      <c r="B76" s="17">
        <v>1564</v>
      </c>
      <c r="C76" s="5">
        <v>2</v>
      </c>
    </row>
    <row r="77" spans="1:3" ht="12.5" x14ac:dyDescent="0.25">
      <c r="A77" s="13">
        <v>43875</v>
      </c>
      <c r="B77" s="17">
        <v>1448</v>
      </c>
      <c r="C77" s="5">
        <v>3</v>
      </c>
    </row>
    <row r="78" spans="1:3" ht="12.5" x14ac:dyDescent="0.25">
      <c r="A78" s="13">
        <v>43876</v>
      </c>
      <c r="B78" s="17">
        <v>1257</v>
      </c>
      <c r="C78" s="5">
        <v>2</v>
      </c>
    </row>
    <row r="79" spans="1:3" ht="12.5" x14ac:dyDescent="0.25">
      <c r="A79" s="13">
        <v>43877</v>
      </c>
      <c r="B79" s="17">
        <v>1687</v>
      </c>
      <c r="C79" s="5">
        <v>1</v>
      </c>
    </row>
    <row r="80" spans="1:3" ht="12.5" x14ac:dyDescent="0.25">
      <c r="A80" s="13">
        <v>43878</v>
      </c>
      <c r="B80" s="17">
        <v>1565</v>
      </c>
      <c r="C80" s="5">
        <v>3</v>
      </c>
    </row>
    <row r="81" spans="1:3" ht="12.5" x14ac:dyDescent="0.25">
      <c r="A81" s="13">
        <v>43879</v>
      </c>
      <c r="B81" s="17">
        <v>1357</v>
      </c>
      <c r="C81" s="5">
        <v>2</v>
      </c>
    </row>
    <row r="82" spans="1:3" ht="12.5" x14ac:dyDescent="0.25">
      <c r="A82" s="13">
        <v>43880</v>
      </c>
      <c r="B82" s="17">
        <v>1700</v>
      </c>
      <c r="C82" s="5">
        <v>3</v>
      </c>
    </row>
    <row r="83" spans="1:3" ht="12.5" x14ac:dyDescent="0.25">
      <c r="A83" s="13">
        <v>43881</v>
      </c>
      <c r="B83" s="17">
        <v>1695</v>
      </c>
      <c r="C83" s="5">
        <v>1</v>
      </c>
    </row>
    <row r="84" spans="1:3" ht="12.5" x14ac:dyDescent="0.25">
      <c r="A84" s="13">
        <v>43882</v>
      </c>
      <c r="B84" s="17">
        <v>1513</v>
      </c>
      <c r="C84" s="5">
        <v>4</v>
      </c>
    </row>
    <row r="85" spans="1:3" ht="12.5" x14ac:dyDescent="0.25">
      <c r="A85" s="13">
        <v>43883</v>
      </c>
      <c r="B85" s="17">
        <v>1640</v>
      </c>
      <c r="C85" s="5">
        <v>2</v>
      </c>
    </row>
    <row r="86" spans="1:3" ht="12.5" x14ac:dyDescent="0.25">
      <c r="A86" s="13">
        <v>43884</v>
      </c>
      <c r="B86" s="17">
        <v>1636</v>
      </c>
      <c r="C86" s="5">
        <v>3</v>
      </c>
    </row>
    <row r="87" spans="1:3" ht="12.5" x14ac:dyDescent="0.25">
      <c r="A87" s="13">
        <v>43885</v>
      </c>
      <c r="B87" s="17">
        <v>1716</v>
      </c>
      <c r="C87" s="5">
        <v>4</v>
      </c>
    </row>
    <row r="88" spans="1:3" ht="12.5" x14ac:dyDescent="0.25">
      <c r="A88" s="13">
        <v>43886</v>
      </c>
      <c r="B88" s="17">
        <v>1381</v>
      </c>
      <c r="C88" s="5">
        <v>1</v>
      </c>
    </row>
    <row r="89" spans="1:3" ht="12.5" x14ac:dyDescent="0.25">
      <c r="A89" s="13">
        <v>43887</v>
      </c>
      <c r="B89" s="17">
        <v>1567</v>
      </c>
      <c r="C89" s="5">
        <v>1</v>
      </c>
    </row>
    <row r="90" spans="1:3" ht="12.5" x14ac:dyDescent="0.25">
      <c r="A90" s="13">
        <v>43888</v>
      </c>
      <c r="B90" s="17">
        <v>1477</v>
      </c>
      <c r="C90" s="5">
        <v>2</v>
      </c>
    </row>
    <row r="91" spans="1:3" ht="12.5" x14ac:dyDescent="0.25">
      <c r="A91" s="13">
        <v>43889</v>
      </c>
      <c r="B91" s="17">
        <v>1370</v>
      </c>
      <c r="C91" s="5">
        <v>4</v>
      </c>
    </row>
    <row r="92" spans="1:3" ht="12.5" x14ac:dyDescent="0.25">
      <c r="A92" s="13">
        <v>43890</v>
      </c>
      <c r="B92" s="17">
        <v>1458</v>
      </c>
      <c r="C92" s="5">
        <v>1</v>
      </c>
    </row>
    <row r="93" spans="1:3" ht="12.5" x14ac:dyDescent="0.25">
      <c r="A93" s="13">
        <v>43891</v>
      </c>
      <c r="B93" s="17">
        <v>1527</v>
      </c>
      <c r="C93" s="5">
        <v>3</v>
      </c>
    </row>
    <row r="94" spans="1:3" ht="12.5" x14ac:dyDescent="0.25">
      <c r="A94" s="13">
        <v>43892</v>
      </c>
      <c r="B94" s="17">
        <v>1308</v>
      </c>
      <c r="C94" s="5">
        <v>2</v>
      </c>
    </row>
    <row r="95" spans="1:3" ht="12.5" x14ac:dyDescent="0.25">
      <c r="A95" s="13">
        <v>43893</v>
      </c>
      <c r="B95" s="17">
        <v>1549</v>
      </c>
      <c r="C95" s="5">
        <v>4</v>
      </c>
    </row>
    <row r="96" spans="1:3" ht="12.5" x14ac:dyDescent="0.25">
      <c r="A96" s="13">
        <v>43894</v>
      </c>
      <c r="B96" s="17">
        <v>1518</v>
      </c>
      <c r="C96" s="5">
        <v>4</v>
      </c>
    </row>
    <row r="97" spans="1:3" ht="12.5" x14ac:dyDescent="0.25">
      <c r="A97" s="13">
        <v>43895</v>
      </c>
      <c r="B97" s="17">
        <v>1576</v>
      </c>
      <c r="C97" s="5">
        <v>4</v>
      </c>
    </row>
    <row r="98" spans="1:3" ht="12.5" x14ac:dyDescent="0.25">
      <c r="A98" s="13">
        <v>43896</v>
      </c>
      <c r="B98" s="17">
        <v>1425.5</v>
      </c>
      <c r="C98" s="5">
        <v>4</v>
      </c>
    </row>
    <row r="99" spans="1:3" ht="12.5" x14ac:dyDescent="0.25">
      <c r="A99" s="13">
        <v>43897</v>
      </c>
      <c r="B99" s="17">
        <v>1275</v>
      </c>
      <c r="C99" s="5">
        <v>3</v>
      </c>
    </row>
    <row r="100" spans="1:3" ht="12.5" x14ac:dyDescent="0.25">
      <c r="A100" s="13">
        <v>43898</v>
      </c>
      <c r="B100" s="17">
        <v>1687</v>
      </c>
      <c r="C100" s="5">
        <v>4</v>
      </c>
    </row>
    <row r="101" spans="1:3" ht="12.5" x14ac:dyDescent="0.25">
      <c r="A101" s="13">
        <v>43899</v>
      </c>
      <c r="B101" s="17">
        <v>1255</v>
      </c>
      <c r="C101" s="5">
        <v>3</v>
      </c>
    </row>
    <row r="102" spans="1:3" ht="12.5" x14ac:dyDescent="0.25">
      <c r="A102" s="13">
        <v>43900</v>
      </c>
      <c r="B102" s="17">
        <v>1745</v>
      </c>
      <c r="C102" s="5">
        <v>4</v>
      </c>
    </row>
    <row r="103" spans="1:3" ht="12.5" x14ac:dyDescent="0.25">
      <c r="A103" s="13">
        <v>43901</v>
      </c>
      <c r="B103" s="17">
        <v>1656</v>
      </c>
      <c r="C103" s="5">
        <v>4</v>
      </c>
    </row>
    <row r="104" spans="1:3" ht="12.5" x14ac:dyDescent="0.25">
      <c r="A104" s="13">
        <v>43902</v>
      </c>
      <c r="B104" s="17">
        <v>1676</v>
      </c>
      <c r="C104" s="5">
        <v>4</v>
      </c>
    </row>
    <row r="105" spans="1:3" ht="12.5" x14ac:dyDescent="0.25">
      <c r="A105" s="13">
        <v>43903</v>
      </c>
      <c r="B105" s="17">
        <v>1699</v>
      </c>
      <c r="C105" s="5">
        <v>1</v>
      </c>
    </row>
    <row r="106" spans="1:3" ht="12.5" x14ac:dyDescent="0.25">
      <c r="A106" s="13">
        <v>43904</v>
      </c>
      <c r="B106" s="17">
        <v>1588</v>
      </c>
      <c r="C106" s="5">
        <v>4</v>
      </c>
    </row>
    <row r="107" spans="1:3" ht="12.5" x14ac:dyDescent="0.25">
      <c r="A107" s="13">
        <v>43905</v>
      </c>
      <c r="B107" s="17">
        <v>1631</v>
      </c>
      <c r="C107" s="5">
        <v>3</v>
      </c>
    </row>
    <row r="108" spans="1:3" ht="12.5" x14ac:dyDescent="0.25">
      <c r="A108" s="13">
        <v>43906</v>
      </c>
      <c r="B108" s="17">
        <v>1346</v>
      </c>
      <c r="C108" s="5">
        <v>2</v>
      </c>
    </row>
    <row r="109" spans="1:3" ht="12.5" x14ac:dyDescent="0.25">
      <c r="A109" s="13">
        <v>43907</v>
      </c>
      <c r="B109" s="17">
        <v>1620</v>
      </c>
      <c r="C109" s="5">
        <v>3</v>
      </c>
    </row>
    <row r="110" spans="1:3" ht="12.5" x14ac:dyDescent="0.25">
      <c r="A110" s="13">
        <v>43908</v>
      </c>
      <c r="B110" s="17">
        <v>1783</v>
      </c>
      <c r="C110" s="5">
        <v>4</v>
      </c>
    </row>
    <row r="111" spans="1:3" ht="12.5" x14ac:dyDescent="0.25">
      <c r="A111" s="13">
        <v>43909</v>
      </c>
      <c r="B111" s="17">
        <v>1330</v>
      </c>
      <c r="C111" s="5">
        <v>2</v>
      </c>
    </row>
    <row r="112" spans="1:3" ht="12.5" x14ac:dyDescent="0.25">
      <c r="A112" s="13">
        <v>43910</v>
      </c>
      <c r="B112" s="17">
        <v>1709</v>
      </c>
      <c r="C112" s="5">
        <v>4</v>
      </c>
    </row>
    <row r="113" spans="1:3" ht="12.5" x14ac:dyDescent="0.25">
      <c r="A113" s="13">
        <v>43911</v>
      </c>
      <c r="B113" s="17">
        <v>1653</v>
      </c>
      <c r="C113" s="5">
        <v>1</v>
      </c>
    </row>
    <row r="114" spans="1:3" ht="12.5" x14ac:dyDescent="0.25">
      <c r="A114" s="13">
        <v>43912</v>
      </c>
      <c r="B114" s="17">
        <v>1303</v>
      </c>
      <c r="C114" s="5">
        <v>2</v>
      </c>
    </row>
    <row r="115" spans="1:3" ht="12.5" x14ac:dyDescent="0.25">
      <c r="A115" s="13">
        <v>43913</v>
      </c>
      <c r="B115" s="17">
        <v>1563</v>
      </c>
      <c r="C115" s="5">
        <v>2</v>
      </c>
    </row>
    <row r="116" spans="1:3" ht="12.5" x14ac:dyDescent="0.25">
      <c r="A116" s="13">
        <v>43914</v>
      </c>
      <c r="B116" s="17">
        <v>1685</v>
      </c>
      <c r="C116" s="5">
        <v>3</v>
      </c>
    </row>
    <row r="117" spans="1:3" ht="12.5" x14ac:dyDescent="0.25">
      <c r="A117" s="13">
        <v>43915</v>
      </c>
      <c r="B117" s="17">
        <v>1316</v>
      </c>
      <c r="C117" s="5">
        <v>2</v>
      </c>
    </row>
    <row r="118" spans="1:3" ht="12.5" x14ac:dyDescent="0.25">
      <c r="A118" s="13">
        <v>43916</v>
      </c>
      <c r="B118" s="17">
        <v>1718</v>
      </c>
      <c r="C118" s="5">
        <v>1</v>
      </c>
    </row>
    <row r="119" spans="1:3" ht="12.5" x14ac:dyDescent="0.25">
      <c r="A119" s="13">
        <v>43917</v>
      </c>
      <c r="B119" s="17">
        <v>1346</v>
      </c>
      <c r="C119" s="5">
        <v>2</v>
      </c>
    </row>
    <row r="120" spans="1:3" ht="12.5" x14ac:dyDescent="0.25">
      <c r="A120" s="13">
        <v>43918</v>
      </c>
      <c r="B120" s="17">
        <v>1375</v>
      </c>
      <c r="C120" s="5">
        <v>2</v>
      </c>
    </row>
    <row r="121" spans="1:3" ht="12.5" x14ac:dyDescent="0.25">
      <c r="A121" s="13">
        <v>43919</v>
      </c>
      <c r="B121" s="17">
        <v>1514</v>
      </c>
      <c r="C121" s="5">
        <v>2</v>
      </c>
    </row>
    <row r="122" spans="1:3" ht="12.5" x14ac:dyDescent="0.25">
      <c r="A122" s="13">
        <v>43920</v>
      </c>
      <c r="B122" s="17">
        <v>1484</v>
      </c>
      <c r="C122" s="5">
        <v>1</v>
      </c>
    </row>
    <row r="123" spans="1:3" ht="12.5" x14ac:dyDescent="0.25">
      <c r="A123" s="13">
        <v>43921</v>
      </c>
      <c r="B123" s="17">
        <v>1314</v>
      </c>
      <c r="C123" s="5">
        <v>2</v>
      </c>
    </row>
    <row r="124" spans="1:3" ht="12.5" x14ac:dyDescent="0.25">
      <c r="A124" s="13">
        <v>43922</v>
      </c>
      <c r="B124" s="17">
        <v>1445</v>
      </c>
      <c r="C124" s="5">
        <v>3</v>
      </c>
    </row>
    <row r="125" spans="1:3" ht="12.5" x14ac:dyDescent="0.25">
      <c r="A125" s="13">
        <v>43923</v>
      </c>
      <c r="B125" s="17">
        <v>1490</v>
      </c>
      <c r="C125" s="5">
        <v>3</v>
      </c>
    </row>
    <row r="126" spans="1:3" ht="12.5" x14ac:dyDescent="0.25">
      <c r="A126" s="13">
        <v>43924</v>
      </c>
      <c r="B126" s="17">
        <v>1332</v>
      </c>
      <c r="C126" s="5">
        <v>1</v>
      </c>
    </row>
    <row r="127" spans="1:3" ht="12.5" x14ac:dyDescent="0.25">
      <c r="A127" s="13">
        <v>43925</v>
      </c>
      <c r="B127" s="17">
        <v>1458</v>
      </c>
      <c r="C127" s="5">
        <v>3</v>
      </c>
    </row>
    <row r="128" spans="1:3" ht="12.5" x14ac:dyDescent="0.25">
      <c r="A128" s="13">
        <v>43926</v>
      </c>
      <c r="B128" s="17">
        <v>1305</v>
      </c>
      <c r="C128" s="5">
        <v>3</v>
      </c>
    </row>
    <row r="129" spans="1:3" ht="12.5" x14ac:dyDescent="0.25">
      <c r="A129" s="13">
        <v>43927</v>
      </c>
      <c r="B129" s="17">
        <v>1476</v>
      </c>
      <c r="C129" s="5">
        <v>3</v>
      </c>
    </row>
    <row r="130" spans="1:3" ht="12.5" x14ac:dyDescent="0.25">
      <c r="A130" s="13">
        <v>43928</v>
      </c>
      <c r="B130" s="17">
        <v>1450</v>
      </c>
      <c r="C130" s="5">
        <v>1</v>
      </c>
    </row>
    <row r="131" spans="1:3" ht="12.5" x14ac:dyDescent="0.25">
      <c r="A131" s="13">
        <v>43929</v>
      </c>
      <c r="B131" s="17">
        <v>1614</v>
      </c>
      <c r="C131" s="5">
        <v>3</v>
      </c>
    </row>
    <row r="132" spans="1:3" ht="12.5" x14ac:dyDescent="0.25">
      <c r="A132" s="13">
        <v>43930</v>
      </c>
      <c r="B132" s="17">
        <v>1427</v>
      </c>
      <c r="C132" s="5">
        <v>1</v>
      </c>
    </row>
    <row r="133" spans="1:3" ht="12.5" x14ac:dyDescent="0.25">
      <c r="A133" s="13">
        <v>43931</v>
      </c>
      <c r="B133" s="17">
        <v>1430</v>
      </c>
      <c r="C133" s="5">
        <v>3</v>
      </c>
    </row>
    <row r="134" spans="1:3" ht="12.5" x14ac:dyDescent="0.25">
      <c r="A134" s="13">
        <v>43932</v>
      </c>
      <c r="B134" s="17">
        <v>1400</v>
      </c>
      <c r="C134" s="5">
        <v>2</v>
      </c>
    </row>
    <row r="135" spans="1:3" ht="12.5" x14ac:dyDescent="0.25">
      <c r="A135" s="13">
        <v>43933</v>
      </c>
      <c r="B135" s="17">
        <v>1587</v>
      </c>
      <c r="C135" s="5">
        <v>1</v>
      </c>
    </row>
    <row r="136" spans="1:3" ht="12.5" x14ac:dyDescent="0.25">
      <c r="A136" s="13">
        <v>43934</v>
      </c>
      <c r="B136" s="17">
        <v>1402</v>
      </c>
      <c r="C136" s="5">
        <v>3</v>
      </c>
    </row>
    <row r="137" spans="1:3" ht="12.5" x14ac:dyDescent="0.25">
      <c r="A137" s="13">
        <v>43935</v>
      </c>
      <c r="B137" s="17">
        <v>1469</v>
      </c>
      <c r="C137" s="5">
        <v>2</v>
      </c>
    </row>
    <row r="138" spans="1:3" ht="12.5" x14ac:dyDescent="0.25">
      <c r="A138" s="13">
        <v>43936</v>
      </c>
      <c r="B138" s="17">
        <v>1445</v>
      </c>
      <c r="C138" s="5">
        <v>4</v>
      </c>
    </row>
    <row r="139" spans="1:3" ht="12.5" x14ac:dyDescent="0.25">
      <c r="A139" s="13">
        <v>43937</v>
      </c>
      <c r="B139" s="17">
        <v>1421</v>
      </c>
      <c r="C139" s="5">
        <v>3</v>
      </c>
    </row>
    <row r="140" spans="1:3" ht="12.5" x14ac:dyDescent="0.25">
      <c r="A140" s="13">
        <v>43938</v>
      </c>
      <c r="B140" s="17">
        <v>1436</v>
      </c>
      <c r="C140" s="5">
        <v>2</v>
      </c>
    </row>
    <row r="141" spans="1:3" ht="12.5" x14ac:dyDescent="0.25">
      <c r="A141" s="13">
        <v>43939</v>
      </c>
      <c r="B141" s="17">
        <v>1312</v>
      </c>
      <c r="C141" s="5">
        <v>2</v>
      </c>
    </row>
    <row r="142" spans="1:3" ht="12.5" x14ac:dyDescent="0.25">
      <c r="A142" s="13">
        <v>43940</v>
      </c>
      <c r="B142" s="17">
        <v>1432</v>
      </c>
      <c r="C142" s="5">
        <v>4</v>
      </c>
    </row>
    <row r="143" spans="1:3" ht="12.5" x14ac:dyDescent="0.25">
      <c r="A143" s="13">
        <v>43941</v>
      </c>
      <c r="B143" s="17">
        <v>1780</v>
      </c>
      <c r="C143" s="5">
        <v>1</v>
      </c>
    </row>
    <row r="144" spans="1:3" ht="12.5" x14ac:dyDescent="0.25">
      <c r="A144" s="13">
        <v>43942</v>
      </c>
      <c r="B144" s="17">
        <v>1355</v>
      </c>
      <c r="C144" s="5">
        <v>2</v>
      </c>
    </row>
    <row r="145" spans="1:3" ht="12.5" x14ac:dyDescent="0.25">
      <c r="A145" s="13">
        <v>43943</v>
      </c>
      <c r="B145" s="17">
        <v>1476</v>
      </c>
      <c r="C145" s="5">
        <v>4</v>
      </c>
    </row>
    <row r="146" spans="1:3" ht="12.5" x14ac:dyDescent="0.25">
      <c r="A146" s="13">
        <v>43944</v>
      </c>
      <c r="B146" s="17">
        <v>1452</v>
      </c>
      <c r="C146" s="5">
        <v>2</v>
      </c>
    </row>
    <row r="147" spans="1:3" ht="12.5" x14ac:dyDescent="0.25">
      <c r="A147" s="13">
        <v>43945</v>
      </c>
      <c r="B147" s="17">
        <v>1617</v>
      </c>
      <c r="C147" s="5">
        <v>2</v>
      </c>
    </row>
    <row r="148" spans="1:3" ht="12.5" x14ac:dyDescent="0.25">
      <c r="A148" s="13">
        <v>43946</v>
      </c>
      <c r="B148" s="17">
        <v>1696</v>
      </c>
      <c r="C148" s="5">
        <v>2</v>
      </c>
    </row>
    <row r="149" spans="1:3" ht="12.5" x14ac:dyDescent="0.25">
      <c r="A149" s="13">
        <v>43947</v>
      </c>
      <c r="B149" s="17">
        <v>1485</v>
      </c>
      <c r="C149" s="5">
        <v>4</v>
      </c>
    </row>
    <row r="150" spans="1:3" ht="12.5" x14ac:dyDescent="0.25">
      <c r="A150" s="13">
        <v>43948</v>
      </c>
      <c r="B150" s="17">
        <v>1682</v>
      </c>
      <c r="C150" s="5">
        <v>3</v>
      </c>
    </row>
    <row r="151" spans="1:3" ht="12.5" x14ac:dyDescent="0.25">
      <c r="A151" s="13">
        <v>43949</v>
      </c>
      <c r="B151" s="17">
        <v>1683</v>
      </c>
      <c r="C151" s="5">
        <v>3</v>
      </c>
    </row>
    <row r="152" spans="1:3" ht="12.5" x14ac:dyDescent="0.25">
      <c r="A152" s="13">
        <v>43950</v>
      </c>
      <c r="B152" s="17">
        <v>1420</v>
      </c>
      <c r="C152" s="5">
        <v>1</v>
      </c>
    </row>
    <row r="153" spans="1:3" ht="12.5" x14ac:dyDescent="0.25">
      <c r="A153" s="13">
        <v>43951</v>
      </c>
      <c r="B153" s="17">
        <v>1657</v>
      </c>
      <c r="C153" s="5">
        <v>4</v>
      </c>
    </row>
    <row r="154" spans="1:3" ht="12.5" x14ac:dyDescent="0.25">
      <c r="A154" s="13">
        <v>43952</v>
      </c>
      <c r="B154" s="17">
        <v>1746</v>
      </c>
      <c r="C154" s="5">
        <v>2</v>
      </c>
    </row>
    <row r="155" spans="1:3" ht="12.5" x14ac:dyDescent="0.25">
      <c r="A155" s="13">
        <v>43953</v>
      </c>
      <c r="B155" s="17">
        <v>1612</v>
      </c>
      <c r="C155" s="5">
        <v>1</v>
      </c>
    </row>
    <row r="156" spans="1:3" ht="12.5" x14ac:dyDescent="0.25">
      <c r="A156" s="13">
        <v>43954</v>
      </c>
      <c r="B156" s="17">
        <v>1760</v>
      </c>
      <c r="C156" s="5">
        <v>2</v>
      </c>
    </row>
    <row r="157" spans="1:3" ht="12.5" x14ac:dyDescent="0.25">
      <c r="A157" s="13">
        <v>43955</v>
      </c>
      <c r="B157" s="17">
        <v>1751</v>
      </c>
      <c r="C157" s="5">
        <v>4</v>
      </c>
    </row>
    <row r="158" spans="1:3" ht="12.5" x14ac:dyDescent="0.25">
      <c r="A158" s="13">
        <v>43956</v>
      </c>
      <c r="B158" s="17">
        <v>1487</v>
      </c>
      <c r="C158" s="5">
        <v>3</v>
      </c>
    </row>
    <row r="159" spans="1:3" ht="12.5" x14ac:dyDescent="0.25">
      <c r="A159" s="13">
        <v>43957</v>
      </c>
      <c r="B159" s="17">
        <v>1784</v>
      </c>
      <c r="C159" s="5">
        <v>2</v>
      </c>
    </row>
    <row r="160" spans="1:3" ht="12.5" x14ac:dyDescent="0.25">
      <c r="A160" s="13">
        <v>43958</v>
      </c>
      <c r="B160" s="17">
        <v>1380</v>
      </c>
      <c r="C160" s="5">
        <v>3</v>
      </c>
    </row>
    <row r="161" spans="1:3" ht="12.5" x14ac:dyDescent="0.25">
      <c r="A161" s="13">
        <v>43959</v>
      </c>
      <c r="B161" s="17">
        <v>1722</v>
      </c>
      <c r="C161" s="5">
        <v>4</v>
      </c>
    </row>
    <row r="162" spans="1:3" ht="12.5" x14ac:dyDescent="0.25">
      <c r="A162" s="13">
        <v>43960</v>
      </c>
      <c r="B162" s="17">
        <v>1758</v>
      </c>
      <c r="C162" s="5">
        <v>1</v>
      </c>
    </row>
    <row r="163" spans="1:3" ht="12.5" x14ac:dyDescent="0.25">
      <c r="A163" s="13">
        <v>43961</v>
      </c>
      <c r="B163" s="17">
        <v>1733</v>
      </c>
      <c r="C163" s="5">
        <v>4</v>
      </c>
    </row>
    <row r="164" spans="1:3" ht="12.5" x14ac:dyDescent="0.25">
      <c r="A164" s="13">
        <v>43962</v>
      </c>
      <c r="B164" s="17">
        <v>1712</v>
      </c>
      <c r="C164" s="5">
        <v>1</v>
      </c>
    </row>
    <row r="165" spans="1:3" ht="12.5" x14ac:dyDescent="0.25">
      <c r="A165" s="13">
        <v>43963</v>
      </c>
      <c r="B165" s="17">
        <v>1560</v>
      </c>
      <c r="C165" s="5">
        <v>3</v>
      </c>
    </row>
    <row r="166" spans="1:3" ht="12.5" x14ac:dyDescent="0.25">
      <c r="A166" s="13">
        <v>43964</v>
      </c>
      <c r="B166" s="17">
        <v>1540</v>
      </c>
      <c r="C166" s="5">
        <v>1</v>
      </c>
    </row>
    <row r="167" spans="1:3" ht="12.5" x14ac:dyDescent="0.25">
      <c r="A167" s="13">
        <v>43965</v>
      </c>
      <c r="B167" s="17">
        <v>1680</v>
      </c>
      <c r="C167" s="5">
        <v>1</v>
      </c>
    </row>
    <row r="168" spans="1:3" ht="12.5" x14ac:dyDescent="0.25">
      <c r="A168" s="13">
        <v>43966</v>
      </c>
      <c r="B168" s="17">
        <v>1493</v>
      </c>
      <c r="C168" s="5">
        <v>2</v>
      </c>
    </row>
    <row r="169" spans="1:3" ht="12.5" x14ac:dyDescent="0.25">
      <c r="A169" s="13">
        <v>43967</v>
      </c>
      <c r="B169" s="17">
        <v>1626</v>
      </c>
      <c r="C169" s="5">
        <v>3</v>
      </c>
    </row>
    <row r="170" spans="1:3" ht="12.5" x14ac:dyDescent="0.25">
      <c r="A170" s="13">
        <v>43968</v>
      </c>
      <c r="B170" s="17">
        <v>1803</v>
      </c>
      <c r="C170" s="5">
        <v>4</v>
      </c>
    </row>
    <row r="171" spans="1:3" ht="12.5" x14ac:dyDescent="0.25">
      <c r="A171" s="13">
        <v>43969</v>
      </c>
      <c r="B171" s="17">
        <v>1343</v>
      </c>
      <c r="C171" s="5">
        <v>2</v>
      </c>
    </row>
    <row r="172" spans="1:3" ht="12.5" x14ac:dyDescent="0.25">
      <c r="A172" s="13">
        <v>43970</v>
      </c>
      <c r="B172" s="17">
        <v>1437</v>
      </c>
      <c r="C172" s="5">
        <v>4</v>
      </c>
    </row>
    <row r="173" spans="1:3" ht="12.5" x14ac:dyDescent="0.25">
      <c r="A173" s="13">
        <v>43971</v>
      </c>
      <c r="B173" s="17">
        <v>1696</v>
      </c>
      <c r="C173" s="5">
        <v>2</v>
      </c>
    </row>
    <row r="174" spans="1:3" ht="12.5" x14ac:dyDescent="0.25">
      <c r="A174" s="13">
        <v>43972</v>
      </c>
      <c r="B174" s="17">
        <v>1676</v>
      </c>
      <c r="C174" s="5">
        <v>2</v>
      </c>
    </row>
    <row r="175" spans="1:3" ht="12.5" x14ac:dyDescent="0.25">
      <c r="A175" s="13">
        <v>43973</v>
      </c>
      <c r="B175" s="17">
        <v>1653</v>
      </c>
      <c r="C175" s="5">
        <v>1</v>
      </c>
    </row>
    <row r="176" spans="1:3" ht="12.5" x14ac:dyDescent="0.25">
      <c r="A176" s="13">
        <v>43974</v>
      </c>
      <c r="B176" s="17">
        <v>1616</v>
      </c>
      <c r="C176" s="5">
        <v>3</v>
      </c>
    </row>
    <row r="177" spans="1:3" ht="12.5" x14ac:dyDescent="0.25">
      <c r="A177" s="13">
        <v>43975</v>
      </c>
      <c r="B177" s="17">
        <v>1696.5</v>
      </c>
      <c r="C177" s="5">
        <v>1</v>
      </c>
    </row>
    <row r="178" spans="1:3" ht="12.5" x14ac:dyDescent="0.25">
      <c r="A178" s="13">
        <v>43976</v>
      </c>
      <c r="B178" s="17">
        <v>1777</v>
      </c>
      <c r="C178" s="5">
        <v>4</v>
      </c>
    </row>
    <row r="179" spans="1:3" ht="12.5" x14ac:dyDescent="0.25">
      <c r="A179" s="13">
        <v>43977</v>
      </c>
      <c r="B179" s="17">
        <v>1643</v>
      </c>
      <c r="C179" s="5">
        <v>1</v>
      </c>
    </row>
    <row r="180" spans="1:3" ht="12.5" x14ac:dyDescent="0.25">
      <c r="A180" s="13">
        <v>43978</v>
      </c>
      <c r="B180" s="17">
        <v>1457</v>
      </c>
      <c r="C180" s="5">
        <v>1</v>
      </c>
    </row>
    <row r="181" spans="1:3" ht="12.5" x14ac:dyDescent="0.25">
      <c r="A181" s="13">
        <v>43979</v>
      </c>
      <c r="B181" s="17">
        <v>1443</v>
      </c>
      <c r="C181" s="5">
        <v>1</v>
      </c>
    </row>
    <row r="182" spans="1:3" ht="12.5" x14ac:dyDescent="0.25">
      <c r="A182" s="13">
        <v>43980</v>
      </c>
      <c r="B182" s="17">
        <v>1380</v>
      </c>
      <c r="C182" s="5">
        <v>3</v>
      </c>
    </row>
    <row r="183" spans="1:3" ht="12.5" x14ac:dyDescent="0.25">
      <c r="A183" s="13">
        <v>43981</v>
      </c>
      <c r="B183" s="17">
        <v>1699</v>
      </c>
      <c r="C183" s="5">
        <v>3</v>
      </c>
    </row>
    <row r="184" spans="1:3" ht="12.5" x14ac:dyDescent="0.25">
      <c r="A184" s="13">
        <v>43982</v>
      </c>
      <c r="B184" s="17">
        <v>1784</v>
      </c>
      <c r="C184" s="5">
        <v>3</v>
      </c>
    </row>
    <row r="185" spans="1:3" ht="12.5" x14ac:dyDescent="0.25">
      <c r="A185" s="13">
        <v>43983</v>
      </c>
      <c r="B185" s="17">
        <v>1565</v>
      </c>
      <c r="C185" s="5">
        <v>1</v>
      </c>
    </row>
    <row r="186" spans="1:3" ht="12.5" x14ac:dyDescent="0.25">
      <c r="A186" s="13">
        <v>43984</v>
      </c>
      <c r="B186" s="17">
        <v>1783</v>
      </c>
      <c r="C186" s="5">
        <v>4</v>
      </c>
    </row>
    <row r="187" spans="1:3" ht="12.5" x14ac:dyDescent="0.25">
      <c r="A187" s="13">
        <v>43985</v>
      </c>
      <c r="B187" s="17">
        <v>1605</v>
      </c>
      <c r="C187" s="5">
        <v>1</v>
      </c>
    </row>
    <row r="188" spans="1:3" ht="12.5" x14ac:dyDescent="0.25">
      <c r="A188" s="13">
        <v>43986</v>
      </c>
      <c r="B188" s="17">
        <v>1351</v>
      </c>
      <c r="C188" s="5">
        <v>4</v>
      </c>
    </row>
    <row r="189" spans="1:3" ht="12.5" x14ac:dyDescent="0.25">
      <c r="A189" s="13">
        <v>43987</v>
      </c>
      <c r="B189" s="17">
        <v>1811</v>
      </c>
      <c r="C189" s="5">
        <v>4</v>
      </c>
    </row>
    <row r="190" spans="1:3" ht="12.5" x14ac:dyDescent="0.25">
      <c r="A190" s="13">
        <v>43988</v>
      </c>
      <c r="B190" s="17">
        <v>1784</v>
      </c>
      <c r="C190" s="5">
        <v>1</v>
      </c>
    </row>
    <row r="191" spans="1:3" ht="12.5" x14ac:dyDescent="0.25">
      <c r="A191" s="13">
        <v>43989</v>
      </c>
      <c r="B191" s="17">
        <v>1484</v>
      </c>
      <c r="C191" s="5">
        <v>4</v>
      </c>
    </row>
    <row r="192" spans="1:3" ht="12.5" x14ac:dyDescent="0.25">
      <c r="A192" s="13">
        <v>43990</v>
      </c>
      <c r="B192" s="17">
        <v>1378</v>
      </c>
      <c r="C192" s="5">
        <v>1</v>
      </c>
    </row>
    <row r="193" spans="1:3" ht="12.5" x14ac:dyDescent="0.25">
      <c r="A193" s="13">
        <v>43991</v>
      </c>
      <c r="B193" s="17">
        <v>1617</v>
      </c>
      <c r="C193" s="5">
        <v>4</v>
      </c>
    </row>
    <row r="194" spans="1:3" ht="12.5" x14ac:dyDescent="0.25">
      <c r="A194" s="13">
        <v>43992</v>
      </c>
      <c r="B194" s="17">
        <v>1693</v>
      </c>
      <c r="C194" s="5">
        <v>3</v>
      </c>
    </row>
    <row r="195" spans="1:3" ht="12.5" x14ac:dyDescent="0.25">
      <c r="A195" s="13">
        <v>43993</v>
      </c>
      <c r="B195" s="17">
        <v>1465</v>
      </c>
      <c r="C195" s="5">
        <v>2</v>
      </c>
    </row>
    <row r="196" spans="1:3" ht="12.5" x14ac:dyDescent="0.25">
      <c r="A196" s="13">
        <v>43994</v>
      </c>
      <c r="B196" s="17">
        <v>1451</v>
      </c>
      <c r="C196" s="5">
        <v>4</v>
      </c>
    </row>
    <row r="197" spans="1:3" ht="12.5" x14ac:dyDescent="0.25">
      <c r="A197" s="13">
        <v>43995</v>
      </c>
      <c r="B197" s="17">
        <v>1554</v>
      </c>
      <c r="C197" s="5">
        <v>2</v>
      </c>
    </row>
    <row r="198" spans="1:3" ht="12.5" x14ac:dyDescent="0.25">
      <c r="A198" s="13">
        <v>43996</v>
      </c>
      <c r="B198" s="17">
        <v>1708</v>
      </c>
      <c r="C198" s="5">
        <v>3</v>
      </c>
    </row>
    <row r="199" spans="1:3" ht="12.5" x14ac:dyDescent="0.25">
      <c r="A199" s="13">
        <v>43997</v>
      </c>
      <c r="B199" s="17">
        <v>1661</v>
      </c>
      <c r="C199" s="5">
        <v>3</v>
      </c>
    </row>
    <row r="200" spans="1:3" ht="12.5" x14ac:dyDescent="0.25">
      <c r="A200" s="13">
        <v>43998</v>
      </c>
      <c r="B200" s="17">
        <v>1740</v>
      </c>
      <c r="C200" s="5">
        <v>4</v>
      </c>
    </row>
    <row r="201" spans="1:3" ht="12.5" x14ac:dyDescent="0.25">
      <c r="A201" s="13">
        <v>43999</v>
      </c>
      <c r="B201" s="17">
        <v>1663</v>
      </c>
      <c r="C201" s="5">
        <v>1</v>
      </c>
    </row>
    <row r="202" spans="1:3" ht="12.5" x14ac:dyDescent="0.25">
      <c r="A202" s="13">
        <v>44000</v>
      </c>
      <c r="B202" s="17">
        <v>1745</v>
      </c>
      <c r="C202" s="5">
        <v>1</v>
      </c>
    </row>
    <row r="203" spans="1:3" ht="12.5" x14ac:dyDescent="0.25">
      <c r="A203" s="13">
        <v>44001</v>
      </c>
      <c r="B203" s="17">
        <v>1624</v>
      </c>
      <c r="C203" s="5">
        <v>3</v>
      </c>
    </row>
    <row r="204" spans="1:3" ht="12.5" x14ac:dyDescent="0.25">
      <c r="A204" s="13">
        <v>44002</v>
      </c>
      <c r="B204" s="17">
        <v>1566</v>
      </c>
      <c r="C204" s="5">
        <v>1</v>
      </c>
    </row>
    <row r="205" spans="1:3" ht="12.5" x14ac:dyDescent="0.25">
      <c r="A205" s="13">
        <v>44003</v>
      </c>
      <c r="B205" s="17">
        <v>1669</v>
      </c>
      <c r="C205" s="5">
        <v>4</v>
      </c>
    </row>
    <row r="206" spans="1:3" ht="12.5" x14ac:dyDescent="0.25">
      <c r="A206" s="13">
        <v>44004</v>
      </c>
      <c r="B206" s="17">
        <v>1449</v>
      </c>
      <c r="C206" s="5">
        <v>2</v>
      </c>
    </row>
    <row r="207" spans="1:3" ht="12.5" x14ac:dyDescent="0.25">
      <c r="A207" s="13">
        <v>44005</v>
      </c>
      <c r="B207" s="17">
        <v>1634</v>
      </c>
      <c r="C207" s="5">
        <v>4</v>
      </c>
    </row>
    <row r="208" spans="1:3" ht="12.5" x14ac:dyDescent="0.25">
      <c r="A208" s="13">
        <v>44006</v>
      </c>
      <c r="B208" s="17">
        <v>1696</v>
      </c>
      <c r="C208" s="5">
        <v>4</v>
      </c>
    </row>
    <row r="209" spans="1:3" ht="12.5" x14ac:dyDescent="0.25">
      <c r="A209" s="13">
        <v>44007</v>
      </c>
      <c r="B209" s="17">
        <v>1758</v>
      </c>
      <c r="C209" s="5">
        <v>4</v>
      </c>
    </row>
    <row r="210" spans="1:3" ht="12.5" x14ac:dyDescent="0.25">
      <c r="A210" s="13">
        <v>44008</v>
      </c>
      <c r="B210" s="17">
        <v>1664</v>
      </c>
      <c r="C210" s="5">
        <v>1</v>
      </c>
    </row>
    <row r="211" spans="1:3" ht="12.5" x14ac:dyDescent="0.25">
      <c r="A211" s="13">
        <v>44009</v>
      </c>
      <c r="B211" s="17">
        <v>1387</v>
      </c>
      <c r="C211" s="5">
        <v>3</v>
      </c>
    </row>
    <row r="212" spans="1:3" ht="12.5" x14ac:dyDescent="0.25">
      <c r="A212" s="13">
        <v>44010</v>
      </c>
      <c r="B212" s="17">
        <v>1517</v>
      </c>
      <c r="C212" s="5">
        <v>1</v>
      </c>
    </row>
    <row r="213" spans="1:3" ht="12.5" x14ac:dyDescent="0.25">
      <c r="A213" s="13">
        <v>44011</v>
      </c>
      <c r="B213" s="17">
        <v>1401</v>
      </c>
      <c r="C213" s="5">
        <v>3</v>
      </c>
    </row>
    <row r="214" spans="1:3" ht="12.5" x14ac:dyDescent="0.25">
      <c r="A214" s="13">
        <v>44012</v>
      </c>
      <c r="B214" s="17">
        <v>1645</v>
      </c>
      <c r="C214" s="5">
        <v>3</v>
      </c>
    </row>
    <row r="215" spans="1:3" ht="12.5" x14ac:dyDescent="0.25">
      <c r="A215" s="13">
        <v>44013</v>
      </c>
      <c r="B215" s="17">
        <v>1272</v>
      </c>
      <c r="C215" s="5">
        <v>3</v>
      </c>
    </row>
    <row r="216" spans="1:3" ht="12.5" x14ac:dyDescent="0.25">
      <c r="A216" s="13">
        <v>44014</v>
      </c>
      <c r="B216" s="17">
        <v>1686</v>
      </c>
      <c r="C216" s="5">
        <v>3</v>
      </c>
    </row>
    <row r="217" spans="1:3" ht="12.5" x14ac:dyDescent="0.25">
      <c r="A217" s="13">
        <v>44015</v>
      </c>
      <c r="B217" s="17">
        <v>1554</v>
      </c>
      <c r="C217" s="5">
        <v>2</v>
      </c>
    </row>
    <row r="218" spans="1:3" ht="12.5" x14ac:dyDescent="0.25">
      <c r="A218" s="13">
        <v>44016</v>
      </c>
      <c r="B218" s="17">
        <v>1603</v>
      </c>
      <c r="C218" s="5">
        <v>2</v>
      </c>
    </row>
    <row r="219" spans="1:3" ht="12.5" x14ac:dyDescent="0.25">
      <c r="A219" s="13">
        <v>44017</v>
      </c>
      <c r="B219" s="17">
        <v>1257</v>
      </c>
      <c r="C219" s="5">
        <v>2</v>
      </c>
    </row>
    <row r="220" spans="1:3" ht="12.5" x14ac:dyDescent="0.25">
      <c r="A220" s="13">
        <v>44018</v>
      </c>
      <c r="B220" s="17">
        <v>1572</v>
      </c>
      <c r="C220" s="5">
        <v>1</v>
      </c>
    </row>
    <row r="221" spans="1:3" ht="12.5" x14ac:dyDescent="0.25">
      <c r="A221" s="13">
        <v>44019</v>
      </c>
      <c r="B221" s="17">
        <v>1700</v>
      </c>
      <c r="C221" s="5">
        <v>4</v>
      </c>
    </row>
    <row r="222" spans="1:3" ht="12.5" x14ac:dyDescent="0.25">
      <c r="A222" s="13">
        <v>44020</v>
      </c>
      <c r="B222" s="17">
        <v>1544</v>
      </c>
      <c r="C222" s="5">
        <v>4</v>
      </c>
    </row>
    <row r="223" spans="1:3" ht="12.5" x14ac:dyDescent="0.25">
      <c r="A223" s="13">
        <v>44021</v>
      </c>
      <c r="B223" s="17">
        <v>1490</v>
      </c>
      <c r="C223" s="5">
        <v>1</v>
      </c>
    </row>
    <row r="224" spans="1:3" ht="12.5" x14ac:dyDescent="0.25">
      <c r="A224" s="13">
        <v>44022</v>
      </c>
      <c r="B224" s="17">
        <v>1475</v>
      </c>
      <c r="C224" s="5">
        <v>2</v>
      </c>
    </row>
    <row r="225" spans="1:3" ht="12.5" x14ac:dyDescent="0.25">
      <c r="A225" s="13">
        <v>44023</v>
      </c>
      <c r="B225" s="17">
        <v>1690</v>
      </c>
      <c r="C225" s="5">
        <v>1</v>
      </c>
    </row>
    <row r="226" spans="1:3" ht="12.5" x14ac:dyDescent="0.25">
      <c r="A226" s="13">
        <v>44024</v>
      </c>
      <c r="B226" s="17">
        <v>1513</v>
      </c>
      <c r="C226" s="5">
        <v>3</v>
      </c>
    </row>
    <row r="227" spans="1:3" ht="12.5" x14ac:dyDescent="0.25">
      <c r="A227" s="13">
        <v>44025</v>
      </c>
      <c r="B227" s="17">
        <v>1646</v>
      </c>
      <c r="C227" s="5">
        <v>3</v>
      </c>
    </row>
    <row r="228" spans="1:3" ht="12.5" x14ac:dyDescent="0.25">
      <c r="A228" s="13">
        <v>44026</v>
      </c>
      <c r="B228" s="17">
        <v>1563</v>
      </c>
      <c r="C228" s="5">
        <v>4</v>
      </c>
    </row>
    <row r="229" spans="1:3" ht="12.5" x14ac:dyDescent="0.25">
      <c r="A229" s="13">
        <v>44027</v>
      </c>
      <c r="B229" s="17">
        <v>1311</v>
      </c>
      <c r="C229" s="5">
        <v>1</v>
      </c>
    </row>
    <row r="230" spans="1:3" ht="12.5" x14ac:dyDescent="0.25">
      <c r="A230" s="13">
        <v>44028</v>
      </c>
      <c r="B230" s="17">
        <v>1575</v>
      </c>
      <c r="C230" s="5">
        <v>4</v>
      </c>
    </row>
    <row r="231" spans="1:3" ht="12.5" x14ac:dyDescent="0.25">
      <c r="A231" s="13">
        <v>44029</v>
      </c>
      <c r="B231" s="17">
        <v>1643</v>
      </c>
      <c r="C231" s="5">
        <v>4</v>
      </c>
    </row>
    <row r="232" spans="1:3" ht="12.5" x14ac:dyDescent="0.25">
      <c r="A232" s="13">
        <v>44030</v>
      </c>
      <c r="B232" s="17">
        <v>1408</v>
      </c>
      <c r="C232" s="5">
        <v>4</v>
      </c>
    </row>
    <row r="233" spans="1:3" ht="12.5" x14ac:dyDescent="0.25">
      <c r="A233" s="13">
        <v>44031</v>
      </c>
      <c r="B233" s="17">
        <v>1427</v>
      </c>
      <c r="C233" s="5">
        <v>4</v>
      </c>
    </row>
    <row r="234" spans="1:3" ht="12.5" x14ac:dyDescent="0.25">
      <c r="A234" s="13">
        <v>44032</v>
      </c>
      <c r="B234" s="17">
        <v>1362.5</v>
      </c>
      <c r="C234" s="5">
        <v>4</v>
      </c>
    </row>
    <row r="235" spans="1:3" ht="12.5" x14ac:dyDescent="0.25">
      <c r="A235" s="13">
        <v>44033</v>
      </c>
      <c r="B235" s="17">
        <v>1298</v>
      </c>
      <c r="C235" s="5">
        <v>3</v>
      </c>
    </row>
    <row r="236" spans="1:3" ht="12.5" x14ac:dyDescent="0.25">
      <c r="A236" s="13">
        <v>44034</v>
      </c>
      <c r="B236" s="17">
        <v>1351</v>
      </c>
      <c r="C236" s="5">
        <v>3</v>
      </c>
    </row>
    <row r="237" spans="1:3" ht="12.5" x14ac:dyDescent="0.25">
      <c r="A237" s="13">
        <v>44035</v>
      </c>
      <c r="B237" s="17">
        <v>1346</v>
      </c>
      <c r="C237" s="5">
        <v>1</v>
      </c>
    </row>
    <row r="238" spans="1:3" ht="12.5" x14ac:dyDescent="0.25">
      <c r="A238" s="13">
        <v>44036</v>
      </c>
      <c r="B238" s="17">
        <v>1299</v>
      </c>
      <c r="C238" s="5">
        <v>1</v>
      </c>
    </row>
    <row r="239" spans="1:3" ht="12.5" x14ac:dyDescent="0.25">
      <c r="A239" s="13">
        <v>44037</v>
      </c>
      <c r="B239" s="17">
        <v>1603</v>
      </c>
      <c r="C239" s="5">
        <v>2</v>
      </c>
    </row>
    <row r="240" spans="1:3" ht="12.5" x14ac:dyDescent="0.25">
      <c r="A240" s="13">
        <v>44038</v>
      </c>
      <c r="B240" s="17">
        <v>1395</v>
      </c>
      <c r="C240" s="5">
        <v>1</v>
      </c>
    </row>
    <row r="241" spans="1:3" ht="12.5" x14ac:dyDescent="0.25">
      <c r="A241" s="13">
        <v>44039</v>
      </c>
      <c r="B241" s="17">
        <v>1740</v>
      </c>
      <c r="C241" s="5">
        <v>2</v>
      </c>
    </row>
    <row r="242" spans="1:3" ht="12.5" x14ac:dyDescent="0.25">
      <c r="A242" s="13">
        <v>44040</v>
      </c>
      <c r="B242" s="17">
        <v>1313</v>
      </c>
      <c r="C242" s="5">
        <v>2</v>
      </c>
    </row>
    <row r="243" spans="1:3" ht="12.5" x14ac:dyDescent="0.25">
      <c r="A243" s="13">
        <v>44041</v>
      </c>
      <c r="B243" s="17">
        <v>1481</v>
      </c>
      <c r="C243" s="5">
        <v>1</v>
      </c>
    </row>
    <row r="244" spans="1:3" ht="12.5" x14ac:dyDescent="0.25">
      <c r="A244" s="13">
        <v>44042</v>
      </c>
      <c r="B244" s="17">
        <v>1354</v>
      </c>
      <c r="C244" s="5">
        <v>2</v>
      </c>
    </row>
    <row r="245" spans="1:3" ht="12.5" x14ac:dyDescent="0.25">
      <c r="A245" s="13">
        <v>44043</v>
      </c>
      <c r="B245" s="17">
        <v>1345</v>
      </c>
      <c r="C245" s="5">
        <v>2</v>
      </c>
    </row>
    <row r="246" spans="1:3" ht="12.5" x14ac:dyDescent="0.25">
      <c r="A246" s="13">
        <v>44044</v>
      </c>
      <c r="B246" s="17">
        <v>1685</v>
      </c>
      <c r="C246" s="5">
        <v>3</v>
      </c>
    </row>
    <row r="247" spans="1:3" ht="12.5" x14ac:dyDescent="0.25">
      <c r="A247" s="13">
        <v>44045</v>
      </c>
      <c r="B247" s="17">
        <v>1497</v>
      </c>
      <c r="C247" s="5">
        <v>3</v>
      </c>
    </row>
    <row r="248" spans="1:3" ht="12.5" x14ac:dyDescent="0.25">
      <c r="A248" s="13">
        <v>44046</v>
      </c>
      <c r="B248" s="17">
        <v>1311</v>
      </c>
      <c r="C248" s="5">
        <v>1</v>
      </c>
    </row>
    <row r="249" spans="1:3" ht="12.5" x14ac:dyDescent="0.25">
      <c r="A249" s="13">
        <v>44047</v>
      </c>
      <c r="B249" s="17">
        <v>1431</v>
      </c>
      <c r="C249" s="5">
        <v>3</v>
      </c>
    </row>
    <row r="250" spans="1:3" ht="12.5" x14ac:dyDescent="0.25">
      <c r="A250" s="13">
        <v>44048</v>
      </c>
      <c r="B250" s="17">
        <v>1671</v>
      </c>
      <c r="C250" s="5">
        <v>1</v>
      </c>
    </row>
    <row r="251" spans="1:3" ht="12.5" x14ac:dyDescent="0.25">
      <c r="A251" s="13">
        <v>44049</v>
      </c>
      <c r="B251" s="17">
        <v>1580</v>
      </c>
      <c r="C251" s="5">
        <v>1</v>
      </c>
    </row>
    <row r="252" spans="1:3" ht="12.5" x14ac:dyDescent="0.25">
      <c r="A252" s="13">
        <v>44050</v>
      </c>
      <c r="B252" s="17">
        <v>1479</v>
      </c>
      <c r="C252" s="5">
        <v>1</v>
      </c>
    </row>
    <row r="253" spans="1:3" ht="12.5" x14ac:dyDescent="0.25">
      <c r="A253" s="13">
        <v>44051</v>
      </c>
      <c r="B253" s="17">
        <v>1498</v>
      </c>
      <c r="C253" s="5">
        <v>4</v>
      </c>
    </row>
    <row r="254" spans="1:3" ht="12.5" x14ac:dyDescent="0.25">
      <c r="A254" s="13">
        <v>44052</v>
      </c>
      <c r="B254" s="17">
        <v>1649</v>
      </c>
      <c r="C254" s="5">
        <v>2</v>
      </c>
    </row>
    <row r="255" spans="1:3" ht="12.5" x14ac:dyDescent="0.25">
      <c r="A255" s="13">
        <v>44053</v>
      </c>
      <c r="B255" s="17">
        <v>1692</v>
      </c>
      <c r="C255" s="5">
        <v>4</v>
      </c>
    </row>
    <row r="256" spans="1:3" ht="12.5" x14ac:dyDescent="0.25">
      <c r="A256" s="13">
        <v>44054</v>
      </c>
      <c r="B256" s="17">
        <v>1549</v>
      </c>
      <c r="C256" s="5">
        <v>1</v>
      </c>
    </row>
    <row r="257" spans="1:3" ht="12.5" x14ac:dyDescent="0.25">
      <c r="A257" s="13">
        <v>44055</v>
      </c>
      <c r="B257" s="17">
        <v>1660</v>
      </c>
      <c r="C257" s="5">
        <v>3</v>
      </c>
    </row>
    <row r="258" spans="1:3" ht="12.5" x14ac:dyDescent="0.25">
      <c r="A258" s="13">
        <v>44056</v>
      </c>
      <c r="B258" s="17">
        <v>1680</v>
      </c>
      <c r="C258" s="5">
        <v>4</v>
      </c>
    </row>
    <row r="259" spans="1:3" ht="12.5" x14ac:dyDescent="0.25">
      <c r="A259" s="13">
        <v>44057</v>
      </c>
      <c r="B259" s="17">
        <v>1770</v>
      </c>
      <c r="C259" s="5">
        <v>1</v>
      </c>
    </row>
    <row r="260" spans="1:3" ht="12.5" x14ac:dyDescent="0.25">
      <c r="A260" s="13">
        <v>44058</v>
      </c>
      <c r="B260" s="17">
        <v>1275</v>
      </c>
      <c r="C260" s="5">
        <v>3</v>
      </c>
    </row>
    <row r="261" spans="1:3" ht="12.5" x14ac:dyDescent="0.25">
      <c r="A261" s="13">
        <v>44059</v>
      </c>
      <c r="B261" s="17">
        <v>1340</v>
      </c>
      <c r="C261" s="5">
        <v>3</v>
      </c>
    </row>
    <row r="262" spans="1:3" ht="12.5" x14ac:dyDescent="0.25">
      <c r="A262" s="13">
        <v>44060</v>
      </c>
      <c r="B262" s="17">
        <v>1695</v>
      </c>
      <c r="C262" s="5">
        <v>4</v>
      </c>
    </row>
    <row r="263" spans="1:3" ht="12.5" x14ac:dyDescent="0.25">
      <c r="A263" s="13">
        <v>44061</v>
      </c>
      <c r="B263" s="17">
        <v>1620</v>
      </c>
      <c r="C263" s="5">
        <v>1</v>
      </c>
    </row>
    <row r="264" spans="1:3" ht="12.5" x14ac:dyDescent="0.25">
      <c r="A264" s="13">
        <v>44062</v>
      </c>
      <c r="B264" s="17">
        <v>1411</v>
      </c>
      <c r="C264" s="5">
        <v>4</v>
      </c>
    </row>
    <row r="265" spans="1:3" ht="12.5" x14ac:dyDescent="0.25">
      <c r="A265" s="13">
        <v>44063</v>
      </c>
      <c r="B265" s="17">
        <v>1721</v>
      </c>
      <c r="C265" s="5">
        <v>4</v>
      </c>
    </row>
    <row r="266" spans="1:3" ht="12.5" x14ac:dyDescent="0.25">
      <c r="A266" s="13">
        <v>44064</v>
      </c>
      <c r="B266" s="17">
        <v>1524</v>
      </c>
      <c r="C266" s="5">
        <v>2</v>
      </c>
    </row>
    <row r="267" spans="1:3" ht="12.5" x14ac:dyDescent="0.25">
      <c r="A267" s="13">
        <v>44065</v>
      </c>
      <c r="B267" s="17">
        <v>1430</v>
      </c>
      <c r="C267" s="5">
        <v>3</v>
      </c>
    </row>
    <row r="268" spans="1:3" ht="12.5" x14ac:dyDescent="0.25">
      <c r="A268" s="13">
        <v>44066</v>
      </c>
      <c r="B268" s="17">
        <v>1448</v>
      </c>
      <c r="C268" s="5">
        <v>4</v>
      </c>
    </row>
    <row r="269" spans="1:3" ht="12.5" x14ac:dyDescent="0.25">
      <c r="A269" s="13">
        <v>44067</v>
      </c>
      <c r="B269" s="17">
        <v>1674</v>
      </c>
      <c r="C269" s="5">
        <v>1</v>
      </c>
    </row>
    <row r="270" spans="1:3" ht="12.5" x14ac:dyDescent="0.25">
      <c r="A270" s="13">
        <v>44068</v>
      </c>
      <c r="B270" s="17">
        <v>1529</v>
      </c>
      <c r="C270" s="5">
        <v>1</v>
      </c>
    </row>
    <row r="271" spans="1:3" ht="12.5" x14ac:dyDescent="0.25">
      <c r="A271" s="13">
        <v>44069</v>
      </c>
      <c r="B271" s="17">
        <v>1426</v>
      </c>
      <c r="C271" s="5">
        <v>1</v>
      </c>
    </row>
    <row r="272" spans="1:3" ht="12.5" x14ac:dyDescent="0.25">
      <c r="A272" s="13">
        <v>44070</v>
      </c>
      <c r="B272" s="17">
        <v>1759</v>
      </c>
      <c r="C272" s="5">
        <v>2</v>
      </c>
    </row>
    <row r="273" spans="1:3" ht="12.5" x14ac:dyDescent="0.25">
      <c r="A273" s="13">
        <v>44071</v>
      </c>
      <c r="B273" s="17">
        <v>1761</v>
      </c>
      <c r="C273" s="5">
        <v>3</v>
      </c>
    </row>
    <row r="274" spans="1:3" ht="12.5" x14ac:dyDescent="0.25">
      <c r="A274" s="13">
        <v>44072</v>
      </c>
      <c r="B274" s="17">
        <v>1575</v>
      </c>
      <c r="C274" s="5">
        <v>2</v>
      </c>
    </row>
    <row r="275" spans="1:3" ht="12.5" x14ac:dyDescent="0.25">
      <c r="A275" s="13">
        <v>44073</v>
      </c>
      <c r="B275" s="17">
        <v>1405</v>
      </c>
      <c r="C275" s="5">
        <v>3</v>
      </c>
    </row>
    <row r="276" spans="1:3" ht="12.5" x14ac:dyDescent="0.25">
      <c r="A276" s="13">
        <v>44074</v>
      </c>
      <c r="B276" s="17">
        <v>1514</v>
      </c>
      <c r="C276" s="5">
        <v>3</v>
      </c>
    </row>
    <row r="277" spans="1:3" ht="12.5" x14ac:dyDescent="0.25">
      <c r="A277" s="13">
        <v>44075</v>
      </c>
      <c r="B277" s="17">
        <v>1370</v>
      </c>
      <c r="C277" s="5">
        <v>1</v>
      </c>
    </row>
    <row r="278" spans="1:3" ht="12.5" x14ac:dyDescent="0.25">
      <c r="A278" s="13">
        <v>44076</v>
      </c>
      <c r="B278" s="17">
        <v>1390</v>
      </c>
      <c r="C278" s="5">
        <v>2</v>
      </c>
    </row>
    <row r="279" spans="1:3" ht="12.5" x14ac:dyDescent="0.25">
      <c r="A279" s="13">
        <v>44077</v>
      </c>
      <c r="B279" s="17">
        <v>1410</v>
      </c>
      <c r="C279" s="5">
        <v>2</v>
      </c>
    </row>
    <row r="280" spans="1:3" ht="12.5" x14ac:dyDescent="0.25">
      <c r="A280" s="13">
        <v>44078</v>
      </c>
      <c r="B280" s="17">
        <v>1417</v>
      </c>
      <c r="C280" s="5">
        <v>1</v>
      </c>
    </row>
    <row r="281" spans="1:3" ht="12.5" x14ac:dyDescent="0.25">
      <c r="A281" s="13">
        <v>44079</v>
      </c>
      <c r="B281" s="17">
        <v>1611</v>
      </c>
      <c r="C281" s="5">
        <v>1</v>
      </c>
    </row>
    <row r="282" spans="1:3" ht="12.5" x14ac:dyDescent="0.25">
      <c r="A282" s="13">
        <v>44080</v>
      </c>
      <c r="B282" s="17">
        <v>1547</v>
      </c>
      <c r="C282" s="5">
        <v>4</v>
      </c>
    </row>
    <row r="283" spans="1:3" ht="12.5" x14ac:dyDescent="0.25">
      <c r="A283" s="13">
        <v>44081</v>
      </c>
      <c r="B283" s="17">
        <v>1662</v>
      </c>
      <c r="C283" s="5">
        <v>2</v>
      </c>
    </row>
    <row r="284" spans="1:3" ht="12.5" x14ac:dyDescent="0.25">
      <c r="A284" s="13">
        <v>44082</v>
      </c>
      <c r="B284" s="17">
        <v>1420</v>
      </c>
      <c r="C284" s="5">
        <v>2</v>
      </c>
    </row>
    <row r="285" spans="1:3" ht="12.5" x14ac:dyDescent="0.25">
      <c r="A285" s="13">
        <v>44083</v>
      </c>
      <c r="B285" s="17">
        <v>1387</v>
      </c>
      <c r="C285" s="5">
        <v>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800865-00BA-4726-8C51-CF3141AF6F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10</vt:i4>
      </vt:variant>
    </vt:vector>
  </HeadingPairs>
  <TitlesOfParts>
    <vt:vector size="22" baseType="lpstr">
      <vt:lpstr>Planilha7</vt:lpstr>
      <vt:lpstr>Dashboard</vt:lpstr>
      <vt:lpstr>Catálogo livros</vt:lpstr>
      <vt:lpstr>Clientes</vt:lpstr>
      <vt:lpstr>Planilha3</vt:lpstr>
      <vt:lpstr>AnaliseProfissões</vt:lpstr>
      <vt:lpstr>Analise_Acervo</vt:lpstr>
      <vt:lpstr>Planilha5</vt:lpstr>
      <vt:lpstr>Vendas por Mês</vt:lpstr>
      <vt:lpstr>AnaliseEstados</vt:lpstr>
      <vt:lpstr>Acessos na página</vt:lpstr>
      <vt:lpstr>Número de livros vendidos</vt:lpstr>
      <vt:lpstr>ACERVO</vt:lpstr>
      <vt:lpstr>AnaliseMembros</vt:lpstr>
      <vt:lpstr>AssuntoLivro</vt:lpstr>
      <vt:lpstr>CLIENTES</vt:lpstr>
      <vt:lpstr>ClientesEstado</vt:lpstr>
      <vt:lpstr>Estado</vt:lpstr>
      <vt:lpstr>Genero</vt:lpstr>
      <vt:lpstr>idade</vt:lpstr>
      <vt:lpstr>TabelaEstados</vt:lpstr>
      <vt:lpstr>TEMA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Graziela Escoto da Luz</dc:creator>
  <cp:lastModifiedBy>Graziela Escoto da Luz</cp:lastModifiedBy>
  <dcterms:created xsi:type="dcterms:W3CDTF">2022-06-14T12:56:06Z</dcterms:created>
  <dcterms:modified xsi:type="dcterms:W3CDTF">2022-06-15T10:36:32Z</dcterms:modified>
</cp:coreProperties>
</file>