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bliotecas\Documents\IC\Progs\dados\"/>
    </mc:Choice>
  </mc:AlternateContent>
  <xr:revisionPtr revIDLastSave="0" documentId="13_ncr:1_{DCF29D37-F89A-4BA5-B002-9D73A7EFE906}" xr6:coauthVersionLast="47" xr6:coauthVersionMax="47" xr10:uidLastSave="{00000000-0000-0000-0000-000000000000}"/>
  <bookViews>
    <workbookView xWindow="-120" yWindow="-120" windowWidth="29040" windowHeight="15840" firstSheet="1" activeTab="2" xr2:uid="{CFBBD1F8-A5BD-4993-82D3-BD52F15C6D98}"/>
  </bookViews>
  <sheets>
    <sheet name="Planilha1" sheetId="1" r:id="rId1"/>
    <sheet name="intermodal" sheetId="2" r:id="rId2"/>
    <sheet name="unimodal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3" l="1"/>
  <c r="D25" i="3"/>
  <c r="D24" i="3"/>
  <c r="D23" i="3"/>
  <c r="D22" i="3"/>
  <c r="D21" i="3"/>
  <c r="D20" i="3"/>
  <c r="D19" i="3"/>
  <c r="D18" i="3"/>
  <c r="D17" i="3"/>
  <c r="D16" i="3"/>
  <c r="D15" i="3"/>
  <c r="D13" i="3"/>
  <c r="D12" i="3"/>
  <c r="D11" i="3"/>
  <c r="D10" i="3"/>
  <c r="D9" i="3"/>
  <c r="D8" i="3"/>
  <c r="D7" i="3"/>
  <c r="D6" i="3"/>
  <c r="D5" i="3"/>
  <c r="D4" i="3"/>
  <c r="D3" i="3"/>
  <c r="P90" i="1"/>
  <c r="O90" i="1"/>
  <c r="N90" i="1"/>
  <c r="Q90" i="1"/>
  <c r="M90" i="1"/>
  <c r="S90" i="1"/>
  <c r="I90" i="1"/>
  <c r="P89" i="1"/>
  <c r="O89" i="1"/>
  <c r="N89" i="1"/>
  <c r="Q89" i="1"/>
  <c r="M89" i="1"/>
  <c r="S89" i="1"/>
  <c r="I89" i="1"/>
  <c r="N88" i="1"/>
  <c r="O88" i="1"/>
  <c r="P88" i="1"/>
  <c r="Q88" i="1"/>
  <c r="M88" i="1"/>
  <c r="S88" i="1"/>
  <c r="I88" i="1"/>
  <c r="P87" i="1"/>
  <c r="N87" i="1"/>
  <c r="O87" i="1"/>
  <c r="Q87" i="1"/>
  <c r="M87" i="1"/>
  <c r="S87" i="1"/>
  <c r="I87" i="1"/>
  <c r="P86" i="1"/>
  <c r="O86" i="1"/>
  <c r="N86" i="1"/>
  <c r="Q86" i="1"/>
  <c r="M86" i="1"/>
  <c r="S86" i="1"/>
  <c r="I86" i="1"/>
  <c r="P85" i="1"/>
  <c r="O85" i="1"/>
  <c r="N85" i="1"/>
  <c r="Q85" i="1"/>
  <c r="M85" i="1"/>
  <c r="S85" i="1"/>
  <c r="I85" i="1"/>
  <c r="N84" i="1"/>
  <c r="O84" i="1"/>
  <c r="P84" i="1"/>
  <c r="Q84" i="1"/>
  <c r="M84" i="1"/>
  <c r="S84" i="1"/>
  <c r="I84" i="1"/>
  <c r="P83" i="1"/>
  <c r="N83" i="1"/>
  <c r="O83" i="1"/>
  <c r="Q83" i="1"/>
  <c r="M83" i="1"/>
  <c r="S83" i="1"/>
  <c r="I83" i="1"/>
  <c r="P82" i="1"/>
  <c r="N82" i="1"/>
  <c r="O82" i="1"/>
  <c r="Q82" i="1"/>
  <c r="M82" i="1"/>
  <c r="S82" i="1"/>
  <c r="I82" i="1"/>
  <c r="P81" i="1"/>
  <c r="N81" i="1"/>
  <c r="O81" i="1"/>
  <c r="Q81" i="1"/>
  <c r="M81" i="1"/>
  <c r="S81" i="1"/>
  <c r="T81" i="1"/>
  <c r="I81" i="1"/>
  <c r="P80" i="1"/>
  <c r="O80" i="1"/>
  <c r="N80" i="1"/>
  <c r="Q80" i="1"/>
  <c r="M80" i="1"/>
  <c r="S80" i="1"/>
  <c r="I80" i="1"/>
  <c r="P79" i="1"/>
  <c r="O79" i="1"/>
  <c r="N79" i="1"/>
  <c r="Q79" i="1"/>
  <c r="M79" i="1"/>
  <c r="S79" i="1"/>
  <c r="I79" i="1"/>
  <c r="N78" i="1"/>
  <c r="O78" i="1"/>
  <c r="P78" i="1"/>
  <c r="Q78" i="1"/>
  <c r="M78" i="1"/>
  <c r="S78" i="1"/>
  <c r="I78" i="1"/>
  <c r="P77" i="1"/>
  <c r="N77" i="1"/>
  <c r="O77" i="1"/>
  <c r="Q77" i="1"/>
  <c r="M77" i="1"/>
  <c r="S77" i="1"/>
  <c r="I77" i="1"/>
  <c r="P76" i="1"/>
  <c r="O76" i="1"/>
  <c r="N76" i="1"/>
  <c r="Q76" i="1"/>
  <c r="M76" i="1"/>
  <c r="S76" i="1"/>
  <c r="I76" i="1"/>
  <c r="M75" i="1"/>
  <c r="T75" i="1"/>
  <c r="P75" i="1"/>
  <c r="O75" i="1"/>
  <c r="N75" i="1"/>
  <c r="Q75" i="1"/>
  <c r="S75" i="1"/>
  <c r="I75" i="1"/>
  <c r="P74" i="1"/>
  <c r="O74" i="1"/>
  <c r="N74" i="1"/>
  <c r="Q74" i="1"/>
  <c r="M74" i="1"/>
  <c r="S74" i="1"/>
  <c r="I74" i="1"/>
  <c r="N73" i="1"/>
  <c r="O73" i="1"/>
  <c r="P73" i="1"/>
  <c r="Q73" i="1"/>
  <c r="M73" i="1"/>
  <c r="S73" i="1"/>
  <c r="I73" i="1"/>
  <c r="W72" i="1"/>
  <c r="X72" i="1"/>
  <c r="M72" i="1"/>
  <c r="T72" i="1"/>
  <c r="P72" i="1"/>
  <c r="O72" i="1"/>
  <c r="N72" i="1"/>
  <c r="Q72" i="1"/>
  <c r="S72" i="1"/>
  <c r="I72" i="1"/>
  <c r="P71" i="1"/>
  <c r="O71" i="1"/>
  <c r="N71" i="1"/>
  <c r="Q71" i="1"/>
  <c r="M71" i="1"/>
  <c r="S71" i="1"/>
  <c r="I71" i="1"/>
  <c r="N70" i="1"/>
  <c r="O70" i="1"/>
  <c r="P70" i="1"/>
  <c r="Q70" i="1"/>
  <c r="M70" i="1"/>
  <c r="S70" i="1"/>
  <c r="I70" i="1"/>
  <c r="P69" i="1"/>
  <c r="N69" i="1"/>
  <c r="O69" i="1"/>
  <c r="Q69" i="1"/>
  <c r="M69" i="1"/>
  <c r="S69" i="1"/>
  <c r="I69" i="1"/>
  <c r="P68" i="1"/>
  <c r="O68" i="1"/>
  <c r="N68" i="1"/>
  <c r="Q68" i="1"/>
  <c r="M68" i="1"/>
  <c r="S68" i="1"/>
  <c r="I68" i="1"/>
  <c r="P67" i="1"/>
  <c r="O67" i="1"/>
  <c r="N67" i="1"/>
  <c r="Q67" i="1"/>
  <c r="M67" i="1"/>
  <c r="S67" i="1"/>
  <c r="I67" i="1"/>
  <c r="N66" i="1"/>
  <c r="O66" i="1"/>
  <c r="P66" i="1"/>
  <c r="Q66" i="1"/>
  <c r="M66" i="1"/>
  <c r="S66" i="1"/>
  <c r="I66" i="1"/>
  <c r="P65" i="1"/>
  <c r="N65" i="1"/>
  <c r="O65" i="1"/>
  <c r="Q65" i="1"/>
  <c r="M65" i="1"/>
  <c r="S65" i="1"/>
  <c r="I65" i="1"/>
  <c r="N64" i="1"/>
  <c r="Q64" i="1"/>
  <c r="M64" i="1"/>
  <c r="S64" i="1"/>
  <c r="T63" i="1"/>
  <c r="I64" i="1"/>
  <c r="N63" i="1"/>
  <c r="O63" i="1"/>
  <c r="P63" i="1"/>
  <c r="Q63" i="1"/>
  <c r="M63" i="1"/>
  <c r="S63" i="1"/>
  <c r="I63" i="1"/>
  <c r="P62" i="1"/>
  <c r="N62" i="1"/>
  <c r="O62" i="1"/>
  <c r="Q62" i="1"/>
  <c r="M62" i="1"/>
  <c r="S62" i="1"/>
  <c r="I62" i="1"/>
  <c r="P61" i="1"/>
  <c r="O61" i="1"/>
  <c r="N61" i="1"/>
  <c r="Q61" i="1"/>
  <c r="M61" i="1"/>
  <c r="S61" i="1"/>
  <c r="I61" i="1"/>
  <c r="U60" i="1"/>
  <c r="V60" i="1"/>
  <c r="P60" i="1"/>
  <c r="N60" i="1"/>
  <c r="O60" i="1"/>
  <c r="Q60" i="1"/>
  <c r="M60" i="1"/>
  <c r="S60" i="1"/>
  <c r="I60" i="1"/>
  <c r="P59" i="1"/>
  <c r="O59" i="1"/>
  <c r="N59" i="1"/>
  <c r="Q59" i="1"/>
  <c r="M59" i="1"/>
  <c r="S59" i="1"/>
  <c r="I59" i="1"/>
  <c r="P58" i="1"/>
  <c r="O58" i="1"/>
  <c r="N58" i="1"/>
  <c r="Q58" i="1"/>
  <c r="M58" i="1"/>
  <c r="S58" i="1"/>
  <c r="I58" i="1"/>
  <c r="N57" i="1"/>
  <c r="O57" i="1"/>
  <c r="P57" i="1"/>
  <c r="Q57" i="1"/>
  <c r="M57" i="1"/>
  <c r="S57" i="1"/>
  <c r="I57" i="1"/>
  <c r="P56" i="1"/>
  <c r="N56" i="1"/>
  <c r="O56" i="1"/>
  <c r="Q56" i="1"/>
  <c r="M56" i="1"/>
  <c r="S56" i="1"/>
  <c r="I56" i="1"/>
  <c r="P55" i="1"/>
  <c r="O55" i="1"/>
  <c r="N55" i="1"/>
  <c r="Q55" i="1"/>
  <c r="M55" i="1"/>
  <c r="S55" i="1"/>
  <c r="I55" i="1"/>
  <c r="P54" i="1"/>
  <c r="O54" i="1"/>
  <c r="N54" i="1"/>
  <c r="Q54" i="1"/>
  <c r="M54" i="1"/>
  <c r="S54" i="1"/>
  <c r="I54" i="1"/>
  <c r="N53" i="1"/>
  <c r="O53" i="1"/>
  <c r="P53" i="1"/>
  <c r="Q53" i="1"/>
  <c r="M53" i="1"/>
  <c r="S53" i="1"/>
  <c r="I53" i="1"/>
  <c r="P52" i="1"/>
  <c r="N52" i="1"/>
  <c r="O52" i="1"/>
  <c r="Q52" i="1"/>
  <c r="M52" i="1"/>
  <c r="S52" i="1"/>
  <c r="I52" i="1"/>
  <c r="P51" i="1"/>
  <c r="O51" i="1"/>
  <c r="N51" i="1"/>
  <c r="Q51" i="1"/>
  <c r="M51" i="1"/>
  <c r="S51" i="1"/>
  <c r="I51" i="1"/>
  <c r="P50" i="1"/>
  <c r="O50" i="1"/>
  <c r="N50" i="1"/>
  <c r="Q50" i="1"/>
  <c r="M50" i="1"/>
  <c r="S50" i="1"/>
  <c r="I50" i="1"/>
  <c r="N49" i="1"/>
  <c r="O49" i="1"/>
  <c r="P49" i="1"/>
  <c r="Q49" i="1"/>
  <c r="M49" i="1"/>
  <c r="S49" i="1"/>
  <c r="I49" i="1"/>
  <c r="P48" i="1"/>
  <c r="N48" i="1"/>
  <c r="O48" i="1"/>
  <c r="Q48" i="1"/>
  <c r="M48" i="1"/>
  <c r="S48" i="1"/>
  <c r="I48" i="1"/>
  <c r="P47" i="1"/>
  <c r="O47" i="1"/>
  <c r="N47" i="1"/>
  <c r="Q47" i="1"/>
  <c r="M47" i="1"/>
  <c r="S47" i="1"/>
  <c r="I47" i="1"/>
  <c r="P46" i="1"/>
  <c r="O46" i="1"/>
  <c r="N46" i="1"/>
  <c r="Q46" i="1"/>
  <c r="M46" i="1"/>
  <c r="S46" i="1"/>
  <c r="I46" i="1"/>
  <c r="N45" i="1"/>
  <c r="O45" i="1"/>
  <c r="P45" i="1"/>
  <c r="Q45" i="1"/>
  <c r="M45" i="1"/>
  <c r="S45" i="1"/>
  <c r="I45" i="1"/>
  <c r="P44" i="1"/>
  <c r="N44" i="1"/>
  <c r="O44" i="1"/>
  <c r="Q44" i="1"/>
  <c r="M44" i="1"/>
  <c r="S44" i="1"/>
  <c r="I44" i="1"/>
  <c r="P43" i="1"/>
  <c r="O43" i="1"/>
  <c r="N43" i="1"/>
  <c r="Q43" i="1"/>
  <c r="M43" i="1"/>
  <c r="S43" i="1"/>
  <c r="I43" i="1"/>
  <c r="P42" i="1"/>
  <c r="O42" i="1"/>
  <c r="N42" i="1"/>
  <c r="Q42" i="1"/>
  <c r="M42" i="1"/>
  <c r="S42" i="1"/>
  <c r="I42" i="1"/>
  <c r="N41" i="1"/>
  <c r="O41" i="1"/>
  <c r="P41" i="1"/>
  <c r="Q41" i="1"/>
  <c r="M41" i="1"/>
  <c r="S41" i="1"/>
  <c r="I41" i="1"/>
  <c r="P40" i="1"/>
  <c r="N40" i="1"/>
  <c r="O40" i="1"/>
  <c r="Q40" i="1"/>
  <c r="M40" i="1"/>
  <c r="S40" i="1"/>
  <c r="I40" i="1"/>
  <c r="P39" i="1"/>
  <c r="O39" i="1"/>
  <c r="N39" i="1"/>
  <c r="Q39" i="1"/>
  <c r="M39" i="1"/>
  <c r="S39" i="1"/>
  <c r="I39" i="1"/>
  <c r="M38" i="1"/>
  <c r="T38" i="1"/>
  <c r="P38" i="1"/>
  <c r="O38" i="1"/>
  <c r="N38" i="1"/>
  <c r="Q38" i="1"/>
  <c r="S38" i="1"/>
  <c r="I38" i="1"/>
  <c r="P37" i="1"/>
  <c r="O37" i="1"/>
  <c r="N37" i="1"/>
  <c r="Q37" i="1"/>
  <c r="M37" i="1"/>
  <c r="S37" i="1"/>
  <c r="I37" i="1"/>
  <c r="M36" i="1"/>
  <c r="T36" i="1"/>
  <c r="P36" i="1"/>
  <c r="O36" i="1"/>
  <c r="N36" i="1"/>
  <c r="Q36" i="1"/>
  <c r="S36" i="1"/>
  <c r="I36" i="1"/>
  <c r="N35" i="1"/>
  <c r="O35" i="1"/>
  <c r="P35" i="1"/>
  <c r="Q35" i="1"/>
  <c r="M35" i="1"/>
  <c r="S35" i="1"/>
  <c r="I35" i="1"/>
  <c r="P34" i="1"/>
  <c r="N34" i="1"/>
  <c r="O34" i="1"/>
  <c r="Q34" i="1"/>
  <c r="M34" i="1"/>
  <c r="S34" i="1"/>
  <c r="I34" i="1"/>
  <c r="P33" i="1"/>
  <c r="O33" i="1"/>
  <c r="N33" i="1"/>
  <c r="Q33" i="1"/>
  <c r="M33" i="1"/>
  <c r="S33" i="1"/>
  <c r="I33" i="1"/>
  <c r="P32" i="1"/>
  <c r="O32" i="1"/>
  <c r="N32" i="1"/>
  <c r="Q32" i="1"/>
  <c r="M32" i="1"/>
  <c r="S32" i="1"/>
  <c r="I32" i="1"/>
  <c r="M31" i="1"/>
  <c r="T31" i="1"/>
  <c r="P31" i="1"/>
  <c r="O31" i="1"/>
  <c r="N31" i="1"/>
  <c r="Q31" i="1"/>
  <c r="S31" i="1"/>
  <c r="I31" i="1"/>
  <c r="N30" i="1"/>
  <c r="O30" i="1"/>
  <c r="P30" i="1"/>
  <c r="Q30" i="1"/>
  <c r="M30" i="1"/>
  <c r="S30" i="1"/>
  <c r="I30" i="1"/>
  <c r="N29" i="1"/>
  <c r="O29" i="1"/>
  <c r="P29" i="1"/>
  <c r="Q29" i="1"/>
  <c r="M29" i="1"/>
  <c r="S29" i="1"/>
  <c r="T29" i="1"/>
  <c r="I29" i="1"/>
  <c r="P28" i="1"/>
  <c r="N28" i="1"/>
  <c r="O28" i="1"/>
  <c r="Q28" i="1"/>
  <c r="M28" i="1"/>
  <c r="S28" i="1"/>
  <c r="I28" i="1"/>
  <c r="P27" i="1"/>
  <c r="O27" i="1"/>
  <c r="N27" i="1"/>
  <c r="Q27" i="1"/>
  <c r="M27" i="1"/>
  <c r="S27" i="1"/>
  <c r="I27" i="1"/>
  <c r="P26" i="1"/>
  <c r="O26" i="1"/>
  <c r="N26" i="1"/>
  <c r="Q26" i="1"/>
  <c r="M26" i="1"/>
  <c r="S26" i="1"/>
  <c r="I26" i="1"/>
  <c r="N25" i="1"/>
  <c r="O25" i="1"/>
  <c r="P25" i="1"/>
  <c r="Q25" i="1"/>
  <c r="M25" i="1"/>
  <c r="S25" i="1"/>
  <c r="I25" i="1"/>
  <c r="P24" i="1"/>
  <c r="N24" i="1"/>
  <c r="O24" i="1"/>
  <c r="Q24" i="1"/>
  <c r="M24" i="1"/>
  <c r="S24" i="1"/>
  <c r="I24" i="1"/>
  <c r="P23" i="1"/>
  <c r="O23" i="1"/>
  <c r="N23" i="1"/>
  <c r="Q23" i="1"/>
  <c r="M23" i="1"/>
  <c r="S23" i="1"/>
  <c r="I23" i="1"/>
  <c r="P22" i="1"/>
  <c r="O22" i="1"/>
  <c r="N22" i="1"/>
  <c r="Q22" i="1"/>
  <c r="M22" i="1"/>
  <c r="S22" i="1"/>
  <c r="I22" i="1"/>
  <c r="N21" i="1"/>
  <c r="O21" i="1"/>
  <c r="P21" i="1"/>
  <c r="Q21" i="1"/>
  <c r="M21" i="1"/>
  <c r="S21" i="1"/>
  <c r="I21" i="1"/>
  <c r="N20" i="1"/>
  <c r="O20" i="1"/>
  <c r="P20" i="1"/>
  <c r="Q20" i="1"/>
  <c r="M20" i="1"/>
  <c r="S20" i="1"/>
  <c r="T20" i="1"/>
  <c r="I20" i="1"/>
  <c r="N19" i="1"/>
  <c r="O19" i="1"/>
  <c r="P19" i="1"/>
  <c r="Q19" i="1"/>
  <c r="M19" i="1"/>
  <c r="S19" i="1"/>
  <c r="T19" i="1"/>
  <c r="I19" i="1"/>
  <c r="P18" i="1"/>
  <c r="N18" i="1"/>
  <c r="O18" i="1"/>
  <c r="Q18" i="1"/>
  <c r="M18" i="1"/>
  <c r="S18" i="1"/>
  <c r="I18" i="1"/>
  <c r="P17" i="1"/>
  <c r="O17" i="1"/>
  <c r="N17" i="1"/>
  <c r="Q17" i="1"/>
  <c r="M17" i="1"/>
  <c r="S17" i="1"/>
  <c r="I17" i="1"/>
  <c r="P16" i="1"/>
  <c r="O16" i="1"/>
  <c r="N16" i="1"/>
  <c r="Q16" i="1"/>
  <c r="M16" i="1"/>
  <c r="S16" i="1"/>
  <c r="I16" i="1"/>
  <c r="N15" i="1"/>
  <c r="O15" i="1"/>
  <c r="P15" i="1"/>
  <c r="Q15" i="1"/>
  <c r="M15" i="1"/>
  <c r="S15" i="1"/>
  <c r="I15" i="1"/>
  <c r="V14" i="1"/>
  <c r="M14" i="1"/>
  <c r="U14" i="1"/>
  <c r="W14" i="1"/>
  <c r="P14" i="1"/>
  <c r="N14" i="1"/>
  <c r="O14" i="1"/>
  <c r="Q14" i="1"/>
  <c r="S14" i="1"/>
  <c r="T14" i="1"/>
  <c r="I14" i="1"/>
  <c r="P13" i="1"/>
  <c r="O13" i="1"/>
  <c r="N13" i="1"/>
  <c r="Q13" i="1"/>
  <c r="M13" i="1"/>
  <c r="S13" i="1"/>
  <c r="I13" i="1"/>
  <c r="P12" i="1"/>
  <c r="O12" i="1"/>
  <c r="N12" i="1"/>
  <c r="Q12" i="1"/>
  <c r="M12" i="1"/>
  <c r="S12" i="1"/>
  <c r="I12" i="1"/>
  <c r="N11" i="1"/>
  <c r="O11" i="1"/>
  <c r="P11" i="1"/>
  <c r="Q11" i="1"/>
  <c r="M11" i="1"/>
  <c r="S11" i="1"/>
  <c r="I11" i="1"/>
  <c r="P10" i="1"/>
  <c r="N10" i="1"/>
  <c r="O10" i="1"/>
  <c r="Q10" i="1"/>
  <c r="M10" i="1"/>
  <c r="S10" i="1"/>
  <c r="I10" i="1"/>
  <c r="P9" i="1"/>
  <c r="O9" i="1"/>
  <c r="N9" i="1"/>
  <c r="Q9" i="1"/>
  <c r="M9" i="1"/>
  <c r="S9" i="1"/>
  <c r="I9" i="1"/>
  <c r="P8" i="1"/>
  <c r="O8" i="1"/>
  <c r="N8" i="1"/>
  <c r="Q8" i="1"/>
  <c r="M8" i="1"/>
  <c r="S8" i="1"/>
  <c r="I8" i="1"/>
  <c r="N7" i="1"/>
  <c r="O7" i="1"/>
  <c r="P7" i="1"/>
  <c r="Q7" i="1"/>
  <c r="M7" i="1"/>
  <c r="S7" i="1"/>
  <c r="I7" i="1"/>
  <c r="N6" i="1"/>
  <c r="O6" i="1"/>
  <c r="P6" i="1"/>
  <c r="Q6" i="1"/>
  <c r="M6" i="1"/>
  <c r="S6" i="1"/>
  <c r="I6" i="1"/>
  <c r="N5" i="1"/>
  <c r="O5" i="1"/>
  <c r="P5" i="1"/>
  <c r="Q5" i="1"/>
  <c r="M5" i="1"/>
  <c r="S5" i="1"/>
  <c r="U4" i="1"/>
  <c r="I5" i="1"/>
  <c r="N4" i="1"/>
  <c r="O4" i="1"/>
  <c r="P4" i="1"/>
  <c r="Q4" i="1"/>
  <c r="M4" i="1"/>
  <c r="S4" i="1"/>
  <c r="U5" i="1"/>
  <c r="I4" i="1"/>
  <c r="M3" i="1"/>
  <c r="T3" i="1"/>
  <c r="P3" i="1"/>
  <c r="O3" i="1"/>
  <c r="N3" i="1"/>
  <c r="Q3" i="1"/>
  <c r="S3" i="1"/>
  <c r="U3" i="1"/>
  <c r="I3" i="1"/>
  <c r="U6" i="1"/>
  <c r="T82" i="1"/>
</calcChain>
</file>

<file path=xl/sharedStrings.xml><?xml version="1.0" encoding="utf-8"?>
<sst xmlns="http://schemas.openxmlformats.org/spreadsheetml/2006/main" count="323" uniqueCount="211">
  <si>
    <t>Origem /Destino</t>
  </si>
  <si>
    <t>Rota</t>
  </si>
  <si>
    <t>Alternativa</t>
  </si>
  <si>
    <t>Distância</t>
  </si>
  <si>
    <t>Custo</t>
  </si>
  <si>
    <t>Emissão</t>
  </si>
  <si>
    <t>Transbordo</t>
  </si>
  <si>
    <t>Total</t>
  </si>
  <si>
    <t>Toneladas</t>
  </si>
  <si>
    <t>Rodoviário</t>
  </si>
  <si>
    <t>Ferroviário</t>
  </si>
  <si>
    <t>Hidroviário</t>
  </si>
  <si>
    <t>total</t>
  </si>
  <si>
    <t>ALLMS</t>
  </si>
  <si>
    <t>Tupanciretã /Porto Rio Grande</t>
  </si>
  <si>
    <t>TUP-EST-PRG</t>
  </si>
  <si>
    <t>A1</t>
  </si>
  <si>
    <t>TUP-PRG</t>
  </si>
  <si>
    <t>A2</t>
  </si>
  <si>
    <t>A3</t>
  </si>
  <si>
    <t>TUP-STM-PRG</t>
  </si>
  <si>
    <t>A4</t>
  </si>
  <si>
    <t>TUP-POA-PRG</t>
  </si>
  <si>
    <t>A5</t>
  </si>
  <si>
    <t>TUP-CAR-EST-PRG</t>
  </si>
  <si>
    <t>A6</t>
  </si>
  <si>
    <t>Cruz Alta / Porto Rio Grande</t>
  </si>
  <si>
    <t>CRA-PRG</t>
  </si>
  <si>
    <t>B1</t>
  </si>
  <si>
    <t>CRA-STM-PRG</t>
  </si>
  <si>
    <t>B2</t>
  </si>
  <si>
    <t>B3</t>
  </si>
  <si>
    <t>B4</t>
  </si>
  <si>
    <t>CRA-POA-PRG</t>
  </si>
  <si>
    <t>B5</t>
  </si>
  <si>
    <t>CRA-EST-PRG</t>
  </si>
  <si>
    <t>B6</t>
  </si>
  <si>
    <t>Londrina / Paranaguá/ Santos</t>
  </si>
  <si>
    <t>LON-PNG-PAR</t>
  </si>
  <si>
    <t>C1</t>
  </si>
  <si>
    <t>LON-PED-SNT</t>
  </si>
  <si>
    <t>C2</t>
  </si>
  <si>
    <t>LON-GUA-PAR</t>
  </si>
  <si>
    <t>C3</t>
  </si>
  <si>
    <t>LON-PAR</t>
  </si>
  <si>
    <t>C4</t>
  </si>
  <si>
    <t>C5</t>
  </si>
  <si>
    <t>Mamborê / Paranaguá</t>
  </si>
  <si>
    <t>MAM-PAR</t>
  </si>
  <si>
    <t>D1</t>
  </si>
  <si>
    <t>MAM-CSC - PAR</t>
  </si>
  <si>
    <t>D2</t>
  </si>
  <si>
    <t>MAM-GUA-PAR</t>
  </si>
  <si>
    <t>D3</t>
  </si>
  <si>
    <t>MAM - MAR - PAR</t>
  </si>
  <si>
    <t>D4</t>
  </si>
  <si>
    <t>MAM - PNG - PAR</t>
  </si>
  <si>
    <t>D5</t>
  </si>
  <si>
    <t>MAM - MAR - PNG -PAR</t>
  </si>
  <si>
    <t>D6</t>
  </si>
  <si>
    <t>Assis C. / Paranaguá</t>
  </si>
  <si>
    <t>ASS-CSC-PAR</t>
  </si>
  <si>
    <t>E1</t>
  </si>
  <si>
    <t>ASS-GUA-PAR</t>
  </si>
  <si>
    <t>E2</t>
  </si>
  <si>
    <t>ASS-PNG-PAR</t>
  </si>
  <si>
    <t>E3</t>
  </si>
  <si>
    <t>ASS-PAR</t>
  </si>
  <si>
    <t>E4</t>
  </si>
  <si>
    <t>Chopinzinho / Paranaguá</t>
  </si>
  <si>
    <t>CHO-GUA-PAR</t>
  </si>
  <si>
    <t>F1</t>
  </si>
  <si>
    <t>CHO-PAR</t>
  </si>
  <si>
    <t>F2</t>
  </si>
  <si>
    <t>CHO-PNG-PAR</t>
  </si>
  <si>
    <t>F3</t>
  </si>
  <si>
    <t>Cornélio P. / Paranaguá / Santos</t>
  </si>
  <si>
    <t>COR-APU-PAR</t>
  </si>
  <si>
    <t>G1</t>
  </si>
  <si>
    <t>COR-PED-SNT</t>
  </si>
  <si>
    <t>G2</t>
  </si>
  <si>
    <t>COR-SNT</t>
  </si>
  <si>
    <t>G3</t>
  </si>
  <si>
    <t>COR-PAR</t>
  </si>
  <si>
    <t>G4</t>
  </si>
  <si>
    <t>COR-PNG-PAR</t>
  </si>
  <si>
    <t>G5</t>
  </si>
  <si>
    <t>Castro / Paranaguá</t>
  </si>
  <si>
    <t>CST-PAR</t>
  </si>
  <si>
    <t>H1</t>
  </si>
  <si>
    <t>CST- PNG-PAR</t>
  </si>
  <si>
    <t>H2</t>
  </si>
  <si>
    <t>ALLMP</t>
  </si>
  <si>
    <t>Uberlândia / Santos</t>
  </si>
  <si>
    <t>UBR-SNT</t>
  </si>
  <si>
    <t>I1</t>
  </si>
  <si>
    <t>I2</t>
  </si>
  <si>
    <t>UBR-SSM-ANH-SNT</t>
  </si>
  <si>
    <t>I3</t>
  </si>
  <si>
    <t>UBR-PED-SNT</t>
  </si>
  <si>
    <t>I4</t>
  </si>
  <si>
    <t>Guaíra / Santos</t>
  </si>
  <si>
    <t>GIR-SJR-SNT</t>
  </si>
  <si>
    <t>J1</t>
  </si>
  <si>
    <t>GIR-SNT</t>
  </si>
  <si>
    <t>J2</t>
  </si>
  <si>
    <t>GIR-SJB-SNT</t>
  </si>
  <si>
    <t>J3</t>
  </si>
  <si>
    <t>Rio Verde / Santos</t>
  </si>
  <si>
    <t>RVD-ANP-SLZ</t>
  </si>
  <si>
    <t>K1</t>
  </si>
  <si>
    <t>RVD-SNT</t>
  </si>
  <si>
    <t>K2</t>
  </si>
  <si>
    <t>RVD-SRT-SNT</t>
  </si>
  <si>
    <t>K3</t>
  </si>
  <si>
    <t>Cristianópolis / Santos / São Luiz</t>
  </si>
  <si>
    <t>CRT-ANP-SLZ</t>
  </si>
  <si>
    <t>L1</t>
  </si>
  <si>
    <t>CRT-SNT</t>
  </si>
  <si>
    <t>L2</t>
  </si>
  <si>
    <t>CRT-UBR-SNT</t>
  </si>
  <si>
    <t>L3</t>
  </si>
  <si>
    <t>CRT-SSM-ANH-SNT</t>
  </si>
  <si>
    <t>L4</t>
  </si>
  <si>
    <t>Chapadão do Sul / Santos / São Luiz</t>
  </si>
  <si>
    <t>CHS-SSM-ANH-SNT</t>
  </si>
  <si>
    <t>M1</t>
  </si>
  <si>
    <t>CHS-ANP-SLZ</t>
  </si>
  <si>
    <t>M2</t>
  </si>
  <si>
    <t>CHS-TLG-SNT</t>
  </si>
  <si>
    <t>M3</t>
  </si>
  <si>
    <t>CHS-SNT</t>
  </si>
  <si>
    <t>M4</t>
  </si>
  <si>
    <t>M5</t>
  </si>
  <si>
    <t>Maracajú / Santos/Paranaguá</t>
  </si>
  <si>
    <t>MJC-CSC-PAR</t>
  </si>
  <si>
    <t>N1</t>
  </si>
  <si>
    <t>MJC-SNT</t>
  </si>
  <si>
    <t>N2</t>
  </si>
  <si>
    <t>MJC-PAR</t>
  </si>
  <si>
    <t>N3</t>
  </si>
  <si>
    <t>MJC-TLG-SNT</t>
  </si>
  <si>
    <t>N4</t>
  </si>
  <si>
    <t>MJC-MAR-PAR</t>
  </si>
  <si>
    <t>N5</t>
  </si>
  <si>
    <t>N6</t>
  </si>
  <si>
    <t>São Gabriel do Oeste/ Santos / Paranaguá</t>
  </si>
  <si>
    <t>SGO-RND-SNT</t>
  </si>
  <si>
    <t>O1</t>
  </si>
  <si>
    <t>SGO-TLG-SNT</t>
  </si>
  <si>
    <t>O2</t>
  </si>
  <si>
    <t>SGO-ATG-SNT</t>
  </si>
  <si>
    <t>O3</t>
  </si>
  <si>
    <t>SGO-SNT</t>
  </si>
  <si>
    <t>O4</t>
  </si>
  <si>
    <t>SGO-MAR-PAR</t>
  </si>
  <si>
    <t>O5</t>
  </si>
  <si>
    <t>Primavera do Leste / Paranaguá / Santos</t>
  </si>
  <si>
    <t>PML-RND-PAR</t>
  </si>
  <si>
    <t>P1</t>
  </si>
  <si>
    <t>PML-ANP-SLZ</t>
  </si>
  <si>
    <t>P2</t>
  </si>
  <si>
    <t>PML-SSM-ANH-SNT</t>
  </si>
  <si>
    <t>P3</t>
  </si>
  <si>
    <t>PML-SNT</t>
  </si>
  <si>
    <t>P4</t>
  </si>
  <si>
    <t>PML-UBR-SNT</t>
  </si>
  <si>
    <t>P5</t>
  </si>
  <si>
    <t>Sorriso/Santos/Barcarena/Paranaguá</t>
  </si>
  <si>
    <t>SRS-ITB-BAR</t>
  </si>
  <si>
    <t>Q1</t>
  </si>
  <si>
    <t>SRS-RND-SNT</t>
  </si>
  <si>
    <t>Q2</t>
  </si>
  <si>
    <t>SRS-RND-PAR</t>
  </si>
  <si>
    <t>Q3</t>
  </si>
  <si>
    <t>SRS SNT</t>
  </si>
  <si>
    <t>Q4</t>
  </si>
  <si>
    <t>SRS-PAR</t>
  </si>
  <si>
    <t>Q5</t>
  </si>
  <si>
    <t>SRS-BAR</t>
  </si>
  <si>
    <t>Q6</t>
  </si>
  <si>
    <t>SRS-PTV-BAR</t>
  </si>
  <si>
    <t>Q7</t>
  </si>
  <si>
    <t>Canarana/Barcacena/São Luiz</t>
  </si>
  <si>
    <t>CNR-BAR</t>
  </si>
  <si>
    <t>R1</t>
  </si>
  <si>
    <t>CNR-PTN-SLZ</t>
  </si>
  <si>
    <t>R2</t>
  </si>
  <si>
    <t>Balsas/ São Luiz</t>
  </si>
  <si>
    <t>BLS-PFC-SLZ</t>
  </si>
  <si>
    <t>S1</t>
  </si>
  <si>
    <t>BLS-SLZ</t>
  </si>
  <si>
    <t>S2</t>
  </si>
  <si>
    <t>Campos Lindos / São Luiz</t>
  </si>
  <si>
    <t>CMP-PFC-SLZ</t>
  </si>
  <si>
    <t>T1</t>
  </si>
  <si>
    <t>CMP-SLZ</t>
  </si>
  <si>
    <t>T2</t>
  </si>
  <si>
    <t>Bom Jesus / São Luiz</t>
  </si>
  <si>
    <t>BMJ-SLZ</t>
  </si>
  <si>
    <t>U1</t>
  </si>
  <si>
    <t>São Denário/São Luiz</t>
  </si>
  <si>
    <t>SDD-SLZ</t>
  </si>
  <si>
    <t>V1</t>
  </si>
  <si>
    <t>Paragominas / Barcacena</t>
  </si>
  <si>
    <t>PGM-BAR</t>
  </si>
  <si>
    <t>X1</t>
  </si>
  <si>
    <t>R</t>
  </si>
  <si>
    <t>F</t>
  </si>
  <si>
    <t>H</t>
  </si>
  <si>
    <t>rota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</si>
</sst>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4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5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/>
    <xf numFmtId="0" fontId="0" fillId="7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2" fillId="7" borderId="0" xfId="0" applyFont="1" applyFill="1" applyAlignment="1">
      <alignment horizontal="center" vertical="center" wrapText="1"/>
    </xf>
    <xf numFmtId="0" fontId="0" fillId="7" borderId="10" xfId="0" applyFill="1" applyBorder="1"/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7" borderId="4" xfId="0" applyFill="1" applyBorder="1"/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8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wrapText="1"/>
    </xf>
    <xf numFmtId="0" fontId="2" fillId="8" borderId="10" xfId="0" applyFont="1" applyFill="1" applyBorder="1" applyAlignment="1">
      <alignment horizontal="center" wrapText="1"/>
    </xf>
    <xf numFmtId="0" fontId="2" fillId="8" borderId="11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5964-3121-4B1A-B896-857190E6A45D}">
  <dimension ref="A1:AR90"/>
  <sheetViews>
    <sheetView topLeftCell="A41" workbookViewId="0">
      <selection activeCell="B47" sqref="B47:C49"/>
    </sheetView>
  </sheetViews>
  <sheetFormatPr defaultRowHeight="15" x14ac:dyDescent="0.25"/>
  <cols>
    <col min="4" max="4" width="19.28515625" customWidth="1"/>
  </cols>
  <sheetData>
    <row r="1" spans="1:23" x14ac:dyDescent="0.25">
      <c r="B1" s="57" t="s">
        <v>0</v>
      </c>
      <c r="C1" s="57"/>
      <c r="D1" s="57" t="s">
        <v>1</v>
      </c>
      <c r="E1" s="58" t="s">
        <v>2</v>
      </c>
      <c r="F1" s="59" t="s">
        <v>3</v>
      </c>
      <c r="G1" s="59"/>
      <c r="H1" s="59"/>
      <c r="I1" s="59"/>
      <c r="J1" s="60" t="s">
        <v>4</v>
      </c>
      <c r="K1" s="60"/>
      <c r="L1" s="60"/>
      <c r="M1" s="60"/>
      <c r="N1" s="59" t="s">
        <v>5</v>
      </c>
      <c r="O1" s="59"/>
      <c r="P1" s="59"/>
      <c r="Q1" s="59"/>
      <c r="R1" s="47" t="s">
        <v>6</v>
      </c>
      <c r="S1" s="48" t="s">
        <v>7</v>
      </c>
      <c r="V1" t="s">
        <v>8</v>
      </c>
      <c r="W1">
        <v>1</v>
      </c>
    </row>
    <row r="2" spans="1:23" x14ac:dyDescent="0.25">
      <c r="B2" s="57"/>
      <c r="C2" s="57"/>
      <c r="D2" s="57"/>
      <c r="E2" s="58"/>
      <c r="F2" s="1" t="s">
        <v>9</v>
      </c>
      <c r="G2" s="2" t="s">
        <v>10</v>
      </c>
      <c r="H2" s="2" t="s">
        <v>11</v>
      </c>
      <c r="I2" s="3" t="s">
        <v>7</v>
      </c>
      <c r="J2" s="2" t="s">
        <v>9</v>
      </c>
      <c r="K2" s="2" t="s">
        <v>10</v>
      </c>
      <c r="L2" s="2" t="s">
        <v>11</v>
      </c>
      <c r="M2" s="3" t="s">
        <v>7</v>
      </c>
      <c r="N2" s="1" t="s">
        <v>9</v>
      </c>
      <c r="O2" s="2" t="s">
        <v>10</v>
      </c>
      <c r="P2" s="2" t="s">
        <v>11</v>
      </c>
      <c r="Q2" s="4" t="s">
        <v>7</v>
      </c>
      <c r="R2" s="47"/>
      <c r="S2" s="49"/>
      <c r="T2" s="4" t="s">
        <v>12</v>
      </c>
    </row>
    <row r="3" spans="1:23" x14ac:dyDescent="0.25">
      <c r="A3" s="50" t="s">
        <v>13</v>
      </c>
      <c r="B3" s="51" t="s">
        <v>14</v>
      </c>
      <c r="C3" s="52"/>
      <c r="D3" s="5" t="s">
        <v>15</v>
      </c>
      <c r="E3" s="2" t="s">
        <v>16</v>
      </c>
      <c r="F3" s="1">
        <v>330</v>
      </c>
      <c r="G3" s="2"/>
      <c r="H3" s="2">
        <v>373</v>
      </c>
      <c r="I3" s="3">
        <f>SUM(F3:H3)</f>
        <v>703</v>
      </c>
      <c r="J3" s="2">
        <v>78.8</v>
      </c>
      <c r="K3" s="2"/>
      <c r="L3" s="2">
        <v>15.6</v>
      </c>
      <c r="M3" s="6">
        <f>SUM(J3:L3)</f>
        <v>94.399999999999991</v>
      </c>
      <c r="N3" s="1">
        <f>((((F3*$W$1)/1000)*15)*2.603/1000*121)</f>
        <v>1.5590668500000002</v>
      </c>
      <c r="O3" s="2">
        <f>((((G3*$W$1)/1000)*9.29)*2.603/1000*121)</f>
        <v>0</v>
      </c>
      <c r="P3" s="2">
        <f>((((H3*$W$1)/1000)*4)*2.603/1000*121)</f>
        <v>0.46992479600000003</v>
      </c>
      <c r="Q3" s="3">
        <f>SUM(N3:P3)</f>
        <v>2.0289916460000001</v>
      </c>
      <c r="R3" s="2">
        <v>2.8</v>
      </c>
      <c r="S3" s="6">
        <f>(Q3+M3+R3)</f>
        <v>99.228991645999983</v>
      </c>
      <c r="T3">
        <f>M3+R3</f>
        <v>97.199999999999989</v>
      </c>
      <c r="U3">
        <f>M3+R3</f>
        <v>97.199999999999989</v>
      </c>
    </row>
    <row r="4" spans="1:23" x14ac:dyDescent="0.25">
      <c r="A4" s="50"/>
      <c r="B4" s="53"/>
      <c r="C4" s="54"/>
      <c r="D4" t="s">
        <v>17</v>
      </c>
      <c r="E4" s="4" t="s">
        <v>18</v>
      </c>
      <c r="F4" s="7">
        <v>482</v>
      </c>
      <c r="G4" s="4"/>
      <c r="H4" s="4"/>
      <c r="I4" s="8">
        <f>SUM(F4:H4)</f>
        <v>482</v>
      </c>
      <c r="J4" s="4">
        <v>98</v>
      </c>
      <c r="K4" s="4"/>
      <c r="L4" s="4"/>
      <c r="M4" s="9">
        <f t="shared" ref="M4:M7" si="0">SUM(J4:L4)</f>
        <v>98</v>
      </c>
      <c r="N4" s="7">
        <f t="shared" ref="N4:N81" si="1">((((F4*$W$1)/1000)*15)*2.603/1000*121)</f>
        <v>2.2771824899999999</v>
      </c>
      <c r="O4" s="4">
        <f t="shared" ref="O4:O68" si="2">((((G4*$W$1)/1000)*9.29)*2.603/1000*121)</f>
        <v>0</v>
      </c>
      <c r="P4" s="4">
        <f t="shared" ref="P4:P68" si="3">((((H4*$W$1)/1000)*4)*2.603/1000*121)</f>
        <v>0</v>
      </c>
      <c r="Q4" s="9">
        <f t="shared" ref="Q4:Q68" si="4">SUM(N4:P4)</f>
        <v>2.2771824899999999</v>
      </c>
      <c r="R4" s="4">
        <v>0</v>
      </c>
      <c r="S4" s="9">
        <f t="shared" ref="S4:S68" si="5">(Q4+M4+R4)</f>
        <v>100.27718249</v>
      </c>
      <c r="U4">
        <f>M5</f>
        <v>99.27</v>
      </c>
    </row>
    <row r="5" spans="1:23" x14ac:dyDescent="0.25">
      <c r="A5" s="50"/>
      <c r="B5" s="53"/>
      <c r="C5" s="54"/>
      <c r="D5" t="s">
        <v>17</v>
      </c>
      <c r="E5" s="4" t="s">
        <v>19</v>
      </c>
      <c r="F5" s="7"/>
      <c r="G5" s="4">
        <v>820</v>
      </c>
      <c r="H5" s="4"/>
      <c r="I5" s="9">
        <f t="shared" ref="I5:I6" si="6">SUM(F5:H5)</f>
        <v>820</v>
      </c>
      <c r="J5" s="4"/>
      <c r="K5" s="4">
        <v>99.27</v>
      </c>
      <c r="L5" s="4"/>
      <c r="M5" s="9">
        <f t="shared" si="0"/>
        <v>99.27</v>
      </c>
      <c r="N5" s="7">
        <f t="shared" si="1"/>
        <v>0</v>
      </c>
      <c r="O5" s="4">
        <f t="shared" si="2"/>
        <v>2.3993251413999999</v>
      </c>
      <c r="P5" s="4">
        <f t="shared" si="3"/>
        <v>0</v>
      </c>
      <c r="Q5" s="9">
        <f t="shared" si="4"/>
        <v>2.3993251413999999</v>
      </c>
      <c r="R5" s="4">
        <v>0</v>
      </c>
      <c r="S5" s="9">
        <f t="shared" si="5"/>
        <v>101.66932514139999</v>
      </c>
      <c r="U5">
        <f>M4</f>
        <v>98</v>
      </c>
    </row>
    <row r="6" spans="1:23" x14ac:dyDescent="0.25">
      <c r="A6" s="50"/>
      <c r="B6" s="53"/>
      <c r="C6" s="54"/>
      <c r="D6" t="s">
        <v>20</v>
      </c>
      <c r="E6" s="4" t="s">
        <v>21</v>
      </c>
      <c r="F6" s="7">
        <v>127</v>
      </c>
      <c r="G6" s="4">
        <v>773</v>
      </c>
      <c r="H6" s="4"/>
      <c r="I6" s="9">
        <f t="shared" si="6"/>
        <v>900</v>
      </c>
      <c r="J6" s="4">
        <v>54.16</v>
      </c>
      <c r="K6" s="4">
        <v>94.8</v>
      </c>
      <c r="L6" s="4"/>
      <c r="M6" s="9">
        <f t="shared" si="0"/>
        <v>148.95999999999998</v>
      </c>
      <c r="N6" s="7">
        <f t="shared" si="1"/>
        <v>0.60000451500000007</v>
      </c>
      <c r="O6" s="4">
        <f t="shared" si="2"/>
        <v>2.2618028467100002</v>
      </c>
      <c r="P6" s="4">
        <f t="shared" si="3"/>
        <v>0</v>
      </c>
      <c r="Q6" s="9">
        <f t="shared" si="4"/>
        <v>2.8618073617100004</v>
      </c>
      <c r="R6" s="4">
        <v>2.8</v>
      </c>
      <c r="S6" s="9">
        <f t="shared" si="5"/>
        <v>154.62180736170998</v>
      </c>
      <c r="U6">
        <f>U4-U3</f>
        <v>2.0700000000000074</v>
      </c>
    </row>
    <row r="7" spans="1:23" x14ac:dyDescent="0.25">
      <c r="A7" s="50"/>
      <c r="B7" s="53"/>
      <c r="C7" s="54"/>
      <c r="D7" t="s">
        <v>22</v>
      </c>
      <c r="E7" s="4" t="s">
        <v>23</v>
      </c>
      <c r="F7" s="7">
        <v>436</v>
      </c>
      <c r="G7" s="4"/>
      <c r="H7" s="4">
        <v>231</v>
      </c>
      <c r="I7" s="9">
        <f>SUM(F7:H7)</f>
        <v>667</v>
      </c>
      <c r="J7" s="4">
        <v>90.5</v>
      </c>
      <c r="K7" s="4"/>
      <c r="L7" s="4">
        <v>9.6999999999999993</v>
      </c>
      <c r="M7" s="9">
        <f t="shared" si="0"/>
        <v>100.2</v>
      </c>
      <c r="N7" s="7">
        <f t="shared" si="1"/>
        <v>2.0598580200000001</v>
      </c>
      <c r="O7" s="4">
        <f t="shared" si="2"/>
        <v>0</v>
      </c>
      <c r="P7" s="4">
        <f t="shared" si="3"/>
        <v>0.29102581199999999</v>
      </c>
      <c r="Q7" s="9">
        <f t="shared" si="4"/>
        <v>2.3508838320000001</v>
      </c>
      <c r="R7" s="4">
        <v>2.8</v>
      </c>
      <c r="S7" s="9">
        <f t="shared" si="5"/>
        <v>105.35088383199999</v>
      </c>
    </row>
    <row r="8" spans="1:23" x14ac:dyDescent="0.25">
      <c r="A8" s="50"/>
      <c r="B8" s="55"/>
      <c r="C8" s="56"/>
      <c r="D8" s="10" t="s">
        <v>24</v>
      </c>
      <c r="E8" s="11" t="s">
        <v>25</v>
      </c>
      <c r="F8" s="12">
        <v>183</v>
      </c>
      <c r="G8" s="11">
        <v>139</v>
      </c>
      <c r="H8" s="11">
        <v>373</v>
      </c>
      <c r="I8" s="13">
        <f>SUM(F8:H8)</f>
        <v>695</v>
      </c>
      <c r="J8" s="11">
        <v>68.19</v>
      </c>
      <c r="K8" s="11">
        <v>31.65</v>
      </c>
      <c r="L8" s="11">
        <v>15.6</v>
      </c>
      <c r="M8" s="13">
        <f>SUM(J8:L8)</f>
        <v>115.44</v>
      </c>
      <c r="N8" s="12">
        <f t="shared" si="1"/>
        <v>0.86457343500000006</v>
      </c>
      <c r="O8" s="11">
        <f t="shared" si="2"/>
        <v>0.40671487153000002</v>
      </c>
      <c r="P8" s="11">
        <f t="shared" si="3"/>
        <v>0.46992479600000003</v>
      </c>
      <c r="Q8" s="14">
        <f t="shared" si="4"/>
        <v>1.7412131025300002</v>
      </c>
      <c r="R8" s="11">
        <v>5.6</v>
      </c>
      <c r="S8" s="15">
        <f t="shared" si="5"/>
        <v>122.78121310252999</v>
      </c>
    </row>
    <row r="9" spans="1:23" x14ac:dyDescent="0.25">
      <c r="A9" s="50" t="s">
        <v>13</v>
      </c>
      <c r="B9" s="51" t="s">
        <v>26</v>
      </c>
      <c r="C9" s="52"/>
      <c r="D9" s="5" t="s">
        <v>27</v>
      </c>
      <c r="E9" s="2" t="s">
        <v>28</v>
      </c>
      <c r="F9" s="1"/>
      <c r="G9" s="2">
        <v>887</v>
      </c>
      <c r="H9" s="2"/>
      <c r="I9" s="3">
        <f t="shared" ref="I9:I73" si="7">SUM(F9:H9)</f>
        <v>887</v>
      </c>
      <c r="J9" s="2"/>
      <c r="K9" s="2">
        <v>103</v>
      </c>
      <c r="L9" s="2"/>
      <c r="M9" s="3">
        <f t="shared" ref="M9:M73" si="8">SUM(J9:L9)</f>
        <v>103</v>
      </c>
      <c r="N9" s="16">
        <f t="shared" si="1"/>
        <v>0</v>
      </c>
      <c r="O9" s="2">
        <f t="shared" si="2"/>
        <v>2.5953675614899998</v>
      </c>
      <c r="P9" s="2">
        <f t="shared" si="3"/>
        <v>0</v>
      </c>
      <c r="Q9" s="3">
        <f t="shared" si="4"/>
        <v>2.5953675614899998</v>
      </c>
      <c r="R9" s="2">
        <v>0</v>
      </c>
      <c r="S9" s="3">
        <f t="shared" si="5"/>
        <v>105.59536756148999</v>
      </c>
    </row>
    <row r="10" spans="1:23" x14ac:dyDescent="0.25">
      <c r="A10" s="50"/>
      <c r="B10" s="53"/>
      <c r="C10" s="54"/>
      <c r="D10" t="s">
        <v>29</v>
      </c>
      <c r="E10" s="4" t="s">
        <v>30</v>
      </c>
      <c r="F10" s="7">
        <v>353</v>
      </c>
      <c r="G10" s="4">
        <v>114</v>
      </c>
      <c r="H10" s="4"/>
      <c r="I10" s="8">
        <f t="shared" si="7"/>
        <v>467</v>
      </c>
      <c r="J10" s="4">
        <v>80.900000000000006</v>
      </c>
      <c r="K10" s="4">
        <v>59.27</v>
      </c>
      <c r="L10" s="4"/>
      <c r="M10" s="9">
        <f t="shared" si="8"/>
        <v>140.17000000000002</v>
      </c>
      <c r="N10" s="7">
        <f t="shared" si="1"/>
        <v>1.6677290849999999</v>
      </c>
      <c r="O10" s="4">
        <f t="shared" si="2"/>
        <v>0.33356471477999999</v>
      </c>
      <c r="P10" s="4">
        <f t="shared" si="3"/>
        <v>0</v>
      </c>
      <c r="Q10" s="9">
        <f t="shared" si="4"/>
        <v>2.00129379978</v>
      </c>
      <c r="R10" s="4">
        <v>2.8</v>
      </c>
      <c r="S10" s="9">
        <f t="shared" si="5"/>
        <v>144.97129379978003</v>
      </c>
    </row>
    <row r="11" spans="1:23" x14ac:dyDescent="0.25">
      <c r="A11" s="50"/>
      <c r="B11" s="53"/>
      <c r="C11" s="54"/>
      <c r="D11" t="s">
        <v>29</v>
      </c>
      <c r="E11" s="4" t="s">
        <v>31</v>
      </c>
      <c r="F11" s="4">
        <v>133</v>
      </c>
      <c r="G11" s="7">
        <v>773</v>
      </c>
      <c r="I11" s="9">
        <f>SUM(F11:G11)</f>
        <v>906</v>
      </c>
      <c r="J11" s="4">
        <v>52.51</v>
      </c>
      <c r="K11" s="4">
        <v>94.8</v>
      </c>
      <c r="L11" s="4"/>
      <c r="M11" s="9">
        <f t="shared" si="8"/>
        <v>147.31</v>
      </c>
      <c r="N11" s="7">
        <f>((((G11*$W$1)/1000)*15)*2.603/1000*121)</f>
        <v>3.6519959850000006</v>
      </c>
      <c r="O11" s="4">
        <f>((((F11*$W$1)/1000)*9.29)*2.603/1000*121)</f>
        <v>0.38915883391</v>
      </c>
      <c r="P11" s="4">
        <f t="shared" si="3"/>
        <v>0</v>
      </c>
      <c r="Q11" s="9">
        <f t="shared" si="4"/>
        <v>4.0411548189100008</v>
      </c>
      <c r="R11" s="4">
        <v>2.8</v>
      </c>
      <c r="S11" s="9">
        <f t="shared" si="5"/>
        <v>154.15115481891002</v>
      </c>
    </row>
    <row r="12" spans="1:23" x14ac:dyDescent="0.25">
      <c r="A12" s="50"/>
      <c r="B12" s="53"/>
      <c r="C12" s="54"/>
      <c r="D12" t="s">
        <v>27</v>
      </c>
      <c r="E12" s="4" t="s">
        <v>32</v>
      </c>
      <c r="F12" s="7">
        <v>488</v>
      </c>
      <c r="G12" s="4"/>
      <c r="H12" s="4"/>
      <c r="I12" s="9">
        <f t="shared" si="7"/>
        <v>488</v>
      </c>
      <c r="J12" s="4">
        <v>96.72</v>
      </c>
      <c r="K12" s="4"/>
      <c r="L12" s="4"/>
      <c r="M12" s="9">
        <f t="shared" si="8"/>
        <v>96.72</v>
      </c>
      <c r="N12" s="7">
        <f t="shared" si="1"/>
        <v>2.3055291600000007</v>
      </c>
      <c r="O12" s="4">
        <f t="shared" si="2"/>
        <v>0</v>
      </c>
      <c r="P12" s="4">
        <f t="shared" si="3"/>
        <v>0</v>
      </c>
      <c r="Q12" s="9">
        <f t="shared" si="4"/>
        <v>2.3055291600000007</v>
      </c>
      <c r="R12" s="4">
        <v>0</v>
      </c>
      <c r="S12" s="9">
        <f t="shared" si="5"/>
        <v>99.025529160000005</v>
      </c>
    </row>
    <row r="13" spans="1:23" x14ac:dyDescent="0.25">
      <c r="A13" s="50"/>
      <c r="B13" s="53"/>
      <c r="C13" s="54"/>
      <c r="D13" t="s">
        <v>33</v>
      </c>
      <c r="E13" s="4" t="s">
        <v>34</v>
      </c>
      <c r="F13" s="7">
        <v>352</v>
      </c>
      <c r="G13" s="4"/>
      <c r="H13" s="4">
        <v>231</v>
      </c>
      <c r="I13" s="9">
        <f t="shared" si="7"/>
        <v>583</v>
      </c>
      <c r="J13" s="4">
        <v>80.62</v>
      </c>
      <c r="K13" s="4"/>
      <c r="L13" s="4">
        <v>9.6999999999999993</v>
      </c>
      <c r="M13" s="9">
        <f t="shared" si="8"/>
        <v>90.320000000000007</v>
      </c>
      <c r="N13" s="7">
        <f t="shared" si="1"/>
        <v>1.6630046399999998</v>
      </c>
      <c r="O13" s="4">
        <f t="shared" si="2"/>
        <v>0</v>
      </c>
      <c r="P13" s="4">
        <f t="shared" si="3"/>
        <v>0.29102581199999999</v>
      </c>
      <c r="Q13" s="9">
        <f t="shared" si="4"/>
        <v>1.9540304519999998</v>
      </c>
      <c r="R13" s="4">
        <v>2.8</v>
      </c>
      <c r="S13" s="9">
        <f t="shared" si="5"/>
        <v>95.074030452000002</v>
      </c>
    </row>
    <row r="14" spans="1:23" x14ac:dyDescent="0.25">
      <c r="A14" s="50"/>
      <c r="B14" s="55"/>
      <c r="C14" s="56"/>
      <c r="D14" s="10" t="s">
        <v>35</v>
      </c>
      <c r="E14" s="11" t="s">
        <v>36</v>
      </c>
      <c r="F14" s="12">
        <v>246</v>
      </c>
      <c r="G14" s="11"/>
      <c r="H14" s="11">
        <v>373</v>
      </c>
      <c r="I14" s="13">
        <f t="shared" si="7"/>
        <v>619</v>
      </c>
      <c r="J14" s="11">
        <v>68.19</v>
      </c>
      <c r="L14" s="11">
        <v>15.6</v>
      </c>
      <c r="M14" s="14">
        <f>SUM(J14:L14)</f>
        <v>83.789999999999992</v>
      </c>
      <c r="N14" s="12">
        <f t="shared" si="1"/>
        <v>1.1622134700000002</v>
      </c>
      <c r="O14" s="11">
        <f t="shared" si="2"/>
        <v>0</v>
      </c>
      <c r="P14" s="11">
        <f t="shared" si="3"/>
        <v>0.46992479600000003</v>
      </c>
      <c r="Q14" s="14">
        <f t="shared" si="4"/>
        <v>1.6321382660000001</v>
      </c>
      <c r="R14" s="11">
        <v>2.8</v>
      </c>
      <c r="S14" s="14">
        <f t="shared" si="5"/>
        <v>88.222138265999988</v>
      </c>
      <c r="T14">
        <f>R14+M14</f>
        <v>86.589999999999989</v>
      </c>
      <c r="U14">
        <f>M14+R14</f>
        <v>86.589999999999989</v>
      </c>
      <c r="V14">
        <f>J12</f>
        <v>96.72</v>
      </c>
      <c r="W14">
        <f>V14-U14</f>
        <v>10.13000000000001</v>
      </c>
    </row>
    <row r="15" spans="1:23" x14ac:dyDescent="0.25">
      <c r="A15" s="50" t="s">
        <v>13</v>
      </c>
      <c r="B15" s="51" t="s">
        <v>37</v>
      </c>
      <c r="C15" s="52"/>
      <c r="D15" s="5" t="s">
        <v>38</v>
      </c>
      <c r="E15" s="2" t="s">
        <v>39</v>
      </c>
      <c r="F15" s="1">
        <v>276</v>
      </c>
      <c r="G15" s="2">
        <v>225</v>
      </c>
      <c r="H15" s="2"/>
      <c r="I15" s="3">
        <f t="shared" si="7"/>
        <v>501</v>
      </c>
      <c r="J15" s="2">
        <v>71.72</v>
      </c>
      <c r="K15" s="2">
        <v>40.75</v>
      </c>
      <c r="L15" s="2"/>
      <c r="M15" s="3">
        <f t="shared" si="8"/>
        <v>112.47</v>
      </c>
      <c r="N15" s="1">
        <f t="shared" si="1"/>
        <v>1.3039468200000002</v>
      </c>
      <c r="O15" s="2">
        <f t="shared" si="2"/>
        <v>0.65835141074999992</v>
      </c>
      <c r="P15" s="2">
        <f t="shared" si="3"/>
        <v>0</v>
      </c>
      <c r="Q15" s="3">
        <f t="shared" si="4"/>
        <v>1.9622982307500001</v>
      </c>
      <c r="R15" s="2">
        <v>2.8</v>
      </c>
      <c r="S15" s="3">
        <f t="shared" si="5"/>
        <v>117.23229823074999</v>
      </c>
    </row>
    <row r="16" spans="1:23" x14ac:dyDescent="0.25">
      <c r="A16" s="50"/>
      <c r="B16" s="53"/>
      <c r="C16" s="54"/>
      <c r="D16" t="s">
        <v>40</v>
      </c>
      <c r="E16" s="4" t="s">
        <v>41</v>
      </c>
      <c r="F16" s="7">
        <v>340</v>
      </c>
      <c r="G16" s="4">
        <v>277</v>
      </c>
      <c r="H16" s="4"/>
      <c r="I16" s="9">
        <f t="shared" si="7"/>
        <v>617</v>
      </c>
      <c r="J16" s="4">
        <v>79.900000000000006</v>
      </c>
      <c r="K16" s="4">
        <v>46.25</v>
      </c>
      <c r="L16" s="4"/>
      <c r="M16" s="9">
        <f t="shared" si="8"/>
        <v>126.15</v>
      </c>
      <c r="N16" s="7">
        <f t="shared" si="1"/>
        <v>1.6063113000000004</v>
      </c>
      <c r="O16" s="4">
        <f t="shared" si="2"/>
        <v>0.81050373678999998</v>
      </c>
      <c r="P16" s="4">
        <f t="shared" si="3"/>
        <v>0</v>
      </c>
      <c r="Q16" s="9">
        <f t="shared" si="4"/>
        <v>2.4168150367900005</v>
      </c>
      <c r="R16" s="4">
        <v>2.8</v>
      </c>
      <c r="S16" s="9">
        <f t="shared" si="5"/>
        <v>131.36681503679003</v>
      </c>
    </row>
    <row r="17" spans="1:20" x14ac:dyDescent="0.25">
      <c r="A17" s="50"/>
      <c r="B17" s="53"/>
      <c r="C17" s="54"/>
      <c r="D17" t="s">
        <v>42</v>
      </c>
      <c r="E17" s="4" t="s">
        <v>43</v>
      </c>
      <c r="F17" s="7">
        <v>320</v>
      </c>
      <c r="G17" s="4">
        <v>263</v>
      </c>
      <c r="H17" s="4"/>
      <c r="I17" s="9">
        <f t="shared" si="7"/>
        <v>583</v>
      </c>
      <c r="J17" s="4">
        <v>76.900000000000006</v>
      </c>
      <c r="K17" s="4">
        <v>44.77</v>
      </c>
      <c r="L17" s="4"/>
      <c r="M17" s="9">
        <f t="shared" si="8"/>
        <v>121.67000000000002</v>
      </c>
      <c r="N17" s="7">
        <f t="shared" si="1"/>
        <v>1.5118224</v>
      </c>
      <c r="O17" s="4">
        <f t="shared" si="2"/>
        <v>0.76953964901000005</v>
      </c>
      <c r="P17" s="4">
        <f t="shared" si="3"/>
        <v>0</v>
      </c>
      <c r="Q17" s="9">
        <f t="shared" si="4"/>
        <v>2.2813620490100002</v>
      </c>
      <c r="R17" s="4">
        <v>2.8</v>
      </c>
      <c r="S17" s="9">
        <f t="shared" si="5"/>
        <v>126.75136204901001</v>
      </c>
    </row>
    <row r="18" spans="1:20" x14ac:dyDescent="0.25">
      <c r="A18" s="50"/>
      <c r="B18" s="53"/>
      <c r="C18" s="54"/>
      <c r="D18" t="s">
        <v>44</v>
      </c>
      <c r="E18" s="4" t="s">
        <v>45</v>
      </c>
      <c r="F18" s="7">
        <v>489</v>
      </c>
      <c r="G18" s="4"/>
      <c r="H18" s="4"/>
      <c r="I18" s="8">
        <f t="shared" si="7"/>
        <v>489</v>
      </c>
      <c r="J18" s="4">
        <v>120</v>
      </c>
      <c r="K18" s="4"/>
      <c r="L18" s="4"/>
      <c r="M18" s="9">
        <f t="shared" si="8"/>
        <v>120</v>
      </c>
      <c r="N18" s="7">
        <f t="shared" si="1"/>
        <v>2.3102536050000002</v>
      </c>
      <c r="O18" s="4">
        <f t="shared" si="2"/>
        <v>0</v>
      </c>
      <c r="P18" s="4">
        <f t="shared" si="3"/>
        <v>0</v>
      </c>
      <c r="Q18" s="9">
        <f t="shared" si="4"/>
        <v>2.3102536050000002</v>
      </c>
      <c r="R18" s="4">
        <v>0</v>
      </c>
      <c r="S18" s="9">
        <f t="shared" si="5"/>
        <v>122.310253605</v>
      </c>
    </row>
    <row r="19" spans="1:20" x14ac:dyDescent="0.25">
      <c r="A19" s="50"/>
      <c r="B19" s="55"/>
      <c r="C19" s="56"/>
      <c r="D19" s="10" t="s">
        <v>44</v>
      </c>
      <c r="E19" s="11" t="s">
        <v>46</v>
      </c>
      <c r="F19" s="12"/>
      <c r="G19" s="11">
        <v>609</v>
      </c>
      <c r="H19" s="11"/>
      <c r="I19" s="13">
        <f t="shared" si="7"/>
        <v>609</v>
      </c>
      <c r="J19" s="11"/>
      <c r="K19" s="11">
        <v>79.19</v>
      </c>
      <c r="L19" s="11"/>
      <c r="M19" s="14">
        <f t="shared" si="8"/>
        <v>79.19</v>
      </c>
      <c r="N19" s="12">
        <f t="shared" si="1"/>
        <v>0</v>
      </c>
      <c r="O19" s="11">
        <f t="shared" si="2"/>
        <v>1.7819378184299999</v>
      </c>
      <c r="P19" s="11">
        <f t="shared" si="3"/>
        <v>0</v>
      </c>
      <c r="Q19" s="14">
        <f t="shared" si="4"/>
        <v>1.7819378184299999</v>
      </c>
      <c r="R19" s="11">
        <v>0</v>
      </c>
      <c r="S19" s="14">
        <f t="shared" si="5"/>
        <v>80.971937818429993</v>
      </c>
      <c r="T19">
        <f>M19+R19</f>
        <v>79.19</v>
      </c>
    </row>
    <row r="20" spans="1:20" x14ac:dyDescent="0.25">
      <c r="A20" s="50" t="s">
        <v>13</v>
      </c>
      <c r="B20" s="51" t="s">
        <v>47</v>
      </c>
      <c r="C20" s="52"/>
      <c r="D20" s="5" t="s">
        <v>48</v>
      </c>
      <c r="E20" s="2" t="s">
        <v>49</v>
      </c>
      <c r="F20" s="1">
        <v>589</v>
      </c>
      <c r="G20" s="2"/>
      <c r="H20" s="2"/>
      <c r="I20" s="3">
        <f t="shared" si="7"/>
        <v>589</v>
      </c>
      <c r="J20" s="2">
        <v>103.7</v>
      </c>
      <c r="K20" s="2"/>
      <c r="L20" s="2"/>
      <c r="M20" s="6">
        <f t="shared" si="8"/>
        <v>103.7</v>
      </c>
      <c r="N20" s="1">
        <f t="shared" si="1"/>
        <v>2.7826981050000001</v>
      </c>
      <c r="O20" s="2">
        <f t="shared" si="2"/>
        <v>0</v>
      </c>
      <c r="P20" s="2">
        <f t="shared" si="3"/>
        <v>0</v>
      </c>
      <c r="Q20" s="3">
        <f t="shared" si="4"/>
        <v>2.7826981050000001</v>
      </c>
      <c r="R20" s="2">
        <v>0</v>
      </c>
      <c r="S20" s="6">
        <f t="shared" si="5"/>
        <v>106.482698105</v>
      </c>
      <c r="T20">
        <f>M20+R20</f>
        <v>103.7</v>
      </c>
    </row>
    <row r="21" spans="1:20" x14ac:dyDescent="0.25">
      <c r="A21" s="50"/>
      <c r="B21" s="53"/>
      <c r="C21" s="54"/>
      <c r="D21" t="s">
        <v>50</v>
      </c>
      <c r="E21" s="4" t="s">
        <v>51</v>
      </c>
      <c r="F21" s="7">
        <v>145</v>
      </c>
      <c r="G21" s="4">
        <v>606</v>
      </c>
      <c r="H21" s="4"/>
      <c r="I21" s="9">
        <f t="shared" si="7"/>
        <v>751</v>
      </c>
      <c r="J21" s="4">
        <v>56.28</v>
      </c>
      <c r="K21" s="4">
        <v>78.89</v>
      </c>
      <c r="L21" s="4"/>
      <c r="M21" s="9">
        <f t="shared" si="8"/>
        <v>135.17000000000002</v>
      </c>
      <c r="N21" s="7">
        <f t="shared" si="1"/>
        <v>0.68504452500000002</v>
      </c>
      <c r="O21" s="4">
        <f t="shared" si="2"/>
        <v>1.7731597996199997</v>
      </c>
      <c r="P21" s="4">
        <f t="shared" si="3"/>
        <v>0</v>
      </c>
      <c r="Q21" s="9">
        <f t="shared" si="4"/>
        <v>2.4582043246199996</v>
      </c>
      <c r="R21" s="4">
        <v>2.8</v>
      </c>
      <c r="S21" s="9">
        <f t="shared" si="5"/>
        <v>140.42820432462003</v>
      </c>
    </row>
    <row r="22" spans="1:20" x14ac:dyDescent="0.25">
      <c r="A22" s="50"/>
      <c r="B22" s="53"/>
      <c r="C22" s="54"/>
      <c r="D22" t="s">
        <v>52</v>
      </c>
      <c r="E22" s="4" t="s">
        <v>53</v>
      </c>
      <c r="F22" s="7">
        <v>240</v>
      </c>
      <c r="G22" s="4">
        <v>263</v>
      </c>
      <c r="H22" s="4"/>
      <c r="I22" s="8">
        <f t="shared" si="7"/>
        <v>503</v>
      </c>
      <c r="J22" s="4">
        <v>67.48</v>
      </c>
      <c r="K22" s="4">
        <v>44.77</v>
      </c>
      <c r="L22" s="4"/>
      <c r="M22" s="9">
        <f t="shared" si="8"/>
        <v>112.25</v>
      </c>
      <c r="N22" s="7">
        <f t="shared" si="1"/>
        <v>1.1338667999999998</v>
      </c>
      <c r="O22" s="4">
        <f t="shared" si="2"/>
        <v>0.76953964901000005</v>
      </c>
      <c r="P22" s="4">
        <f t="shared" si="3"/>
        <v>0</v>
      </c>
      <c r="Q22" s="8">
        <f t="shared" si="4"/>
        <v>1.9034064490099998</v>
      </c>
      <c r="R22" s="4">
        <v>2.8</v>
      </c>
      <c r="S22" s="17">
        <f t="shared" si="5"/>
        <v>116.95340644901</v>
      </c>
    </row>
    <row r="23" spans="1:20" x14ac:dyDescent="0.25">
      <c r="A23" s="50"/>
      <c r="B23" s="53"/>
      <c r="C23" s="54"/>
      <c r="D23" t="s">
        <v>54</v>
      </c>
      <c r="E23" s="4" t="s">
        <v>55</v>
      </c>
      <c r="F23" s="7">
        <v>138</v>
      </c>
      <c r="G23" s="4">
        <v>613</v>
      </c>
      <c r="H23" s="4"/>
      <c r="I23" s="9">
        <f t="shared" si="7"/>
        <v>751</v>
      </c>
      <c r="J23" s="4">
        <v>55.45</v>
      </c>
      <c r="K23" s="4">
        <v>79.5</v>
      </c>
      <c r="L23" s="4"/>
      <c r="M23" s="9">
        <f t="shared" si="8"/>
        <v>134.94999999999999</v>
      </c>
      <c r="N23" s="7">
        <f t="shared" si="1"/>
        <v>0.65197341000000009</v>
      </c>
      <c r="O23" s="4">
        <f t="shared" si="2"/>
        <v>1.7936418435099999</v>
      </c>
      <c r="P23" s="4">
        <f t="shared" si="3"/>
        <v>0</v>
      </c>
      <c r="Q23" s="9">
        <f t="shared" si="4"/>
        <v>2.4456152535099998</v>
      </c>
      <c r="R23" s="4">
        <v>2.8</v>
      </c>
      <c r="S23" s="9">
        <f t="shared" si="5"/>
        <v>140.19561525351</v>
      </c>
    </row>
    <row r="24" spans="1:20" x14ac:dyDescent="0.25">
      <c r="A24" s="50"/>
      <c r="B24" s="53"/>
      <c r="C24" s="54"/>
      <c r="D24" t="s">
        <v>56</v>
      </c>
      <c r="E24" s="4" t="s">
        <v>57</v>
      </c>
      <c r="F24" s="7">
        <v>425</v>
      </c>
      <c r="G24" s="4">
        <v>225</v>
      </c>
      <c r="H24" s="4"/>
      <c r="I24" s="9">
        <f t="shared" si="7"/>
        <v>650</v>
      </c>
      <c r="J24" s="4">
        <v>89.29</v>
      </c>
      <c r="K24" s="4">
        <v>40.75</v>
      </c>
      <c r="L24" s="4"/>
      <c r="M24" s="9">
        <f t="shared" si="8"/>
        <v>130.04000000000002</v>
      </c>
      <c r="N24" s="7">
        <f t="shared" si="1"/>
        <v>2.0078891250000002</v>
      </c>
      <c r="O24" s="4">
        <f t="shared" si="2"/>
        <v>0.65835141074999992</v>
      </c>
      <c r="P24" s="4">
        <f t="shared" si="3"/>
        <v>0</v>
      </c>
      <c r="Q24" s="9">
        <f t="shared" si="4"/>
        <v>2.6662405357500001</v>
      </c>
      <c r="R24" s="4">
        <v>2.8</v>
      </c>
      <c r="S24" s="9">
        <f t="shared" si="5"/>
        <v>135.50624053575004</v>
      </c>
    </row>
    <row r="25" spans="1:20" x14ac:dyDescent="0.25">
      <c r="A25" s="50"/>
      <c r="B25" s="55"/>
      <c r="C25" s="56"/>
      <c r="D25" s="10" t="s">
        <v>58</v>
      </c>
      <c r="E25" s="11" t="s">
        <v>59</v>
      </c>
      <c r="F25" s="12">
        <v>353</v>
      </c>
      <c r="G25" s="11">
        <v>388</v>
      </c>
      <c r="H25" s="11"/>
      <c r="I25" s="13">
        <f t="shared" si="7"/>
        <v>741</v>
      </c>
      <c r="J25" s="11">
        <v>80.8</v>
      </c>
      <c r="K25" s="11">
        <v>58</v>
      </c>
      <c r="L25" s="11"/>
      <c r="M25" s="13">
        <f t="shared" si="8"/>
        <v>138.80000000000001</v>
      </c>
      <c r="N25" s="12">
        <f t="shared" si="1"/>
        <v>1.6677290849999999</v>
      </c>
      <c r="O25" s="11">
        <f t="shared" si="2"/>
        <v>1.13529043276</v>
      </c>
      <c r="P25" s="11">
        <f t="shared" si="3"/>
        <v>0</v>
      </c>
      <c r="Q25" s="13">
        <f t="shared" si="4"/>
        <v>2.8030195177600001</v>
      </c>
      <c r="R25" s="11">
        <v>5.6</v>
      </c>
      <c r="S25" s="13">
        <f t="shared" si="5"/>
        <v>147.20301951776</v>
      </c>
    </row>
    <row r="26" spans="1:20" x14ac:dyDescent="0.25">
      <c r="A26" s="50" t="s">
        <v>13</v>
      </c>
      <c r="B26" s="61" t="s">
        <v>60</v>
      </c>
      <c r="C26" s="62"/>
      <c r="D26" s="5" t="s">
        <v>61</v>
      </c>
      <c r="E26" s="2" t="s">
        <v>62</v>
      </c>
      <c r="F26" s="1">
        <v>84.7</v>
      </c>
      <c r="G26" s="2">
        <v>606</v>
      </c>
      <c r="H26" s="2"/>
      <c r="I26" s="3">
        <f t="shared" si="7"/>
        <v>690.7</v>
      </c>
      <c r="J26" s="2">
        <v>49.27</v>
      </c>
      <c r="K26" s="2">
        <v>78.89</v>
      </c>
      <c r="L26" s="2"/>
      <c r="M26" s="3">
        <f t="shared" si="8"/>
        <v>128.16</v>
      </c>
      <c r="N26" s="1">
        <f t="shared" si="1"/>
        <v>0.40016049149999999</v>
      </c>
      <c r="O26" s="2">
        <f t="shared" si="2"/>
        <v>1.7731597996199997</v>
      </c>
      <c r="P26" s="2">
        <f t="shared" si="3"/>
        <v>0</v>
      </c>
      <c r="Q26" s="6">
        <f t="shared" si="4"/>
        <v>2.1733202911199996</v>
      </c>
      <c r="R26" s="2">
        <v>2.8</v>
      </c>
      <c r="S26" s="18">
        <f t="shared" si="5"/>
        <v>133.13332029112001</v>
      </c>
    </row>
    <row r="27" spans="1:20" x14ac:dyDescent="0.25">
      <c r="A27" s="50"/>
      <c r="B27" s="63"/>
      <c r="C27" s="64"/>
      <c r="D27" t="s">
        <v>63</v>
      </c>
      <c r="E27" s="4" t="s">
        <v>64</v>
      </c>
      <c r="F27" s="7">
        <v>327</v>
      </c>
      <c r="G27" s="4">
        <v>263</v>
      </c>
      <c r="H27" s="4"/>
      <c r="I27" s="8">
        <f t="shared" si="7"/>
        <v>590</v>
      </c>
      <c r="J27" s="4">
        <v>77.47</v>
      </c>
      <c r="K27" s="4">
        <v>44.77</v>
      </c>
      <c r="L27" s="4"/>
      <c r="M27" s="9">
        <f t="shared" si="8"/>
        <v>122.24000000000001</v>
      </c>
      <c r="N27" s="7">
        <f t="shared" si="1"/>
        <v>1.5448935150000001</v>
      </c>
      <c r="O27" s="4">
        <f t="shared" si="2"/>
        <v>0.76953964901000005</v>
      </c>
      <c r="P27" s="4">
        <f t="shared" si="3"/>
        <v>0</v>
      </c>
      <c r="Q27" s="9">
        <f t="shared" si="4"/>
        <v>2.31443316401</v>
      </c>
      <c r="R27" s="4">
        <v>2.8</v>
      </c>
      <c r="S27" s="9">
        <f t="shared" si="5"/>
        <v>127.35443316401</v>
      </c>
    </row>
    <row r="28" spans="1:20" x14ac:dyDescent="0.25">
      <c r="A28" s="50"/>
      <c r="B28" s="63"/>
      <c r="C28" s="64"/>
      <c r="D28" t="s">
        <v>65</v>
      </c>
      <c r="E28" s="4" t="s">
        <v>66</v>
      </c>
      <c r="F28" s="7">
        <v>499</v>
      </c>
      <c r="G28" s="4">
        <v>225</v>
      </c>
      <c r="H28" s="4"/>
      <c r="I28" s="9">
        <f t="shared" si="7"/>
        <v>724</v>
      </c>
      <c r="J28" s="4">
        <v>98.92</v>
      </c>
      <c r="K28" s="4">
        <v>40.75</v>
      </c>
      <c r="L28" s="4"/>
      <c r="M28" s="9">
        <f t="shared" si="8"/>
        <v>139.67000000000002</v>
      </c>
      <c r="N28" s="7">
        <f t="shared" si="1"/>
        <v>2.3574980550000006</v>
      </c>
      <c r="O28" s="4">
        <f t="shared" si="2"/>
        <v>0.65835141074999992</v>
      </c>
      <c r="P28" s="4">
        <f t="shared" si="3"/>
        <v>0</v>
      </c>
      <c r="Q28" s="9">
        <f t="shared" si="4"/>
        <v>3.0158494657500006</v>
      </c>
      <c r="R28" s="4">
        <v>2.8</v>
      </c>
      <c r="S28" s="9">
        <f t="shared" si="5"/>
        <v>145.48584946575002</v>
      </c>
    </row>
    <row r="29" spans="1:20" x14ac:dyDescent="0.25">
      <c r="A29" s="50"/>
      <c r="B29" s="65"/>
      <c r="C29" s="66"/>
      <c r="D29" s="10" t="s">
        <v>67</v>
      </c>
      <c r="E29" s="11" t="s">
        <v>68</v>
      </c>
      <c r="F29" s="12">
        <v>678</v>
      </c>
      <c r="G29" s="11"/>
      <c r="H29" s="11"/>
      <c r="I29" s="13">
        <f t="shared" si="7"/>
        <v>678</v>
      </c>
      <c r="J29" s="11">
        <v>112</v>
      </c>
      <c r="K29" s="11"/>
      <c r="L29" s="11"/>
      <c r="M29" s="14">
        <f t="shared" si="8"/>
        <v>112</v>
      </c>
      <c r="N29" s="12">
        <f t="shared" si="1"/>
        <v>3.2031737100000006</v>
      </c>
      <c r="O29" s="11">
        <f t="shared" si="2"/>
        <v>0</v>
      </c>
      <c r="P29" s="11">
        <f t="shared" si="3"/>
        <v>0</v>
      </c>
      <c r="Q29" s="13">
        <f t="shared" si="4"/>
        <v>3.2031737100000006</v>
      </c>
      <c r="R29" s="11">
        <v>0</v>
      </c>
      <c r="S29" s="14">
        <f t="shared" si="5"/>
        <v>115.20317371</v>
      </c>
      <c r="T29">
        <f>M29</f>
        <v>112</v>
      </c>
    </row>
    <row r="30" spans="1:20" x14ac:dyDescent="0.25">
      <c r="A30" s="50" t="s">
        <v>13</v>
      </c>
      <c r="B30" s="51" t="s">
        <v>69</v>
      </c>
      <c r="C30" s="52"/>
      <c r="D30" s="5" t="s">
        <v>70</v>
      </c>
      <c r="E30" s="2" t="s">
        <v>71</v>
      </c>
      <c r="F30" s="1">
        <v>150</v>
      </c>
      <c r="G30" s="2">
        <v>263</v>
      </c>
      <c r="H30" s="2"/>
      <c r="I30" s="6">
        <f t="shared" si="7"/>
        <v>413</v>
      </c>
      <c r="J30" s="2">
        <v>56.8</v>
      </c>
      <c r="K30" s="2">
        <v>44.77</v>
      </c>
      <c r="L30" s="2"/>
      <c r="M30" s="3">
        <f t="shared" si="8"/>
        <v>101.57</v>
      </c>
      <c r="N30" s="1">
        <f t="shared" si="1"/>
        <v>0.70866675000000012</v>
      </c>
      <c r="O30" s="2">
        <f t="shared" si="2"/>
        <v>0.76953964901000005</v>
      </c>
      <c r="P30" s="2">
        <f t="shared" si="3"/>
        <v>0</v>
      </c>
      <c r="Q30" s="6">
        <f t="shared" si="4"/>
        <v>1.4782063990100003</v>
      </c>
      <c r="R30" s="2">
        <v>2.8</v>
      </c>
      <c r="S30" s="3">
        <f t="shared" si="5"/>
        <v>105.84820639901</v>
      </c>
    </row>
    <row r="31" spans="1:20" x14ac:dyDescent="0.25">
      <c r="A31" s="50"/>
      <c r="B31" s="53"/>
      <c r="C31" s="54"/>
      <c r="D31" t="s">
        <v>72</v>
      </c>
      <c r="E31" s="4" t="s">
        <v>73</v>
      </c>
      <c r="F31" s="7">
        <v>502</v>
      </c>
      <c r="G31" s="4"/>
      <c r="H31" s="4"/>
      <c r="I31" s="9">
        <f t="shared" si="7"/>
        <v>502</v>
      </c>
      <c r="J31" s="4">
        <v>98.37</v>
      </c>
      <c r="K31" s="4"/>
      <c r="L31" s="4"/>
      <c r="M31" s="8">
        <f t="shared" si="8"/>
        <v>98.37</v>
      </c>
      <c r="N31" s="7">
        <f t="shared" si="1"/>
        <v>2.3716713899999999</v>
      </c>
      <c r="O31" s="4">
        <f t="shared" si="2"/>
        <v>0</v>
      </c>
      <c r="P31" s="4">
        <f t="shared" si="3"/>
        <v>0</v>
      </c>
      <c r="Q31" s="9">
        <f t="shared" si="4"/>
        <v>2.3716713899999999</v>
      </c>
      <c r="R31" s="4">
        <v>0</v>
      </c>
      <c r="S31" s="8">
        <f t="shared" si="5"/>
        <v>100.74167139000001</v>
      </c>
      <c r="T31">
        <f>M31+R31</f>
        <v>98.37</v>
      </c>
    </row>
    <row r="32" spans="1:20" x14ac:dyDescent="0.25">
      <c r="A32" s="50"/>
      <c r="B32" s="55"/>
      <c r="C32" s="56"/>
      <c r="D32" s="10" t="s">
        <v>74</v>
      </c>
      <c r="E32" s="11" t="s">
        <v>75</v>
      </c>
      <c r="F32" s="12">
        <v>310</v>
      </c>
      <c r="G32" s="11">
        <v>225</v>
      </c>
      <c r="H32" s="11"/>
      <c r="I32" s="13">
        <f t="shared" si="7"/>
        <v>535</v>
      </c>
      <c r="J32" s="11">
        <v>75.31</v>
      </c>
      <c r="K32" s="11">
        <v>40.75</v>
      </c>
      <c r="L32" s="11"/>
      <c r="M32" s="13">
        <f t="shared" si="8"/>
        <v>116.06</v>
      </c>
      <c r="N32" s="12">
        <f t="shared" si="1"/>
        <v>1.46457795</v>
      </c>
      <c r="O32" s="11">
        <f t="shared" si="2"/>
        <v>0.65835141074999992</v>
      </c>
      <c r="P32" s="11">
        <f t="shared" si="3"/>
        <v>0</v>
      </c>
      <c r="Q32" s="13">
        <f t="shared" si="4"/>
        <v>2.1229293607499997</v>
      </c>
      <c r="R32" s="11">
        <v>2.8</v>
      </c>
      <c r="S32" s="13">
        <f t="shared" si="5"/>
        <v>120.98292936074999</v>
      </c>
    </row>
    <row r="33" spans="1:44" x14ac:dyDescent="0.25">
      <c r="A33" s="50" t="s">
        <v>13</v>
      </c>
      <c r="B33" s="51" t="s">
        <v>76</v>
      </c>
      <c r="C33" s="52"/>
      <c r="D33" s="5" t="s">
        <v>77</v>
      </c>
      <c r="E33" s="2" t="s">
        <v>78</v>
      </c>
      <c r="F33" s="1">
        <v>119</v>
      </c>
      <c r="G33" s="2">
        <v>406</v>
      </c>
      <c r="H33" s="2"/>
      <c r="I33" s="3">
        <f t="shared" si="7"/>
        <v>525</v>
      </c>
      <c r="J33" s="2">
        <v>53.21</v>
      </c>
      <c r="K33" s="2">
        <v>87.05</v>
      </c>
      <c r="L33" s="2"/>
      <c r="M33" s="3">
        <f t="shared" si="8"/>
        <v>140.26</v>
      </c>
      <c r="N33" s="1">
        <f t="shared" si="1"/>
        <v>0.5622089549999999</v>
      </c>
      <c r="O33" s="2">
        <f t="shared" si="2"/>
        <v>1.1879585456199999</v>
      </c>
      <c r="P33" s="2">
        <f t="shared" si="3"/>
        <v>0</v>
      </c>
      <c r="Q33" s="6">
        <f t="shared" si="4"/>
        <v>1.7501675006199999</v>
      </c>
      <c r="R33" s="2">
        <v>2.8</v>
      </c>
      <c r="S33" s="3">
        <f t="shared" si="5"/>
        <v>144.81016750062</v>
      </c>
    </row>
    <row r="34" spans="1:44" x14ac:dyDescent="0.25">
      <c r="A34" s="50"/>
      <c r="B34" s="53"/>
      <c r="C34" s="54"/>
      <c r="D34" t="s">
        <v>79</v>
      </c>
      <c r="E34" s="4" t="s">
        <v>80</v>
      </c>
      <c r="F34" s="7">
        <v>246</v>
      </c>
      <c r="G34" s="4">
        <v>277</v>
      </c>
      <c r="H34" s="4"/>
      <c r="I34" s="9">
        <f t="shared" si="7"/>
        <v>523</v>
      </c>
      <c r="J34" s="4">
        <v>68.2</v>
      </c>
      <c r="K34" s="4">
        <v>46.25</v>
      </c>
      <c r="L34" s="4"/>
      <c r="M34" s="9">
        <f t="shared" si="8"/>
        <v>114.45</v>
      </c>
      <c r="N34" s="7">
        <f t="shared" si="1"/>
        <v>1.1622134700000002</v>
      </c>
      <c r="O34" s="4">
        <f t="shared" si="2"/>
        <v>0.81050373678999998</v>
      </c>
      <c r="P34" s="4">
        <f t="shared" si="3"/>
        <v>0</v>
      </c>
      <c r="Q34" s="9">
        <f t="shared" si="4"/>
        <v>1.9727172067900001</v>
      </c>
      <c r="R34" s="4">
        <v>2.8</v>
      </c>
      <c r="S34" s="9">
        <f t="shared" si="5"/>
        <v>119.22271720678999</v>
      </c>
    </row>
    <row r="35" spans="1:44" x14ac:dyDescent="0.25">
      <c r="A35" s="50"/>
      <c r="B35" s="53"/>
      <c r="C35" s="54"/>
      <c r="D35" t="s">
        <v>81</v>
      </c>
      <c r="E35" s="4" t="s">
        <v>82</v>
      </c>
      <c r="F35" s="7">
        <v>554</v>
      </c>
      <c r="G35" s="4"/>
      <c r="H35" s="4"/>
      <c r="I35" s="9">
        <f t="shared" si="7"/>
        <v>554</v>
      </c>
      <c r="J35" s="4">
        <v>104.5</v>
      </c>
      <c r="K35" s="4"/>
      <c r="L35" s="4"/>
      <c r="M35" s="9">
        <f t="shared" si="8"/>
        <v>104.5</v>
      </c>
      <c r="N35" s="7">
        <f t="shared" si="1"/>
        <v>2.6173425300000002</v>
      </c>
      <c r="O35" s="4">
        <f t="shared" si="2"/>
        <v>0</v>
      </c>
      <c r="P35" s="4">
        <f t="shared" si="3"/>
        <v>0</v>
      </c>
      <c r="Q35" s="9">
        <f t="shared" si="4"/>
        <v>2.6173425300000002</v>
      </c>
      <c r="R35" s="4">
        <v>0</v>
      </c>
      <c r="S35" s="9">
        <f t="shared" si="5"/>
        <v>107.11734253</v>
      </c>
    </row>
    <row r="36" spans="1:44" x14ac:dyDescent="0.25">
      <c r="A36" s="50"/>
      <c r="B36" s="53"/>
      <c r="C36" s="54"/>
      <c r="D36" t="s">
        <v>83</v>
      </c>
      <c r="E36" s="4" t="s">
        <v>84</v>
      </c>
      <c r="F36" s="7">
        <v>494</v>
      </c>
      <c r="G36" s="4"/>
      <c r="H36" s="4"/>
      <c r="I36" s="8">
        <f t="shared" si="7"/>
        <v>494</v>
      </c>
      <c r="J36" s="4">
        <v>97.43</v>
      </c>
      <c r="K36" s="4"/>
      <c r="L36" s="4"/>
      <c r="M36" s="8">
        <f t="shared" si="8"/>
        <v>97.43</v>
      </c>
      <c r="N36" s="7">
        <f t="shared" si="1"/>
        <v>2.3338758300000002</v>
      </c>
      <c r="O36" s="4">
        <f t="shared" si="2"/>
        <v>0</v>
      </c>
      <c r="P36" s="4">
        <f t="shared" si="3"/>
        <v>0</v>
      </c>
      <c r="Q36" s="9">
        <f t="shared" si="4"/>
        <v>2.3338758300000002</v>
      </c>
      <c r="R36" s="4">
        <v>0</v>
      </c>
      <c r="S36" s="8">
        <f t="shared" si="5"/>
        <v>99.763875830000003</v>
      </c>
      <c r="T36">
        <f>M36</f>
        <v>97.43</v>
      </c>
    </row>
    <row r="37" spans="1:44" x14ac:dyDescent="0.25">
      <c r="A37" s="50"/>
      <c r="B37" s="55"/>
      <c r="C37" s="56"/>
      <c r="D37" s="10" t="s">
        <v>85</v>
      </c>
      <c r="E37" s="11" t="s">
        <v>86</v>
      </c>
      <c r="F37" s="12">
        <v>280</v>
      </c>
      <c r="G37" s="11">
        <v>225</v>
      </c>
      <c r="H37" s="11"/>
      <c r="I37" s="13">
        <f t="shared" si="7"/>
        <v>505</v>
      </c>
      <c r="J37" s="11">
        <v>72.2</v>
      </c>
      <c r="K37" s="11">
        <v>40.75</v>
      </c>
      <c r="L37" s="11"/>
      <c r="M37" s="13">
        <f t="shared" si="8"/>
        <v>112.95</v>
      </c>
      <c r="N37" s="12">
        <f t="shared" si="1"/>
        <v>1.3228446</v>
      </c>
      <c r="O37" s="11">
        <f t="shared" si="2"/>
        <v>0.65835141074999992</v>
      </c>
      <c r="P37" s="11">
        <f t="shared" si="3"/>
        <v>0</v>
      </c>
      <c r="Q37" s="13">
        <f t="shared" si="4"/>
        <v>1.98119601075</v>
      </c>
      <c r="R37" s="11">
        <v>2.8</v>
      </c>
      <c r="S37" s="13">
        <f t="shared" si="5"/>
        <v>117.73119601075</v>
      </c>
    </row>
    <row r="38" spans="1:44" x14ac:dyDescent="0.25">
      <c r="A38" s="60" t="s">
        <v>13</v>
      </c>
      <c r="B38" s="64" t="s">
        <v>87</v>
      </c>
      <c r="C38" s="64"/>
      <c r="D38" t="s">
        <v>88</v>
      </c>
      <c r="E38" s="4" t="s">
        <v>89</v>
      </c>
      <c r="F38" s="7">
        <v>258</v>
      </c>
      <c r="G38" s="4"/>
      <c r="H38" s="4"/>
      <c r="I38" s="8">
        <f t="shared" si="7"/>
        <v>258</v>
      </c>
      <c r="J38" s="4">
        <v>69.900000000000006</v>
      </c>
      <c r="K38" s="4"/>
      <c r="L38" s="4"/>
      <c r="M38" s="8">
        <f t="shared" si="8"/>
        <v>69.900000000000006</v>
      </c>
      <c r="N38" s="7">
        <f t="shared" si="1"/>
        <v>1.21890681</v>
      </c>
      <c r="O38" s="4">
        <f t="shared" si="2"/>
        <v>0</v>
      </c>
      <c r="P38" s="4">
        <f t="shared" si="3"/>
        <v>0</v>
      </c>
      <c r="Q38" s="9">
        <f t="shared" si="4"/>
        <v>1.21890681</v>
      </c>
      <c r="R38" s="4">
        <v>0</v>
      </c>
      <c r="S38" s="8">
        <f t="shared" si="5"/>
        <v>71.118906809999999</v>
      </c>
      <c r="T38">
        <f>M38</f>
        <v>69.900000000000006</v>
      </c>
    </row>
    <row r="39" spans="1:44" x14ac:dyDescent="0.25">
      <c r="A39" s="60"/>
      <c r="B39" s="64"/>
      <c r="C39" s="64"/>
      <c r="D39" t="s">
        <v>90</v>
      </c>
      <c r="E39" s="4" t="s">
        <v>91</v>
      </c>
      <c r="F39" s="7">
        <v>42.6</v>
      </c>
      <c r="G39" s="4">
        <v>225</v>
      </c>
      <c r="H39" s="4"/>
      <c r="I39" s="9">
        <f t="shared" si="7"/>
        <v>267.60000000000002</v>
      </c>
      <c r="J39" s="4">
        <v>72.2</v>
      </c>
      <c r="K39" s="4">
        <v>40.75</v>
      </c>
      <c r="L39" s="4"/>
      <c r="M39" s="9">
        <f t="shared" si="8"/>
        <v>112.95</v>
      </c>
      <c r="N39" s="7">
        <f t="shared" si="1"/>
        <v>0.201261357</v>
      </c>
      <c r="O39" s="4">
        <f t="shared" si="2"/>
        <v>0.65835141074999992</v>
      </c>
      <c r="P39" s="4">
        <f t="shared" si="3"/>
        <v>0</v>
      </c>
      <c r="Q39" s="19">
        <f t="shared" si="4"/>
        <v>0.85961276774999995</v>
      </c>
      <c r="R39" s="4">
        <v>2.8</v>
      </c>
      <c r="S39" s="9">
        <f t="shared" si="5"/>
        <v>116.60961276774999</v>
      </c>
    </row>
    <row r="40" spans="1:44" x14ac:dyDescent="0.25">
      <c r="A40" s="50" t="s">
        <v>92</v>
      </c>
      <c r="B40" s="51" t="s">
        <v>93</v>
      </c>
      <c r="C40" s="52"/>
      <c r="D40" s="5" t="s">
        <v>94</v>
      </c>
      <c r="E40" s="2" t="s">
        <v>95</v>
      </c>
      <c r="F40" s="1"/>
      <c r="G40" s="2">
        <v>1080</v>
      </c>
      <c r="H40" s="2"/>
      <c r="I40" s="3">
        <f t="shared" si="7"/>
        <v>1080</v>
      </c>
      <c r="J40" s="2"/>
      <c r="K40" s="2">
        <v>118.5</v>
      </c>
      <c r="L40" s="2"/>
      <c r="M40" s="3">
        <f t="shared" si="8"/>
        <v>118.5</v>
      </c>
      <c r="N40" s="1">
        <f t="shared" si="1"/>
        <v>0</v>
      </c>
      <c r="O40" s="2">
        <f t="shared" si="2"/>
        <v>3.1600867716000001</v>
      </c>
      <c r="P40" s="2">
        <f t="shared" si="3"/>
        <v>0</v>
      </c>
      <c r="Q40" s="3">
        <f t="shared" si="4"/>
        <v>3.1600867716000001</v>
      </c>
      <c r="R40" s="2">
        <v>0</v>
      </c>
      <c r="S40" s="3">
        <f t="shared" si="5"/>
        <v>121.66008677160001</v>
      </c>
    </row>
    <row r="41" spans="1:44" x14ac:dyDescent="0.25">
      <c r="A41" s="50"/>
      <c r="B41" s="53"/>
      <c r="C41" s="54"/>
      <c r="D41" s="20" t="s">
        <v>94</v>
      </c>
      <c r="E41" s="21" t="s">
        <v>96</v>
      </c>
      <c r="F41" s="22">
        <v>669</v>
      </c>
      <c r="G41" s="21"/>
      <c r="H41" s="21"/>
      <c r="I41" s="23">
        <f t="shared" si="7"/>
        <v>669</v>
      </c>
      <c r="J41" s="21">
        <v>118</v>
      </c>
      <c r="K41" s="21"/>
      <c r="L41" s="21"/>
      <c r="M41" s="23">
        <f t="shared" si="8"/>
        <v>118</v>
      </c>
      <c r="N41" s="22">
        <f t="shared" si="1"/>
        <v>3.1606537050000001</v>
      </c>
      <c r="O41" s="21">
        <f t="shared" si="2"/>
        <v>0</v>
      </c>
      <c r="P41" s="21">
        <f t="shared" si="3"/>
        <v>0</v>
      </c>
      <c r="Q41" s="23">
        <f t="shared" si="4"/>
        <v>3.1606537050000001</v>
      </c>
      <c r="R41" s="21">
        <v>0</v>
      </c>
      <c r="S41" s="23">
        <f t="shared" si="5"/>
        <v>121.160653705</v>
      </c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x14ac:dyDescent="0.25">
      <c r="A42" s="50"/>
      <c r="B42" s="53"/>
      <c r="C42" s="54"/>
      <c r="D42" t="s">
        <v>97</v>
      </c>
      <c r="E42" s="4" t="s">
        <v>98</v>
      </c>
      <c r="F42" s="7">
        <v>682</v>
      </c>
      <c r="G42" s="4"/>
      <c r="H42" s="4">
        <v>768</v>
      </c>
      <c r="I42" s="9">
        <f>SUM(F42:H42)</f>
        <v>1450</v>
      </c>
      <c r="J42" s="4">
        <v>158.69999999999999</v>
      </c>
      <c r="K42" s="4"/>
      <c r="L42" s="4">
        <v>32.5</v>
      </c>
      <c r="M42" s="9">
        <f>SUM(J42:L42)</f>
        <v>191.2</v>
      </c>
      <c r="N42" s="7">
        <f>((((F42*$W$1)/1000)*15)*2.603/1000*121)</f>
        <v>3.2220714900000003</v>
      </c>
      <c r="O42" s="4">
        <f>((((G42*$W$1)/1000)*9.29)*2.603/1000*121)</f>
        <v>0</v>
      </c>
      <c r="P42" s="4">
        <f t="shared" si="3"/>
        <v>0.96756633600000008</v>
      </c>
      <c r="Q42" s="9">
        <f t="shared" si="4"/>
        <v>4.1896378260000002</v>
      </c>
      <c r="R42" s="4">
        <v>5.6</v>
      </c>
      <c r="S42" s="9">
        <f t="shared" si="5"/>
        <v>200.98963782599998</v>
      </c>
    </row>
    <row r="43" spans="1:44" x14ac:dyDescent="0.25">
      <c r="A43" s="50"/>
      <c r="B43" s="55"/>
      <c r="C43" s="56"/>
      <c r="D43" s="10" t="s">
        <v>99</v>
      </c>
      <c r="E43" s="11" t="s">
        <v>100</v>
      </c>
      <c r="F43" s="12">
        <v>462</v>
      </c>
      <c r="G43" s="11">
        <v>277</v>
      </c>
      <c r="H43" s="11"/>
      <c r="I43" s="13">
        <f t="shared" si="7"/>
        <v>739</v>
      </c>
      <c r="J43" s="11">
        <v>93.65</v>
      </c>
      <c r="K43" s="11">
        <v>46.25</v>
      </c>
      <c r="L43" s="11"/>
      <c r="M43" s="13">
        <f t="shared" si="8"/>
        <v>139.9</v>
      </c>
      <c r="N43" s="12">
        <f t="shared" si="1"/>
        <v>2.1826935900000004</v>
      </c>
      <c r="O43" s="11">
        <f t="shared" si="2"/>
        <v>0.81050373678999998</v>
      </c>
      <c r="P43" s="11">
        <f t="shared" si="3"/>
        <v>0</v>
      </c>
      <c r="Q43" s="14">
        <f t="shared" si="4"/>
        <v>2.9931973267900003</v>
      </c>
      <c r="R43" s="11">
        <v>2.8</v>
      </c>
      <c r="S43" s="13">
        <f t="shared" si="5"/>
        <v>145.69319732679003</v>
      </c>
    </row>
    <row r="44" spans="1:44" x14ac:dyDescent="0.25">
      <c r="A44" s="50"/>
      <c r="B44" s="51" t="s">
        <v>101</v>
      </c>
      <c r="C44" s="52"/>
      <c r="D44" s="5" t="s">
        <v>102</v>
      </c>
      <c r="E44" s="2" t="s">
        <v>103</v>
      </c>
      <c r="F44" s="1">
        <v>128</v>
      </c>
      <c r="G44" s="2">
        <v>568</v>
      </c>
      <c r="H44" s="2"/>
      <c r="I44" s="3">
        <f t="shared" si="7"/>
        <v>696</v>
      </c>
      <c r="J44" s="2">
        <v>54.28</v>
      </c>
      <c r="K44" s="2">
        <v>75.27</v>
      </c>
      <c r="L44" s="2"/>
      <c r="M44" s="3">
        <f t="shared" si="8"/>
        <v>129.55000000000001</v>
      </c>
      <c r="N44" s="1">
        <f t="shared" si="1"/>
        <v>0.60472896000000009</v>
      </c>
      <c r="O44" s="2">
        <f t="shared" si="2"/>
        <v>1.6619715613600001</v>
      </c>
      <c r="P44" s="2">
        <f t="shared" si="3"/>
        <v>0</v>
      </c>
      <c r="Q44" s="3">
        <f t="shared" si="4"/>
        <v>2.2667005213600002</v>
      </c>
      <c r="R44" s="2">
        <v>2.8</v>
      </c>
      <c r="S44" s="3">
        <f t="shared" si="5"/>
        <v>134.61670052136003</v>
      </c>
    </row>
    <row r="45" spans="1:44" x14ac:dyDescent="0.25">
      <c r="A45" s="50"/>
      <c r="B45" s="53"/>
      <c r="C45" s="54"/>
      <c r="D45" s="20" t="s">
        <v>104</v>
      </c>
      <c r="E45" s="21" t="s">
        <v>105</v>
      </c>
      <c r="F45" s="22">
        <v>545</v>
      </c>
      <c r="G45" s="21"/>
      <c r="H45" s="21"/>
      <c r="I45" s="23">
        <f t="shared" si="7"/>
        <v>545</v>
      </c>
      <c r="J45" s="21">
        <v>103.44</v>
      </c>
      <c r="K45" s="21"/>
      <c r="L45" s="21"/>
      <c r="M45" s="23">
        <f t="shared" si="8"/>
        <v>103.44</v>
      </c>
      <c r="N45" s="22">
        <f t="shared" si="1"/>
        <v>2.5748225250000005</v>
      </c>
      <c r="O45" s="21">
        <f t="shared" si="2"/>
        <v>0</v>
      </c>
      <c r="P45" s="21">
        <f t="shared" si="3"/>
        <v>0</v>
      </c>
      <c r="Q45" s="23">
        <f t="shared" si="4"/>
        <v>2.5748225250000005</v>
      </c>
      <c r="R45" s="21">
        <v>0</v>
      </c>
      <c r="S45" s="23">
        <f t="shared" si="5"/>
        <v>106.014822525</v>
      </c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x14ac:dyDescent="0.25">
      <c r="A46" s="50"/>
      <c r="B46" s="55"/>
      <c r="C46" s="56"/>
      <c r="D46" s="10" t="s">
        <v>106</v>
      </c>
      <c r="E46" s="11" t="s">
        <v>107</v>
      </c>
      <c r="F46" s="12">
        <v>68.3</v>
      </c>
      <c r="G46" s="11">
        <v>549.9</v>
      </c>
      <c r="H46" s="11"/>
      <c r="I46" s="13">
        <f t="shared" si="7"/>
        <v>618.19999999999993</v>
      </c>
      <c r="J46" s="11">
        <v>47.25</v>
      </c>
      <c r="K46" s="11">
        <v>73.459999999999994</v>
      </c>
      <c r="L46" s="11"/>
      <c r="M46" s="13">
        <f t="shared" si="8"/>
        <v>120.71</v>
      </c>
      <c r="N46" s="12">
        <f t="shared" si="1"/>
        <v>0.32267959350000003</v>
      </c>
      <c r="O46" s="11">
        <f t="shared" si="2"/>
        <v>1.6090108478729999</v>
      </c>
      <c r="P46" s="11">
        <f t="shared" si="3"/>
        <v>0</v>
      </c>
      <c r="Q46" s="14">
        <f t="shared" si="4"/>
        <v>1.9316904413729998</v>
      </c>
      <c r="R46" s="11">
        <v>2.8</v>
      </c>
      <c r="S46" s="13">
        <f t="shared" si="5"/>
        <v>125.44169044137298</v>
      </c>
    </row>
    <row r="47" spans="1:44" x14ac:dyDescent="0.25">
      <c r="A47" s="50"/>
      <c r="B47" s="51" t="s">
        <v>108</v>
      </c>
      <c r="C47" s="52"/>
      <c r="D47" s="5" t="s">
        <v>109</v>
      </c>
      <c r="E47" s="2" t="s">
        <v>110</v>
      </c>
      <c r="F47" s="1">
        <v>295</v>
      </c>
      <c r="G47" s="2">
        <v>2055</v>
      </c>
      <c r="H47" s="2"/>
      <c r="I47" s="3">
        <f t="shared" si="7"/>
        <v>2350</v>
      </c>
      <c r="J47" s="2">
        <v>73.900000000000006</v>
      </c>
      <c r="K47" s="2">
        <v>395</v>
      </c>
      <c r="L47" s="2"/>
      <c r="M47" s="3">
        <f t="shared" si="8"/>
        <v>468.9</v>
      </c>
      <c r="N47" s="1">
        <f t="shared" si="1"/>
        <v>1.3937112750000002</v>
      </c>
      <c r="O47" s="2">
        <f t="shared" si="2"/>
        <v>6.0129428848500002</v>
      </c>
      <c r="P47" s="2">
        <f t="shared" si="3"/>
        <v>0</v>
      </c>
      <c r="Q47" s="3">
        <f t="shared" si="4"/>
        <v>7.4066541598500004</v>
      </c>
      <c r="R47" s="2">
        <v>2.8</v>
      </c>
      <c r="S47" s="3">
        <f t="shared" si="5"/>
        <v>479.10665415985</v>
      </c>
    </row>
    <row r="48" spans="1:44" x14ac:dyDescent="0.25">
      <c r="A48" s="50"/>
      <c r="B48" s="53"/>
      <c r="C48" s="54"/>
      <c r="D48" s="20" t="s">
        <v>111</v>
      </c>
      <c r="E48" s="21" t="s">
        <v>112</v>
      </c>
      <c r="F48" s="22">
        <v>977</v>
      </c>
      <c r="G48" s="21"/>
      <c r="H48" s="21"/>
      <c r="I48" s="23">
        <f t="shared" si="7"/>
        <v>977</v>
      </c>
      <c r="J48" s="21">
        <v>154.30000000000001</v>
      </c>
      <c r="K48" s="21"/>
      <c r="L48" s="21"/>
      <c r="M48" s="23">
        <f t="shared" si="8"/>
        <v>154.30000000000001</v>
      </c>
      <c r="N48" s="22">
        <f t="shared" si="1"/>
        <v>4.6157827650000005</v>
      </c>
      <c r="O48" s="21">
        <f t="shared" si="2"/>
        <v>0</v>
      </c>
      <c r="P48" s="21">
        <f t="shared" si="3"/>
        <v>0</v>
      </c>
      <c r="Q48" s="23">
        <f t="shared" si="4"/>
        <v>4.6157827650000005</v>
      </c>
      <c r="R48" s="21">
        <v>0</v>
      </c>
      <c r="S48" s="23">
        <f t="shared" si="5"/>
        <v>158.91578276500002</v>
      </c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x14ac:dyDescent="0.25">
      <c r="A49" s="50"/>
      <c r="B49" s="55"/>
      <c r="C49" s="56"/>
      <c r="D49" s="10" t="s">
        <v>113</v>
      </c>
      <c r="E49" s="11" t="s">
        <v>114</v>
      </c>
      <c r="F49" s="12">
        <v>281</v>
      </c>
      <c r="G49" s="11">
        <v>924.12</v>
      </c>
      <c r="H49" s="11"/>
      <c r="I49" s="13">
        <f t="shared" si="7"/>
        <v>1205.1199999999999</v>
      </c>
      <c r="J49" s="11">
        <v>72.31</v>
      </c>
      <c r="K49" s="11">
        <v>106.5</v>
      </c>
      <c r="L49" s="11"/>
      <c r="M49" s="13">
        <f t="shared" si="8"/>
        <v>178.81</v>
      </c>
      <c r="N49" s="12">
        <f t="shared" si="1"/>
        <v>1.3275690450000002</v>
      </c>
      <c r="O49" s="11">
        <f t="shared" si="2"/>
        <v>2.7039809142324001</v>
      </c>
      <c r="P49" s="11">
        <f t="shared" si="3"/>
        <v>0</v>
      </c>
      <c r="Q49" s="14">
        <f t="shared" si="4"/>
        <v>4.0315499592324002</v>
      </c>
      <c r="R49" s="11">
        <v>2.8</v>
      </c>
      <c r="S49" s="13">
        <f t="shared" si="5"/>
        <v>185.64154995923241</v>
      </c>
    </row>
    <row r="50" spans="1:44" x14ac:dyDescent="0.25">
      <c r="A50" s="50"/>
      <c r="B50" s="51" t="s">
        <v>115</v>
      </c>
      <c r="C50" s="52"/>
      <c r="D50" s="5" t="s">
        <v>116</v>
      </c>
      <c r="E50" s="2" t="s">
        <v>117</v>
      </c>
      <c r="F50" s="1">
        <v>230</v>
      </c>
      <c r="G50" s="2">
        <v>2055</v>
      </c>
      <c r="H50" s="2"/>
      <c r="I50" s="3">
        <f t="shared" si="7"/>
        <v>2285</v>
      </c>
      <c r="J50" s="2">
        <v>66.3</v>
      </c>
      <c r="K50" s="2">
        <v>395</v>
      </c>
      <c r="L50" s="2"/>
      <c r="M50" s="3">
        <f t="shared" si="8"/>
        <v>461.3</v>
      </c>
      <c r="N50" s="1">
        <f t="shared" si="1"/>
        <v>1.0866223500000003</v>
      </c>
      <c r="O50" s="2">
        <f t="shared" si="2"/>
        <v>6.0129428848500002</v>
      </c>
      <c r="P50" s="2">
        <f t="shared" si="3"/>
        <v>0</v>
      </c>
      <c r="Q50" s="3">
        <f t="shared" si="4"/>
        <v>7.0995652348500009</v>
      </c>
      <c r="R50" s="2">
        <v>2.8</v>
      </c>
      <c r="S50" s="3">
        <f t="shared" si="5"/>
        <v>471.19956523485001</v>
      </c>
    </row>
    <row r="51" spans="1:44" x14ac:dyDescent="0.25">
      <c r="A51" s="50"/>
      <c r="B51" s="53"/>
      <c r="C51" s="54"/>
      <c r="D51" s="20" t="s">
        <v>118</v>
      </c>
      <c r="E51" s="21" t="s">
        <v>119</v>
      </c>
      <c r="F51" s="22">
        <v>966</v>
      </c>
      <c r="G51" s="21"/>
      <c r="H51" s="21"/>
      <c r="I51" s="23">
        <f t="shared" si="7"/>
        <v>966</v>
      </c>
      <c r="J51" s="21">
        <v>153.03</v>
      </c>
      <c r="K51" s="21"/>
      <c r="L51" s="21"/>
      <c r="M51" s="23">
        <f t="shared" si="8"/>
        <v>153.03</v>
      </c>
      <c r="N51" s="22">
        <f t="shared" si="1"/>
        <v>4.5638138700000006</v>
      </c>
      <c r="O51" s="21">
        <f t="shared" si="2"/>
        <v>0</v>
      </c>
      <c r="P51" s="21">
        <f t="shared" si="3"/>
        <v>0</v>
      </c>
      <c r="Q51" s="23">
        <f t="shared" si="4"/>
        <v>4.5638138700000006</v>
      </c>
      <c r="R51" s="21">
        <v>0</v>
      </c>
      <c r="S51" s="23">
        <f t="shared" si="5"/>
        <v>157.59381386999999</v>
      </c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x14ac:dyDescent="0.25">
      <c r="A52" s="50"/>
      <c r="B52" s="53"/>
      <c r="C52" s="54"/>
      <c r="D52" t="s">
        <v>120</v>
      </c>
      <c r="E52" s="4" t="s">
        <v>121</v>
      </c>
      <c r="F52" s="7">
        <v>291</v>
      </c>
      <c r="G52" s="4">
        <v>1080</v>
      </c>
      <c r="H52" s="4"/>
      <c r="I52" s="9">
        <f t="shared" si="7"/>
        <v>1371</v>
      </c>
      <c r="J52" s="4">
        <v>73.489999999999995</v>
      </c>
      <c r="K52" s="4">
        <v>118.05</v>
      </c>
      <c r="L52" s="4"/>
      <c r="M52" s="9">
        <f t="shared" si="8"/>
        <v>191.54</v>
      </c>
      <c r="N52" s="7">
        <f t="shared" si="1"/>
        <v>1.3748134949999999</v>
      </c>
      <c r="O52" s="4">
        <f t="shared" si="2"/>
        <v>3.1600867716000001</v>
      </c>
      <c r="P52" s="4">
        <f t="shared" si="3"/>
        <v>0</v>
      </c>
      <c r="Q52" s="9">
        <f t="shared" si="4"/>
        <v>4.5349002666000002</v>
      </c>
      <c r="R52" s="4">
        <v>2.8</v>
      </c>
      <c r="S52" s="9">
        <f t="shared" si="5"/>
        <v>198.87490026660001</v>
      </c>
    </row>
    <row r="53" spans="1:44" x14ac:dyDescent="0.25">
      <c r="A53" s="50"/>
      <c r="B53" s="55"/>
      <c r="C53" s="56"/>
      <c r="D53" s="10" t="s">
        <v>122</v>
      </c>
      <c r="E53" s="11" t="s">
        <v>123</v>
      </c>
      <c r="F53" s="12">
        <v>614</v>
      </c>
      <c r="G53" s="11"/>
      <c r="H53" s="11">
        <v>768</v>
      </c>
      <c r="I53" s="13">
        <f t="shared" si="7"/>
        <v>1382</v>
      </c>
      <c r="J53" s="11">
        <v>150.72999999999999</v>
      </c>
      <c r="K53" s="11"/>
      <c r="L53" s="11">
        <v>32.25</v>
      </c>
      <c r="M53" s="13">
        <f t="shared" si="8"/>
        <v>182.98</v>
      </c>
      <c r="N53" s="12">
        <f t="shared" si="1"/>
        <v>2.9008092300000001</v>
      </c>
      <c r="O53" s="11">
        <f t="shared" si="2"/>
        <v>0</v>
      </c>
      <c r="P53" s="11">
        <f t="shared" si="3"/>
        <v>0.96756633600000008</v>
      </c>
      <c r="Q53" s="14">
        <f t="shared" si="4"/>
        <v>3.8683755660000001</v>
      </c>
      <c r="R53" s="11">
        <v>5.6</v>
      </c>
      <c r="S53" s="13">
        <f t="shared" si="5"/>
        <v>192.44837556599998</v>
      </c>
    </row>
    <row r="54" spans="1:44" x14ac:dyDescent="0.25">
      <c r="A54" s="50"/>
      <c r="B54" s="51" t="s">
        <v>124</v>
      </c>
      <c r="C54" s="67"/>
      <c r="D54" s="5" t="s">
        <v>125</v>
      </c>
      <c r="E54" s="2" t="s">
        <v>126</v>
      </c>
      <c r="F54" s="1">
        <v>329</v>
      </c>
      <c r="G54" s="2">
        <v>860</v>
      </c>
      <c r="H54" s="2"/>
      <c r="I54" s="3">
        <f t="shared" si="7"/>
        <v>1189</v>
      </c>
      <c r="J54" s="2">
        <v>77.900000000000006</v>
      </c>
      <c r="K54" s="2">
        <v>98.85</v>
      </c>
      <c r="L54" s="2"/>
      <c r="M54" s="3">
        <f t="shared" si="8"/>
        <v>176.75</v>
      </c>
      <c r="N54" s="1">
        <f t="shared" si="1"/>
        <v>1.5543424050000003</v>
      </c>
      <c r="O54" s="2">
        <f t="shared" si="2"/>
        <v>2.5163653921999996</v>
      </c>
      <c r="P54" s="2">
        <f t="shared" si="3"/>
        <v>0</v>
      </c>
      <c r="Q54" s="3">
        <f t="shared" si="4"/>
        <v>4.0707077971999999</v>
      </c>
      <c r="R54" s="2">
        <v>5.6</v>
      </c>
      <c r="S54" s="3">
        <f t="shared" si="5"/>
        <v>186.42070779719998</v>
      </c>
    </row>
    <row r="55" spans="1:44" x14ac:dyDescent="0.25">
      <c r="A55" s="50"/>
      <c r="B55" s="68"/>
      <c r="C55" s="69"/>
      <c r="D55" t="s">
        <v>127</v>
      </c>
      <c r="E55" s="4" t="s">
        <v>128</v>
      </c>
      <c r="F55" s="7">
        <v>699</v>
      </c>
      <c r="G55" s="4">
        <v>2055</v>
      </c>
      <c r="H55" s="4"/>
      <c r="I55" s="9">
        <f t="shared" si="7"/>
        <v>2754</v>
      </c>
      <c r="J55" s="4">
        <v>121.6</v>
      </c>
      <c r="K55" s="4">
        <v>395</v>
      </c>
      <c r="L55" s="4"/>
      <c r="M55" s="9">
        <f t="shared" si="8"/>
        <v>516.6</v>
      </c>
      <c r="N55" s="7">
        <f t="shared" si="1"/>
        <v>3.3023870550000001</v>
      </c>
      <c r="O55" s="4">
        <f t="shared" si="2"/>
        <v>6.0129428848500002</v>
      </c>
      <c r="P55" s="4">
        <f t="shared" si="3"/>
        <v>0</v>
      </c>
      <c r="Q55" s="9">
        <f t="shared" si="4"/>
        <v>9.3153299398500007</v>
      </c>
      <c r="R55" s="4">
        <v>2.8</v>
      </c>
      <c r="S55" s="9">
        <f t="shared" si="5"/>
        <v>528.71532993984999</v>
      </c>
    </row>
    <row r="56" spans="1:44" x14ac:dyDescent="0.25">
      <c r="A56" s="50"/>
      <c r="B56" s="68"/>
      <c r="C56" s="69"/>
      <c r="D56" t="s">
        <v>129</v>
      </c>
      <c r="E56" s="4" t="s">
        <v>130</v>
      </c>
      <c r="F56" s="7">
        <v>329</v>
      </c>
      <c r="G56" s="4">
        <v>860</v>
      </c>
      <c r="H56" s="4"/>
      <c r="I56" s="9">
        <f t="shared" si="7"/>
        <v>1189</v>
      </c>
      <c r="J56" s="4">
        <v>77.900000000000006</v>
      </c>
      <c r="K56" s="4">
        <v>98.85</v>
      </c>
      <c r="L56" s="4"/>
      <c r="M56" s="9">
        <f t="shared" si="8"/>
        <v>176.75</v>
      </c>
      <c r="N56" s="7">
        <f t="shared" si="1"/>
        <v>1.5543424050000003</v>
      </c>
      <c r="O56" s="4">
        <f t="shared" si="2"/>
        <v>2.5163653921999996</v>
      </c>
      <c r="P56" s="4">
        <f t="shared" si="3"/>
        <v>0</v>
      </c>
      <c r="Q56" s="9">
        <f t="shared" si="4"/>
        <v>4.0707077971999999</v>
      </c>
      <c r="R56" s="4">
        <v>2.8</v>
      </c>
      <c r="S56" s="9">
        <f t="shared" si="5"/>
        <v>183.6207077972</v>
      </c>
    </row>
    <row r="57" spans="1:44" x14ac:dyDescent="0.25">
      <c r="A57" s="50"/>
      <c r="B57" s="68"/>
      <c r="C57" s="69"/>
      <c r="D57" t="s">
        <v>131</v>
      </c>
      <c r="E57" s="4" t="s">
        <v>132</v>
      </c>
      <c r="F57" s="7"/>
      <c r="G57" s="4">
        <v>1044</v>
      </c>
      <c r="H57" s="4"/>
      <c r="I57" s="9">
        <f t="shared" si="7"/>
        <v>1044</v>
      </c>
      <c r="J57" s="4"/>
      <c r="K57" s="4">
        <v>115.4</v>
      </c>
      <c r="L57" s="4"/>
      <c r="M57" s="8">
        <f t="shared" si="8"/>
        <v>115.4</v>
      </c>
      <c r="N57" s="7">
        <f t="shared" si="1"/>
        <v>0</v>
      </c>
      <c r="O57" s="4">
        <f t="shared" si="2"/>
        <v>3.0547505458800002</v>
      </c>
      <c r="P57" s="4">
        <f t="shared" si="3"/>
        <v>0</v>
      </c>
      <c r="Q57" s="8">
        <f t="shared" si="4"/>
        <v>3.0547505458800002</v>
      </c>
      <c r="R57" s="4">
        <v>0</v>
      </c>
      <c r="S57" s="8">
        <f t="shared" si="5"/>
        <v>118.45475054588</v>
      </c>
    </row>
    <row r="58" spans="1:44" x14ac:dyDescent="0.25">
      <c r="A58" s="50"/>
      <c r="B58" s="70"/>
      <c r="C58" s="71"/>
      <c r="D58" s="24" t="s">
        <v>131</v>
      </c>
      <c r="E58" s="25" t="s">
        <v>133</v>
      </c>
      <c r="F58" s="26">
        <v>975</v>
      </c>
      <c r="G58" s="25"/>
      <c r="H58" s="25"/>
      <c r="I58" s="27">
        <f t="shared" si="7"/>
        <v>975</v>
      </c>
      <c r="J58" s="25">
        <v>154.13999999999999</v>
      </c>
      <c r="K58" s="25"/>
      <c r="L58" s="25"/>
      <c r="M58" s="27">
        <f t="shared" si="8"/>
        <v>154.13999999999999</v>
      </c>
      <c r="N58" s="26">
        <f t="shared" si="1"/>
        <v>4.6063338750000007</v>
      </c>
      <c r="O58" s="25">
        <f t="shared" si="2"/>
        <v>0</v>
      </c>
      <c r="P58" s="25">
        <f t="shared" si="3"/>
        <v>0</v>
      </c>
      <c r="Q58" s="27">
        <f t="shared" si="4"/>
        <v>4.6063338750000007</v>
      </c>
      <c r="R58" s="25">
        <v>0</v>
      </c>
      <c r="S58" s="27">
        <f t="shared" si="5"/>
        <v>158.74633387499998</v>
      </c>
      <c r="T58" s="27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x14ac:dyDescent="0.25">
      <c r="A59" s="50"/>
      <c r="B59" s="51" t="s">
        <v>134</v>
      </c>
      <c r="C59" s="52"/>
      <c r="D59" s="5" t="s">
        <v>135</v>
      </c>
      <c r="E59" s="2" t="s">
        <v>136</v>
      </c>
      <c r="F59" s="1">
        <v>507</v>
      </c>
      <c r="G59" s="2">
        <v>606</v>
      </c>
      <c r="H59" s="2"/>
      <c r="I59" s="3">
        <f t="shared" si="7"/>
        <v>1113</v>
      </c>
      <c r="J59" s="2">
        <v>98.96</v>
      </c>
      <c r="K59" s="2">
        <v>78.89</v>
      </c>
      <c r="L59" s="2"/>
      <c r="M59" s="3">
        <f t="shared" si="8"/>
        <v>177.85</v>
      </c>
      <c r="N59" s="1">
        <f t="shared" si="1"/>
        <v>2.3952936150000004</v>
      </c>
      <c r="O59" s="2">
        <f t="shared" si="2"/>
        <v>1.7731597996199997</v>
      </c>
      <c r="P59" s="2">
        <f t="shared" si="3"/>
        <v>0</v>
      </c>
      <c r="Q59" s="3">
        <f t="shared" si="4"/>
        <v>4.1684534146200001</v>
      </c>
      <c r="R59" s="2">
        <v>2.8</v>
      </c>
      <c r="S59" s="3">
        <f t="shared" si="5"/>
        <v>184.81845341462</v>
      </c>
      <c r="U59" s="25">
        <v>154.13999999999999</v>
      </c>
    </row>
    <row r="60" spans="1:44" x14ac:dyDescent="0.25">
      <c r="A60" s="50"/>
      <c r="B60" s="53"/>
      <c r="C60" s="54"/>
      <c r="D60" s="20" t="s">
        <v>137</v>
      </c>
      <c r="E60" s="21" t="s">
        <v>138</v>
      </c>
      <c r="F60" s="22">
        <v>1096</v>
      </c>
      <c r="G60" s="21"/>
      <c r="H60" s="21"/>
      <c r="I60" s="23">
        <f t="shared" si="7"/>
        <v>1096</v>
      </c>
      <c r="J60" s="21">
        <v>168.4</v>
      </c>
      <c r="K60" s="21"/>
      <c r="L60" s="21"/>
      <c r="M60" s="23">
        <f t="shared" si="8"/>
        <v>168.4</v>
      </c>
      <c r="N60" s="22">
        <f t="shared" si="1"/>
        <v>5.1779917200000014</v>
      </c>
      <c r="O60" s="21">
        <f t="shared" si="2"/>
        <v>0</v>
      </c>
      <c r="P60" s="21">
        <f t="shared" si="3"/>
        <v>0</v>
      </c>
      <c r="Q60" s="23">
        <f t="shared" si="4"/>
        <v>5.1779917200000014</v>
      </c>
      <c r="R60" s="21">
        <v>0</v>
      </c>
      <c r="S60" s="23">
        <f t="shared" si="5"/>
        <v>173.57799172</v>
      </c>
      <c r="U60">
        <f>115.4</f>
        <v>115.4</v>
      </c>
      <c r="V60">
        <f>U59-U60</f>
        <v>38.739999999999981</v>
      </c>
    </row>
    <row r="61" spans="1:44" x14ac:dyDescent="0.25">
      <c r="A61" s="50"/>
      <c r="B61" s="53"/>
      <c r="C61" s="54"/>
      <c r="D61" t="s">
        <v>139</v>
      </c>
      <c r="E61" s="4" t="s">
        <v>140</v>
      </c>
      <c r="F61" s="7"/>
      <c r="G61" s="4">
        <v>1042</v>
      </c>
      <c r="H61" s="4"/>
      <c r="I61" s="8">
        <f t="shared" si="7"/>
        <v>1042</v>
      </c>
      <c r="J61" s="4"/>
      <c r="K61" s="4">
        <v>171.4</v>
      </c>
      <c r="L61" s="4"/>
      <c r="M61" s="9">
        <f t="shared" si="8"/>
        <v>171.4</v>
      </c>
      <c r="N61" s="7">
        <f>((((F61*$W$1)/1000)*15)*2.603/1000*121)</f>
        <v>0</v>
      </c>
      <c r="O61" s="4">
        <f>((((G61*$W$1)/1000)*9.29)*2.603/1000*121)</f>
        <v>3.04889853334</v>
      </c>
      <c r="P61" s="4">
        <f t="shared" si="3"/>
        <v>0</v>
      </c>
      <c r="Q61" s="8">
        <f t="shared" si="4"/>
        <v>3.04889853334</v>
      </c>
      <c r="R61" s="4">
        <v>0</v>
      </c>
      <c r="S61" s="9">
        <f t="shared" si="5"/>
        <v>174.44889853334001</v>
      </c>
    </row>
    <row r="62" spans="1:44" x14ac:dyDescent="0.25">
      <c r="A62" s="50"/>
      <c r="B62" s="53"/>
      <c r="C62" s="54"/>
      <c r="D62" t="s">
        <v>141</v>
      </c>
      <c r="E62" s="4" t="s">
        <v>142</v>
      </c>
      <c r="F62" s="7">
        <v>491</v>
      </c>
      <c r="G62" s="4">
        <v>860.6</v>
      </c>
      <c r="H62" s="4"/>
      <c r="I62" s="9">
        <f t="shared" si="7"/>
        <v>1351.6</v>
      </c>
      <c r="J62" s="4">
        <v>97</v>
      </c>
      <c r="K62" s="4">
        <v>101.6</v>
      </c>
      <c r="L62" s="4"/>
      <c r="M62" s="9">
        <f t="shared" si="8"/>
        <v>198.6</v>
      </c>
      <c r="N62" s="7">
        <f>((((F62*$W$1)/1000)*15)*2.603/1000*121)</f>
        <v>2.3197024950000005</v>
      </c>
      <c r="O62" s="4">
        <f>((((G62*$W$1)/1000)*9.29)*2.603/1000*121)</f>
        <v>2.5181209959619997</v>
      </c>
      <c r="P62" s="4">
        <f t="shared" si="3"/>
        <v>0</v>
      </c>
      <c r="Q62" s="9">
        <f t="shared" si="4"/>
        <v>4.8378234909620002</v>
      </c>
      <c r="R62" s="4">
        <v>2.8</v>
      </c>
      <c r="S62" s="9">
        <f t="shared" si="5"/>
        <v>206.237823490962</v>
      </c>
    </row>
    <row r="63" spans="1:44" x14ac:dyDescent="0.25">
      <c r="A63" s="50"/>
      <c r="B63" s="55"/>
      <c r="C63" s="56"/>
      <c r="D63" s="10" t="s">
        <v>143</v>
      </c>
      <c r="E63" s="11" t="s">
        <v>144</v>
      </c>
      <c r="F63" s="12">
        <v>523</v>
      </c>
      <c r="G63" s="11">
        <v>613</v>
      </c>
      <c r="H63" s="11"/>
      <c r="I63" s="13">
        <f t="shared" si="7"/>
        <v>1136</v>
      </c>
      <c r="J63" s="11">
        <v>100.85</v>
      </c>
      <c r="K63" s="11">
        <v>79.56</v>
      </c>
      <c r="L63" s="11"/>
      <c r="M63" s="13">
        <f t="shared" si="8"/>
        <v>180.41</v>
      </c>
      <c r="N63" s="12">
        <f>((((F63*$W$1)/1000)*15)*2.603/1000*121)</f>
        <v>2.4708847350000003</v>
      </c>
      <c r="O63" s="11">
        <f>((((G63*$W$1)/1000)*9.29)*2.603/1000*121)</f>
        <v>1.7936418435099999</v>
      </c>
      <c r="P63" s="11">
        <f t="shared" si="3"/>
        <v>0</v>
      </c>
      <c r="Q63" s="13">
        <f t="shared" si="4"/>
        <v>4.2645265785099999</v>
      </c>
      <c r="R63" s="11">
        <v>2.8</v>
      </c>
      <c r="S63" s="13">
        <f t="shared" si="5"/>
        <v>187.47452657850999</v>
      </c>
      <c r="T63">
        <f>M64</f>
        <v>171.8</v>
      </c>
    </row>
    <row r="64" spans="1:44" x14ac:dyDescent="0.25">
      <c r="A64" s="21"/>
      <c r="B64" s="28"/>
      <c r="C64" s="28"/>
      <c r="D64" s="29" t="s">
        <v>139</v>
      </c>
      <c r="E64" s="30" t="s">
        <v>145</v>
      </c>
      <c r="F64" s="31">
        <v>1125</v>
      </c>
      <c r="G64" s="30"/>
      <c r="H64" s="30"/>
      <c r="I64" s="32">
        <f t="shared" si="7"/>
        <v>1125</v>
      </c>
      <c r="J64" s="30">
        <v>171.8</v>
      </c>
      <c r="K64" s="30"/>
      <c r="L64" s="30"/>
      <c r="M64" s="32">
        <f t="shared" si="8"/>
        <v>171.8</v>
      </c>
      <c r="N64" s="31">
        <f>((((F64*$W$1)/1000)*15)*2.603/1000*121)</f>
        <v>5.3150006250000006</v>
      </c>
      <c r="O64" s="30">
        <v>0</v>
      </c>
      <c r="P64" s="30">
        <v>0</v>
      </c>
      <c r="Q64" s="32">
        <f t="shared" si="4"/>
        <v>5.3150006250000006</v>
      </c>
      <c r="R64" s="30">
        <v>0</v>
      </c>
      <c r="S64" s="32">
        <f t="shared" si="5"/>
        <v>177.11500062500002</v>
      </c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x14ac:dyDescent="0.25">
      <c r="A65" s="60"/>
      <c r="B65" s="54" t="s">
        <v>146</v>
      </c>
      <c r="C65" s="54"/>
      <c r="D65" t="s">
        <v>147</v>
      </c>
      <c r="E65" s="4" t="s">
        <v>148</v>
      </c>
      <c r="F65" s="7">
        <v>356</v>
      </c>
      <c r="G65" s="4">
        <v>1340</v>
      </c>
      <c r="H65" s="4"/>
      <c r="I65" s="9">
        <f t="shared" si="7"/>
        <v>1696</v>
      </c>
      <c r="J65" s="4">
        <v>81.16</v>
      </c>
      <c r="K65" s="4">
        <v>137.19999999999999</v>
      </c>
      <c r="L65" s="4"/>
      <c r="M65" s="9">
        <f t="shared" si="8"/>
        <v>218.35999999999999</v>
      </c>
      <c r="N65" s="7">
        <f t="shared" si="1"/>
        <v>1.6819024200000001</v>
      </c>
      <c r="O65" s="4">
        <f t="shared" si="2"/>
        <v>3.9208484017999994</v>
      </c>
      <c r="P65" s="4">
        <f t="shared" si="3"/>
        <v>0</v>
      </c>
      <c r="Q65" s="9">
        <f t="shared" si="4"/>
        <v>5.6027508217999991</v>
      </c>
      <c r="R65" s="4">
        <v>2.8</v>
      </c>
      <c r="S65" s="9">
        <f t="shared" si="5"/>
        <v>226.76275082179998</v>
      </c>
    </row>
    <row r="66" spans="1:44" x14ac:dyDescent="0.25">
      <c r="A66" s="60"/>
      <c r="B66" s="54"/>
      <c r="C66" s="54"/>
      <c r="D66" t="s">
        <v>149</v>
      </c>
      <c r="E66" s="4" t="s">
        <v>150</v>
      </c>
      <c r="F66" s="7">
        <v>456</v>
      </c>
      <c r="G66" s="4">
        <v>860</v>
      </c>
      <c r="H66" s="4"/>
      <c r="I66" s="9">
        <f t="shared" si="7"/>
        <v>1316</v>
      </c>
      <c r="J66" s="4">
        <v>92.9</v>
      </c>
      <c r="K66" s="4">
        <v>101.6</v>
      </c>
      <c r="L66" s="4"/>
      <c r="M66" s="9">
        <f t="shared" si="8"/>
        <v>194.5</v>
      </c>
      <c r="N66" s="7">
        <f t="shared" si="1"/>
        <v>2.1543469200000001</v>
      </c>
      <c r="O66" s="4">
        <f t="shared" si="2"/>
        <v>2.5163653921999996</v>
      </c>
      <c r="P66" s="4">
        <f t="shared" si="3"/>
        <v>0</v>
      </c>
      <c r="Q66" s="9">
        <f t="shared" si="4"/>
        <v>4.6707123121999992</v>
      </c>
      <c r="R66" s="4">
        <v>2.8</v>
      </c>
      <c r="S66" s="9">
        <f t="shared" si="5"/>
        <v>201.97071231220002</v>
      </c>
    </row>
    <row r="67" spans="1:44" x14ac:dyDescent="0.25">
      <c r="A67" s="60"/>
      <c r="B67" s="54"/>
      <c r="C67" s="54"/>
      <c r="D67" t="s">
        <v>151</v>
      </c>
      <c r="E67" s="4" t="s">
        <v>152</v>
      </c>
      <c r="F67" s="7">
        <v>368</v>
      </c>
      <c r="G67" s="4">
        <v>924</v>
      </c>
      <c r="H67" s="4"/>
      <c r="I67" s="9">
        <f t="shared" si="7"/>
        <v>1292</v>
      </c>
      <c r="J67" s="4">
        <v>82.57</v>
      </c>
      <c r="K67" s="4">
        <v>106.2</v>
      </c>
      <c r="L67" s="4"/>
      <c r="M67" s="9">
        <f t="shared" si="8"/>
        <v>188.76999999999998</v>
      </c>
      <c r="N67" s="7">
        <f t="shared" si="1"/>
        <v>1.7385957600000002</v>
      </c>
      <c r="O67" s="4">
        <f t="shared" si="2"/>
        <v>2.7036297934800002</v>
      </c>
      <c r="P67" s="4">
        <f t="shared" si="3"/>
        <v>0</v>
      </c>
      <c r="Q67" s="8">
        <f t="shared" si="4"/>
        <v>4.4422255534800001</v>
      </c>
      <c r="R67" s="4">
        <v>2.8</v>
      </c>
      <c r="S67" s="9">
        <f t="shared" si="5"/>
        <v>196.01222555347999</v>
      </c>
    </row>
    <row r="68" spans="1:44" x14ac:dyDescent="0.25">
      <c r="A68" s="60"/>
      <c r="B68" s="54"/>
      <c r="C68" s="54"/>
      <c r="D68" s="20" t="s">
        <v>153</v>
      </c>
      <c r="E68" s="21" t="s">
        <v>154</v>
      </c>
      <c r="F68" s="22">
        <v>1206</v>
      </c>
      <c r="G68" s="21"/>
      <c r="H68" s="21"/>
      <c r="I68" s="23">
        <f t="shared" si="7"/>
        <v>1206</v>
      </c>
      <c r="J68" s="21">
        <v>181</v>
      </c>
      <c r="K68" s="21"/>
      <c r="L68" s="21"/>
      <c r="M68" s="23">
        <f t="shared" si="8"/>
        <v>181</v>
      </c>
      <c r="N68" s="22">
        <f t="shared" si="1"/>
        <v>5.6976806700000004</v>
      </c>
      <c r="O68" s="21">
        <f t="shared" si="2"/>
        <v>0</v>
      </c>
      <c r="P68" s="21">
        <f t="shared" si="3"/>
        <v>0</v>
      </c>
      <c r="Q68" s="23">
        <f t="shared" si="4"/>
        <v>5.6976806700000004</v>
      </c>
      <c r="R68" s="21">
        <v>0</v>
      </c>
      <c r="S68" s="23">
        <f t="shared" si="5"/>
        <v>186.69768067000001</v>
      </c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x14ac:dyDescent="0.25">
      <c r="A69" s="60"/>
      <c r="B69" s="54"/>
      <c r="C69" s="54"/>
      <c r="D69" t="s">
        <v>155</v>
      </c>
      <c r="E69" s="4" t="s">
        <v>156</v>
      </c>
      <c r="F69" s="7">
        <v>698</v>
      </c>
      <c r="G69" s="4">
        <v>613</v>
      </c>
      <c r="H69" s="4"/>
      <c r="I69" s="9">
        <f t="shared" si="7"/>
        <v>1311</v>
      </c>
      <c r="J69" s="4">
        <v>121.4</v>
      </c>
      <c r="K69" s="4">
        <v>79.56</v>
      </c>
      <c r="L69" s="4"/>
      <c r="M69" s="9">
        <f t="shared" si="8"/>
        <v>200.96</v>
      </c>
      <c r="N69" s="7">
        <f t="shared" si="1"/>
        <v>3.2976626099999997</v>
      </c>
      <c r="O69" s="4">
        <f t="shared" ref="O69:O90" si="9">((((G69*$W$1)/1000)*9.29)*2.603/1000*121)</f>
        <v>1.7936418435099999</v>
      </c>
      <c r="P69" s="4">
        <f t="shared" ref="P69:P90" si="10">((((H69*$W$1)/1000)*4)*2.603/1000*121)</f>
        <v>0</v>
      </c>
      <c r="Q69" s="9">
        <f t="shared" ref="Q69:Q90" si="11">SUM(N69:P69)</f>
        <v>5.0913044535099994</v>
      </c>
      <c r="R69" s="4">
        <v>2.8</v>
      </c>
      <c r="S69" s="9">
        <f t="shared" ref="S69:S90" si="12">(Q69+M69+R69)</f>
        <v>208.85130445351001</v>
      </c>
    </row>
    <row r="70" spans="1:44" x14ac:dyDescent="0.25">
      <c r="A70" s="50"/>
      <c r="B70" s="51" t="s">
        <v>157</v>
      </c>
      <c r="C70" s="52"/>
      <c r="D70" s="5" t="s">
        <v>158</v>
      </c>
      <c r="E70" s="2" t="s">
        <v>159</v>
      </c>
      <c r="F70" s="1">
        <v>129</v>
      </c>
      <c r="G70" s="2">
        <v>1660</v>
      </c>
      <c r="H70" s="2"/>
      <c r="I70" s="3">
        <f t="shared" si="7"/>
        <v>1789</v>
      </c>
      <c r="J70" s="1">
        <v>54.39</v>
      </c>
      <c r="K70" s="2">
        <v>187.92</v>
      </c>
      <c r="L70" s="33"/>
      <c r="M70" s="3">
        <f t="shared" si="8"/>
        <v>242.31</v>
      </c>
      <c r="N70" s="1">
        <f t="shared" si="1"/>
        <v>0.609453405</v>
      </c>
      <c r="O70" s="2">
        <f t="shared" si="9"/>
        <v>4.8571704082</v>
      </c>
      <c r="P70" s="2">
        <f t="shared" si="10"/>
        <v>0</v>
      </c>
      <c r="Q70" s="3">
        <f t="shared" si="11"/>
        <v>5.4666238132</v>
      </c>
      <c r="R70" s="2">
        <v>2.8</v>
      </c>
      <c r="S70" s="3">
        <f t="shared" si="12"/>
        <v>250.5766238132</v>
      </c>
    </row>
    <row r="71" spans="1:44" x14ac:dyDescent="0.25">
      <c r="A71" s="50"/>
      <c r="B71" s="53"/>
      <c r="C71" s="54"/>
      <c r="D71" t="s">
        <v>160</v>
      </c>
      <c r="E71" s="4" t="s">
        <v>161</v>
      </c>
      <c r="F71" s="7">
        <v>679</v>
      </c>
      <c r="G71" s="4">
        <v>2055</v>
      </c>
      <c r="H71" s="4"/>
      <c r="I71" s="9">
        <f t="shared" si="7"/>
        <v>2734</v>
      </c>
      <c r="J71" s="7">
        <v>119.24</v>
      </c>
      <c r="K71" s="4">
        <v>395</v>
      </c>
      <c r="L71" s="46"/>
      <c r="M71" s="9">
        <f t="shared" si="8"/>
        <v>514.24</v>
      </c>
      <c r="N71" s="7">
        <f t="shared" si="1"/>
        <v>3.2078981550000005</v>
      </c>
      <c r="O71" s="4">
        <f t="shared" si="9"/>
        <v>6.0129428848500002</v>
      </c>
      <c r="P71" s="4">
        <f t="shared" si="10"/>
        <v>0</v>
      </c>
      <c r="Q71" s="9">
        <f t="shared" si="11"/>
        <v>9.2208410398500007</v>
      </c>
      <c r="R71" s="4">
        <v>2.8</v>
      </c>
      <c r="S71" s="9">
        <f t="shared" si="12"/>
        <v>526.26084103984999</v>
      </c>
    </row>
    <row r="72" spans="1:44" x14ac:dyDescent="0.25">
      <c r="A72" s="50"/>
      <c r="B72" s="53"/>
      <c r="C72" s="54"/>
      <c r="D72" t="s">
        <v>162</v>
      </c>
      <c r="E72" s="4" t="s">
        <v>163</v>
      </c>
      <c r="F72" s="7">
        <v>828</v>
      </c>
      <c r="G72" s="4"/>
      <c r="H72" s="4">
        <v>768</v>
      </c>
      <c r="I72" s="9">
        <f t="shared" si="7"/>
        <v>1596</v>
      </c>
      <c r="J72" s="7">
        <v>176</v>
      </c>
      <c r="K72" s="4"/>
      <c r="L72" s="46">
        <v>32.35</v>
      </c>
      <c r="M72" s="8">
        <f t="shared" si="8"/>
        <v>208.35</v>
      </c>
      <c r="N72" s="7">
        <f t="shared" si="1"/>
        <v>3.9118404600000005</v>
      </c>
      <c r="O72" s="4">
        <f t="shared" si="9"/>
        <v>0</v>
      </c>
      <c r="P72" s="4">
        <f t="shared" si="10"/>
        <v>0.96756633600000008</v>
      </c>
      <c r="Q72" s="8">
        <f t="shared" si="11"/>
        <v>4.8794067960000005</v>
      </c>
      <c r="R72" s="4">
        <v>5.6</v>
      </c>
      <c r="S72" s="8">
        <f t="shared" si="12"/>
        <v>218.829406796</v>
      </c>
      <c r="T72">
        <f>M72+R72</f>
        <v>213.95</v>
      </c>
      <c r="V72">
        <v>218.39</v>
      </c>
      <c r="W72">
        <f>208.35+5.6</f>
        <v>213.95</v>
      </c>
      <c r="X72">
        <f>V72-W72</f>
        <v>4.4399999999999977</v>
      </c>
    </row>
    <row r="73" spans="1:44" x14ac:dyDescent="0.25">
      <c r="A73" s="50"/>
      <c r="B73" s="53"/>
      <c r="C73" s="54"/>
      <c r="D73" s="20" t="s">
        <v>164</v>
      </c>
      <c r="E73" s="21" t="s">
        <v>165</v>
      </c>
      <c r="F73" s="22">
        <v>1520</v>
      </c>
      <c r="G73" s="21"/>
      <c r="H73" s="21"/>
      <c r="I73" s="23">
        <f t="shared" si="7"/>
        <v>1520</v>
      </c>
      <c r="J73" s="22">
        <v>218.39</v>
      </c>
      <c r="K73" s="21"/>
      <c r="L73" s="34"/>
      <c r="M73" s="23">
        <f t="shared" si="8"/>
        <v>218.39</v>
      </c>
      <c r="N73" s="22">
        <f t="shared" si="1"/>
        <v>7.1811563999999999</v>
      </c>
      <c r="O73" s="21">
        <f t="shared" si="9"/>
        <v>0</v>
      </c>
      <c r="P73" s="21">
        <f t="shared" si="10"/>
        <v>0</v>
      </c>
      <c r="Q73" s="23">
        <f t="shared" si="11"/>
        <v>7.1811563999999999</v>
      </c>
      <c r="R73" s="21">
        <v>0</v>
      </c>
      <c r="S73" s="23">
        <f t="shared" si="12"/>
        <v>225.57115639999998</v>
      </c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x14ac:dyDescent="0.25">
      <c r="A74" s="50"/>
      <c r="B74" s="55"/>
      <c r="C74" s="56"/>
      <c r="D74" s="10" t="s">
        <v>166</v>
      </c>
      <c r="E74" s="11" t="s">
        <v>167</v>
      </c>
      <c r="F74" s="12">
        <v>1070</v>
      </c>
      <c r="G74" s="11">
        <v>1080</v>
      </c>
      <c r="H74" s="11"/>
      <c r="I74" s="13">
        <f t="shared" ref="I74:I90" si="13">SUM(F74:H74)</f>
        <v>2150</v>
      </c>
      <c r="J74" s="12">
        <v>165.3</v>
      </c>
      <c r="K74" s="11">
        <v>118.05</v>
      </c>
      <c r="L74" s="35"/>
      <c r="M74" s="13">
        <f t="shared" ref="M74:M90" si="14">SUM(J74:L74)</f>
        <v>283.35000000000002</v>
      </c>
      <c r="N74" s="12">
        <f t="shared" si="1"/>
        <v>5.0551561500000011</v>
      </c>
      <c r="O74" s="11">
        <f t="shared" si="9"/>
        <v>3.1600867716000001</v>
      </c>
      <c r="P74" s="11">
        <f t="shared" si="10"/>
        <v>0</v>
      </c>
      <c r="Q74" s="13">
        <f t="shared" si="11"/>
        <v>8.2152429216000016</v>
      </c>
      <c r="R74" s="11">
        <v>2.8</v>
      </c>
      <c r="S74" s="13">
        <f t="shared" si="12"/>
        <v>294.36524292160004</v>
      </c>
    </row>
    <row r="75" spans="1:44" x14ac:dyDescent="0.25">
      <c r="A75" s="60"/>
      <c r="B75" s="54" t="s">
        <v>168</v>
      </c>
      <c r="C75" s="54"/>
      <c r="D75" t="s">
        <v>169</v>
      </c>
      <c r="E75" s="4" t="s">
        <v>170</v>
      </c>
      <c r="F75" s="7">
        <v>1081</v>
      </c>
      <c r="G75" s="4"/>
      <c r="H75" s="4">
        <v>363</v>
      </c>
      <c r="I75" s="8">
        <f t="shared" si="13"/>
        <v>1444</v>
      </c>
      <c r="J75" s="4">
        <v>210</v>
      </c>
      <c r="K75" s="4"/>
      <c r="L75" s="4">
        <v>45.4</v>
      </c>
      <c r="M75" s="8">
        <f t="shared" si="14"/>
        <v>255.4</v>
      </c>
      <c r="N75" s="7">
        <f t="shared" si="1"/>
        <v>5.1071250450000001</v>
      </c>
      <c r="O75" s="4">
        <f t="shared" si="9"/>
        <v>0</v>
      </c>
      <c r="P75" s="4">
        <f t="shared" si="10"/>
        <v>0.45732627600000003</v>
      </c>
      <c r="Q75" s="8">
        <f t="shared" si="11"/>
        <v>5.564451321</v>
      </c>
      <c r="R75" s="4">
        <v>2.8</v>
      </c>
      <c r="S75" s="8">
        <f t="shared" si="12"/>
        <v>263.76445132100002</v>
      </c>
      <c r="T75">
        <f>SUM(M75,R75)</f>
        <v>258.2</v>
      </c>
    </row>
    <row r="76" spans="1:44" x14ac:dyDescent="0.25">
      <c r="A76" s="60"/>
      <c r="B76" s="54"/>
      <c r="C76" s="54"/>
      <c r="D76" t="s">
        <v>171</v>
      </c>
      <c r="E76" s="4" t="s">
        <v>172</v>
      </c>
      <c r="F76" s="7">
        <v>665</v>
      </c>
      <c r="G76" s="4">
        <v>1340</v>
      </c>
      <c r="H76" s="4"/>
      <c r="I76" s="9">
        <f t="shared" si="13"/>
        <v>2005</v>
      </c>
      <c r="J76" s="4">
        <v>118.67</v>
      </c>
      <c r="K76" s="4">
        <v>137.26</v>
      </c>
      <c r="L76" s="4"/>
      <c r="M76" s="9">
        <f t="shared" si="14"/>
        <v>255.93</v>
      </c>
      <c r="N76" s="7">
        <f t="shared" si="1"/>
        <v>3.1417559250000004</v>
      </c>
      <c r="O76" s="4">
        <f t="shared" si="9"/>
        <v>3.9208484017999994</v>
      </c>
      <c r="P76" s="4">
        <f t="shared" si="10"/>
        <v>0</v>
      </c>
      <c r="Q76" s="9">
        <f t="shared" si="11"/>
        <v>7.0626043267999998</v>
      </c>
      <c r="R76" s="4">
        <v>2.8</v>
      </c>
      <c r="S76" s="9">
        <f t="shared" si="12"/>
        <v>265.79260432680002</v>
      </c>
    </row>
    <row r="77" spans="1:44" x14ac:dyDescent="0.25">
      <c r="A77" s="60"/>
      <c r="B77" s="54"/>
      <c r="C77" s="54"/>
      <c r="D77" t="s">
        <v>173</v>
      </c>
      <c r="E77" s="4" t="s">
        <v>174</v>
      </c>
      <c r="F77" s="7">
        <v>507</v>
      </c>
      <c r="G77" s="4">
        <v>1660</v>
      </c>
      <c r="H77" s="4"/>
      <c r="I77" s="9">
        <f t="shared" si="13"/>
        <v>2167</v>
      </c>
      <c r="J77" s="4">
        <v>98.96</v>
      </c>
      <c r="K77" s="4">
        <v>187.92</v>
      </c>
      <c r="L77" s="4"/>
      <c r="M77" s="9">
        <f t="shared" si="14"/>
        <v>286.88</v>
      </c>
      <c r="N77" s="7">
        <f t="shared" si="1"/>
        <v>2.3952936150000004</v>
      </c>
      <c r="O77" s="4">
        <f t="shared" si="9"/>
        <v>4.8571704082</v>
      </c>
      <c r="P77" s="4">
        <f t="shared" si="10"/>
        <v>0</v>
      </c>
      <c r="Q77" s="9">
        <f t="shared" si="11"/>
        <v>7.2524640231999999</v>
      </c>
      <c r="R77" s="4">
        <v>2.8</v>
      </c>
      <c r="S77" s="9">
        <f t="shared" si="12"/>
        <v>296.9324640232</v>
      </c>
    </row>
    <row r="78" spans="1:44" x14ac:dyDescent="0.25">
      <c r="A78" s="60"/>
      <c r="B78" s="54"/>
      <c r="C78" s="54"/>
      <c r="D78" s="20" t="s">
        <v>175</v>
      </c>
      <c r="E78" s="21" t="s">
        <v>176</v>
      </c>
      <c r="F78" s="22">
        <v>2017</v>
      </c>
      <c r="G78" s="21"/>
      <c r="H78" s="21"/>
      <c r="I78" s="23">
        <f t="shared" si="13"/>
        <v>2017</v>
      </c>
      <c r="J78" s="21">
        <v>225</v>
      </c>
      <c r="K78" s="21"/>
      <c r="L78" s="21"/>
      <c r="M78" s="23">
        <f t="shared" si="14"/>
        <v>225</v>
      </c>
      <c r="N78" s="22">
        <f t="shared" si="1"/>
        <v>9.5292055649999998</v>
      </c>
      <c r="O78" s="21">
        <f t="shared" si="9"/>
        <v>0</v>
      </c>
      <c r="P78" s="21">
        <f t="shared" si="10"/>
        <v>0</v>
      </c>
      <c r="Q78" s="23">
        <f t="shared" si="11"/>
        <v>9.5292055649999998</v>
      </c>
      <c r="R78" s="21"/>
      <c r="S78" s="23">
        <f t="shared" si="12"/>
        <v>234.52920556500001</v>
      </c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x14ac:dyDescent="0.25">
      <c r="A79" s="60"/>
      <c r="B79" s="54"/>
      <c r="C79" s="54"/>
      <c r="D79" s="20" t="s">
        <v>177</v>
      </c>
      <c r="E79" s="21" t="s">
        <v>178</v>
      </c>
      <c r="F79" s="22">
        <v>2196</v>
      </c>
      <c r="G79" s="21"/>
      <c r="H79" s="21"/>
      <c r="I79" s="23">
        <f t="shared" si="13"/>
        <v>2196</v>
      </c>
      <c r="J79" s="21">
        <v>264</v>
      </c>
      <c r="K79" s="21"/>
      <c r="L79" s="21"/>
      <c r="M79" s="23">
        <f t="shared" si="14"/>
        <v>264</v>
      </c>
      <c r="N79" s="22">
        <f t="shared" si="1"/>
        <v>10.374881220000002</v>
      </c>
      <c r="O79" s="21">
        <f t="shared" si="9"/>
        <v>0</v>
      </c>
      <c r="P79" s="21">
        <f t="shared" si="10"/>
        <v>0</v>
      </c>
      <c r="Q79" s="23">
        <f t="shared" si="11"/>
        <v>10.374881220000002</v>
      </c>
      <c r="R79" s="21"/>
      <c r="S79" s="23">
        <f t="shared" si="12"/>
        <v>274.37488122000002</v>
      </c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x14ac:dyDescent="0.25">
      <c r="A80" s="60"/>
      <c r="B80" s="54"/>
      <c r="C80" s="54"/>
      <c r="D80" s="20" t="s">
        <v>179</v>
      </c>
      <c r="E80" s="21" t="s">
        <v>180</v>
      </c>
      <c r="F80" s="22">
        <v>2000</v>
      </c>
      <c r="G80" s="21"/>
      <c r="H80" s="20"/>
      <c r="I80" s="23">
        <f>SUM(F80:H80)</f>
        <v>2000</v>
      </c>
      <c r="J80" s="21">
        <v>219</v>
      </c>
      <c r="K80" s="21"/>
      <c r="L80" s="21"/>
      <c r="M80" s="23">
        <f t="shared" si="14"/>
        <v>219</v>
      </c>
      <c r="N80" s="22">
        <f t="shared" si="1"/>
        <v>9.4488900000000005</v>
      </c>
      <c r="O80" s="21">
        <f t="shared" si="9"/>
        <v>0</v>
      </c>
      <c r="P80" s="21">
        <f t="shared" si="10"/>
        <v>0</v>
      </c>
      <c r="Q80" s="23">
        <f t="shared" si="11"/>
        <v>9.4488900000000005</v>
      </c>
      <c r="R80" s="21"/>
      <c r="S80" s="23">
        <f t="shared" si="12"/>
        <v>228.44889000000001</v>
      </c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x14ac:dyDescent="0.25">
      <c r="A81" s="60"/>
      <c r="B81" s="54"/>
      <c r="C81" s="54"/>
      <c r="D81" t="s">
        <v>181</v>
      </c>
      <c r="E81" s="4" t="s">
        <v>182</v>
      </c>
      <c r="F81" s="7">
        <v>1445</v>
      </c>
      <c r="H81" s="4">
        <v>2347</v>
      </c>
      <c r="I81" s="9">
        <f>SUM(F81:H81)</f>
        <v>3792</v>
      </c>
      <c r="J81" s="4">
        <v>209.55</v>
      </c>
      <c r="K81" s="4"/>
      <c r="L81">
        <v>98.57</v>
      </c>
      <c r="M81" s="9">
        <f>SUM(J81:L81)</f>
        <v>308.12</v>
      </c>
      <c r="N81" s="7">
        <f t="shared" si="1"/>
        <v>6.8268230250000013</v>
      </c>
      <c r="O81" s="4">
        <f t="shared" si="9"/>
        <v>0</v>
      </c>
      <c r="P81" s="4">
        <f t="shared" si="10"/>
        <v>2.9568726440000002</v>
      </c>
      <c r="Q81" s="9">
        <f t="shared" si="11"/>
        <v>9.7836956690000019</v>
      </c>
      <c r="R81" s="4">
        <v>2.8</v>
      </c>
      <c r="S81" s="9">
        <f>(Q81+M81+R81)</f>
        <v>320.70369566900001</v>
      </c>
      <c r="T81">
        <f>SUM(R81,M81)</f>
        <v>310.92</v>
      </c>
    </row>
    <row r="82" spans="1:44" x14ac:dyDescent="0.25">
      <c r="A82" s="50"/>
      <c r="B82" s="51" t="s">
        <v>183</v>
      </c>
      <c r="C82" s="52"/>
      <c r="D82" s="36" t="s">
        <v>184</v>
      </c>
      <c r="E82" s="37" t="s">
        <v>185</v>
      </c>
      <c r="F82" s="38">
        <v>1695</v>
      </c>
      <c r="G82" s="37"/>
      <c r="H82" s="37"/>
      <c r="I82" s="39">
        <f t="shared" si="13"/>
        <v>1695</v>
      </c>
      <c r="J82" s="37">
        <v>239</v>
      </c>
      <c r="K82" s="37"/>
      <c r="L82" s="37"/>
      <c r="M82" s="39">
        <f t="shared" si="14"/>
        <v>239</v>
      </c>
      <c r="N82" s="38">
        <f t="shared" ref="N82:N90" si="15">((((F82*$W$1)/1000)*15)*2.603/1000*121)</f>
        <v>8.007934275000002</v>
      </c>
      <c r="O82" s="21">
        <f t="shared" si="9"/>
        <v>0</v>
      </c>
      <c r="P82" s="21">
        <f t="shared" si="10"/>
        <v>0</v>
      </c>
      <c r="Q82" s="39">
        <f t="shared" si="11"/>
        <v>8.007934275000002</v>
      </c>
      <c r="R82" s="37">
        <v>2.8</v>
      </c>
      <c r="S82" s="39">
        <f t="shared" si="12"/>
        <v>249.80793427500001</v>
      </c>
      <c r="T82" s="20">
        <f>S75-S81</f>
        <v>-56.939244347999988</v>
      </c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x14ac:dyDescent="0.25">
      <c r="A83" s="50"/>
      <c r="B83" s="55"/>
      <c r="C83" s="56"/>
      <c r="D83" s="10" t="s">
        <v>186</v>
      </c>
      <c r="E83" s="11" t="s">
        <v>187</v>
      </c>
      <c r="F83" s="12">
        <v>810</v>
      </c>
      <c r="G83" s="11">
        <v>1160</v>
      </c>
      <c r="H83" s="11"/>
      <c r="I83" s="13">
        <f t="shared" si="13"/>
        <v>1970</v>
      </c>
      <c r="J83" s="11">
        <v>134.68</v>
      </c>
      <c r="K83" s="11">
        <v>123.96</v>
      </c>
      <c r="L83" s="11"/>
      <c r="M83" s="13">
        <f t="shared" si="14"/>
        <v>258.64</v>
      </c>
      <c r="N83" s="12">
        <f t="shared" si="15"/>
        <v>3.8268004499999999</v>
      </c>
      <c r="O83" s="4">
        <f t="shared" si="9"/>
        <v>3.3941672732000003</v>
      </c>
      <c r="P83" s="4">
        <f t="shared" si="10"/>
        <v>0</v>
      </c>
      <c r="Q83" s="40">
        <f t="shared" si="11"/>
        <v>7.2209677232000002</v>
      </c>
      <c r="R83" s="11">
        <v>2.8</v>
      </c>
      <c r="S83" s="13">
        <f t="shared" si="12"/>
        <v>268.66096772319997</v>
      </c>
    </row>
    <row r="84" spans="1:44" x14ac:dyDescent="0.25">
      <c r="A84" s="60"/>
      <c r="B84" s="54" t="s">
        <v>188</v>
      </c>
      <c r="C84" s="54"/>
      <c r="D84" t="s">
        <v>189</v>
      </c>
      <c r="E84" s="4" t="s">
        <v>190</v>
      </c>
      <c r="F84" s="7">
        <v>296</v>
      </c>
      <c r="G84" s="4">
        <v>723</v>
      </c>
      <c r="H84" s="4"/>
      <c r="I84" s="9">
        <f t="shared" si="13"/>
        <v>1019</v>
      </c>
      <c r="J84" s="4">
        <v>74.08</v>
      </c>
      <c r="K84" s="4">
        <v>90</v>
      </c>
      <c r="L84" s="4"/>
      <c r="M84" s="9">
        <f t="shared" si="14"/>
        <v>164.07999999999998</v>
      </c>
      <c r="N84" s="7">
        <f t="shared" si="15"/>
        <v>1.3984357199999999</v>
      </c>
      <c r="O84" s="4">
        <f t="shared" si="9"/>
        <v>2.1155025332099999</v>
      </c>
      <c r="P84" s="4">
        <f t="shared" si="10"/>
        <v>0</v>
      </c>
      <c r="Q84" s="8">
        <f t="shared" si="11"/>
        <v>3.5139382532100001</v>
      </c>
      <c r="R84" s="4">
        <v>2.8</v>
      </c>
      <c r="S84" s="9">
        <f t="shared" si="12"/>
        <v>170.39393825321</v>
      </c>
    </row>
    <row r="85" spans="1:44" x14ac:dyDescent="0.25">
      <c r="A85" s="60"/>
      <c r="B85" s="54"/>
      <c r="C85" s="54"/>
      <c r="D85" t="s">
        <v>191</v>
      </c>
      <c r="E85" s="4" t="s">
        <v>192</v>
      </c>
      <c r="F85" s="7">
        <v>799</v>
      </c>
      <c r="G85" s="4"/>
      <c r="H85" s="4"/>
      <c r="I85" s="8">
        <f t="shared" si="13"/>
        <v>799</v>
      </c>
      <c r="J85" s="4">
        <v>129.5</v>
      </c>
      <c r="K85" s="4"/>
      <c r="L85" s="4"/>
      <c r="M85" s="8">
        <f t="shared" si="14"/>
        <v>129.5</v>
      </c>
      <c r="N85" s="7">
        <f t="shared" si="15"/>
        <v>3.7748315550000004</v>
      </c>
      <c r="O85" s="4">
        <f t="shared" si="9"/>
        <v>0</v>
      </c>
      <c r="P85" s="4">
        <f t="shared" si="10"/>
        <v>0</v>
      </c>
      <c r="Q85" s="9">
        <f t="shared" si="11"/>
        <v>3.7748315550000004</v>
      </c>
      <c r="R85" s="4">
        <v>0</v>
      </c>
      <c r="S85" s="19">
        <f t="shared" si="12"/>
        <v>133.27483155499999</v>
      </c>
    </row>
    <row r="86" spans="1:44" x14ac:dyDescent="0.25">
      <c r="A86" s="50"/>
      <c r="B86" s="51" t="s">
        <v>193</v>
      </c>
      <c r="C86" s="52"/>
      <c r="D86" s="5" t="s">
        <v>194</v>
      </c>
      <c r="E86" s="2" t="s">
        <v>195</v>
      </c>
      <c r="F86" s="1">
        <v>352</v>
      </c>
      <c r="G86" s="2">
        <v>723</v>
      </c>
      <c r="H86" s="2"/>
      <c r="I86" s="3">
        <f t="shared" si="13"/>
        <v>1075</v>
      </c>
      <c r="J86" s="2">
        <v>80.680000000000007</v>
      </c>
      <c r="K86" s="2">
        <v>90</v>
      </c>
      <c r="L86" s="2"/>
      <c r="M86" s="3">
        <f t="shared" si="14"/>
        <v>170.68</v>
      </c>
      <c r="N86" s="1">
        <f t="shared" si="15"/>
        <v>1.6630046399999998</v>
      </c>
      <c r="O86" s="4">
        <f t="shared" si="9"/>
        <v>2.1155025332099999</v>
      </c>
      <c r="P86" s="4">
        <f t="shared" si="10"/>
        <v>0</v>
      </c>
      <c r="Q86" s="6">
        <f t="shared" si="11"/>
        <v>3.7785071732099995</v>
      </c>
      <c r="R86" s="2">
        <v>2.8</v>
      </c>
      <c r="S86" s="3">
        <f t="shared" si="12"/>
        <v>177.25850717321001</v>
      </c>
    </row>
    <row r="87" spans="1:44" x14ac:dyDescent="0.25">
      <c r="A87" s="50"/>
      <c r="B87" s="55"/>
      <c r="C87" s="56"/>
      <c r="D87" s="10" t="s">
        <v>196</v>
      </c>
      <c r="E87" s="11" t="s">
        <v>197</v>
      </c>
      <c r="F87" s="12">
        <v>907</v>
      </c>
      <c r="G87" s="11"/>
      <c r="H87" s="11"/>
      <c r="I87" s="14">
        <f t="shared" si="13"/>
        <v>907</v>
      </c>
      <c r="J87" s="11">
        <v>146</v>
      </c>
      <c r="K87" s="11"/>
      <c r="L87" s="11"/>
      <c r="M87" s="14">
        <f t="shared" si="14"/>
        <v>146</v>
      </c>
      <c r="N87" s="12">
        <f t="shared" si="15"/>
        <v>4.2850716150000006</v>
      </c>
      <c r="O87" s="4">
        <f t="shared" si="9"/>
        <v>0</v>
      </c>
      <c r="P87" s="4">
        <f t="shared" si="10"/>
        <v>0</v>
      </c>
      <c r="Q87" s="13">
        <f t="shared" si="11"/>
        <v>4.2850716150000006</v>
      </c>
      <c r="R87" s="11">
        <v>0</v>
      </c>
      <c r="S87" s="14">
        <f t="shared" si="12"/>
        <v>150.28507161499999</v>
      </c>
    </row>
    <row r="88" spans="1:44" x14ac:dyDescent="0.25">
      <c r="A88" s="41"/>
      <c r="B88" s="72" t="s">
        <v>198</v>
      </c>
      <c r="C88" s="73"/>
      <c r="D88" s="42" t="s">
        <v>199</v>
      </c>
      <c r="E88" s="43" t="s">
        <v>200</v>
      </c>
      <c r="F88" s="44">
        <v>950</v>
      </c>
      <c r="G88" s="43"/>
      <c r="H88" s="43"/>
      <c r="I88" s="45">
        <f t="shared" si="13"/>
        <v>950</v>
      </c>
      <c r="J88" s="43">
        <v>151.19999999999999</v>
      </c>
      <c r="K88" s="43"/>
      <c r="L88" s="43"/>
      <c r="M88" s="45">
        <f t="shared" si="14"/>
        <v>151.19999999999999</v>
      </c>
      <c r="N88" s="44">
        <f t="shared" si="15"/>
        <v>4.4882227500000003</v>
      </c>
      <c r="O88" s="4">
        <f t="shared" si="9"/>
        <v>0</v>
      </c>
      <c r="P88" s="4">
        <f t="shared" si="10"/>
        <v>0</v>
      </c>
      <c r="Q88" s="45">
        <f t="shared" si="11"/>
        <v>4.4882227500000003</v>
      </c>
      <c r="R88" s="43">
        <v>0</v>
      </c>
      <c r="S88" s="45">
        <f t="shared" si="12"/>
        <v>155.68822274999999</v>
      </c>
    </row>
    <row r="89" spans="1:44" x14ac:dyDescent="0.25">
      <c r="A89" s="41"/>
      <c r="B89" s="74" t="s">
        <v>201</v>
      </c>
      <c r="C89" s="75"/>
      <c r="D89" s="42" t="s">
        <v>202</v>
      </c>
      <c r="E89" s="43" t="s">
        <v>203</v>
      </c>
      <c r="F89" s="44">
        <v>1443</v>
      </c>
      <c r="G89" s="43"/>
      <c r="H89" s="43"/>
      <c r="I89" s="45">
        <f t="shared" si="13"/>
        <v>1443</v>
      </c>
      <c r="J89" s="43">
        <v>209.31</v>
      </c>
      <c r="K89" s="43"/>
      <c r="L89" s="43"/>
      <c r="M89" s="45">
        <f t="shared" si="14"/>
        <v>209.31</v>
      </c>
      <c r="N89" s="44">
        <f t="shared" si="15"/>
        <v>6.8173741350000014</v>
      </c>
      <c r="O89" s="4">
        <f t="shared" si="9"/>
        <v>0</v>
      </c>
      <c r="P89" s="4">
        <f t="shared" si="10"/>
        <v>0</v>
      </c>
      <c r="Q89" s="45">
        <f t="shared" si="11"/>
        <v>6.8173741350000014</v>
      </c>
      <c r="R89" s="43">
        <v>0</v>
      </c>
      <c r="S89" s="45">
        <f t="shared" si="12"/>
        <v>216.127374135</v>
      </c>
    </row>
    <row r="90" spans="1:44" x14ac:dyDescent="0.25">
      <c r="A90" s="41"/>
      <c r="B90" s="76" t="s">
        <v>204</v>
      </c>
      <c r="C90" s="77"/>
      <c r="D90" s="42" t="s">
        <v>205</v>
      </c>
      <c r="E90" s="43" t="s">
        <v>206</v>
      </c>
      <c r="F90" s="44">
        <v>273</v>
      </c>
      <c r="G90" s="43"/>
      <c r="H90" s="43"/>
      <c r="I90" s="45">
        <f t="shared" si="13"/>
        <v>273</v>
      </c>
      <c r="J90" s="43">
        <v>67.13</v>
      </c>
      <c r="K90" s="43"/>
      <c r="L90" s="43"/>
      <c r="M90" s="45">
        <f t="shared" si="14"/>
        <v>67.13</v>
      </c>
      <c r="N90" s="44">
        <f t="shared" si="15"/>
        <v>1.2897734850000002</v>
      </c>
      <c r="O90" s="4">
        <f t="shared" si="9"/>
        <v>0</v>
      </c>
      <c r="P90" s="4">
        <f t="shared" si="10"/>
        <v>0</v>
      </c>
      <c r="Q90" s="45">
        <f t="shared" si="11"/>
        <v>1.2897734850000002</v>
      </c>
      <c r="R90" s="43">
        <v>0</v>
      </c>
      <c r="S90" s="45">
        <f t="shared" si="12"/>
        <v>68.419773484999993</v>
      </c>
    </row>
  </sheetData>
  <mergeCells count="51">
    <mergeCell ref="B88:C88"/>
    <mergeCell ref="B89:C89"/>
    <mergeCell ref="B90:C90"/>
    <mergeCell ref="A82:A83"/>
    <mergeCell ref="B82:C83"/>
    <mergeCell ref="A84:A85"/>
    <mergeCell ref="B84:C85"/>
    <mergeCell ref="A86:A87"/>
    <mergeCell ref="B86:C87"/>
    <mergeCell ref="A65:A69"/>
    <mergeCell ref="B65:C69"/>
    <mergeCell ref="A70:A74"/>
    <mergeCell ref="B70:C74"/>
    <mergeCell ref="A75:A81"/>
    <mergeCell ref="B75:C81"/>
    <mergeCell ref="A50:A53"/>
    <mergeCell ref="B50:C53"/>
    <mergeCell ref="A54:A58"/>
    <mergeCell ref="B54:C58"/>
    <mergeCell ref="A59:A63"/>
    <mergeCell ref="B59:C63"/>
    <mergeCell ref="A40:A43"/>
    <mergeCell ref="B40:C43"/>
    <mergeCell ref="A44:A46"/>
    <mergeCell ref="B44:C46"/>
    <mergeCell ref="A47:A49"/>
    <mergeCell ref="B47:C49"/>
    <mergeCell ref="A30:A32"/>
    <mergeCell ref="B30:C32"/>
    <mergeCell ref="A33:A37"/>
    <mergeCell ref="B33:C37"/>
    <mergeCell ref="A38:A39"/>
    <mergeCell ref="B38:C39"/>
    <mergeCell ref="A15:A19"/>
    <mergeCell ref="B15:C19"/>
    <mergeCell ref="A20:A25"/>
    <mergeCell ref="B20:C25"/>
    <mergeCell ref="A26:A29"/>
    <mergeCell ref="B26:C29"/>
    <mergeCell ref="R1:R2"/>
    <mergeCell ref="S1:S2"/>
    <mergeCell ref="A3:A8"/>
    <mergeCell ref="B3:C8"/>
    <mergeCell ref="A9:A14"/>
    <mergeCell ref="B9:C14"/>
    <mergeCell ref="B1:C2"/>
    <mergeCell ref="D1:D2"/>
    <mergeCell ref="E1:E2"/>
    <mergeCell ref="F1:I1"/>
    <mergeCell ref="J1:M1"/>
    <mergeCell ref="N1:Q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396E2-F5A9-4299-8BFC-49AAE45C3D2A}">
  <dimension ref="A1:D57"/>
  <sheetViews>
    <sheetView workbookViewId="0">
      <selection activeCell="D57" sqref="D57"/>
    </sheetView>
  </sheetViews>
  <sheetFormatPr defaultRowHeight="15" x14ac:dyDescent="0.25"/>
  <cols>
    <col min="1" max="1" width="18.42578125" bestFit="1" customWidth="1"/>
  </cols>
  <sheetData>
    <row r="1" spans="1:4" ht="15" customHeight="1" x14ac:dyDescent="0.25">
      <c r="A1" t="s">
        <v>1</v>
      </c>
      <c r="B1" t="s">
        <v>3</v>
      </c>
    </row>
    <row r="2" spans="1:4" x14ac:dyDescent="0.25">
      <c r="A2" t="s">
        <v>210</v>
      </c>
      <c r="B2" t="s">
        <v>207</v>
      </c>
      <c r="C2" t="s">
        <v>208</v>
      </c>
      <c r="D2" t="s">
        <v>209</v>
      </c>
    </row>
    <row r="3" spans="1:4" x14ac:dyDescent="0.25">
      <c r="A3" t="s">
        <v>15</v>
      </c>
      <c r="B3">
        <v>330</v>
      </c>
      <c r="D3">
        <v>373</v>
      </c>
    </row>
    <row r="4" spans="1:4" x14ac:dyDescent="0.25">
      <c r="A4" t="s">
        <v>20</v>
      </c>
      <c r="B4">
        <v>127</v>
      </c>
      <c r="C4">
        <v>773</v>
      </c>
    </row>
    <row r="5" spans="1:4" x14ac:dyDescent="0.25">
      <c r="A5" t="s">
        <v>22</v>
      </c>
      <c r="B5">
        <v>436</v>
      </c>
      <c r="D5">
        <v>231</v>
      </c>
    </row>
    <row r="6" spans="1:4" x14ac:dyDescent="0.25">
      <c r="A6" t="s">
        <v>24</v>
      </c>
      <c r="B6">
        <v>183</v>
      </c>
      <c r="C6">
        <v>139</v>
      </c>
      <c r="D6">
        <v>373</v>
      </c>
    </row>
    <row r="7" spans="1:4" x14ac:dyDescent="0.25">
      <c r="A7" t="s">
        <v>29</v>
      </c>
      <c r="B7">
        <v>353</v>
      </c>
      <c r="C7">
        <v>114</v>
      </c>
    </row>
    <row r="8" spans="1:4" x14ac:dyDescent="0.25">
      <c r="A8" t="s">
        <v>29</v>
      </c>
      <c r="B8">
        <v>773</v>
      </c>
      <c r="C8">
        <v>133</v>
      </c>
    </row>
    <row r="9" spans="1:4" x14ac:dyDescent="0.25">
      <c r="A9" t="s">
        <v>33</v>
      </c>
      <c r="B9">
        <v>352</v>
      </c>
      <c r="D9">
        <v>231</v>
      </c>
    </row>
    <row r="10" spans="1:4" x14ac:dyDescent="0.25">
      <c r="A10" t="s">
        <v>35</v>
      </c>
      <c r="B10">
        <v>246</v>
      </c>
      <c r="D10">
        <v>373</v>
      </c>
    </row>
    <row r="11" spans="1:4" x14ac:dyDescent="0.25">
      <c r="A11" t="s">
        <v>38</v>
      </c>
      <c r="B11">
        <v>276</v>
      </c>
      <c r="C11">
        <v>225</v>
      </c>
    </row>
    <row r="12" spans="1:4" x14ac:dyDescent="0.25">
      <c r="A12" t="s">
        <v>40</v>
      </c>
      <c r="B12">
        <v>340</v>
      </c>
      <c r="C12">
        <v>277</v>
      </c>
    </row>
    <row r="13" spans="1:4" x14ac:dyDescent="0.25">
      <c r="A13" t="s">
        <v>42</v>
      </c>
      <c r="B13">
        <v>320</v>
      </c>
      <c r="C13">
        <v>263</v>
      </c>
    </row>
    <row r="14" spans="1:4" x14ac:dyDescent="0.25">
      <c r="A14" t="s">
        <v>50</v>
      </c>
      <c r="B14">
        <v>145</v>
      </c>
      <c r="C14">
        <v>606</v>
      </c>
    </row>
    <row r="15" spans="1:4" x14ac:dyDescent="0.25">
      <c r="A15" t="s">
        <v>52</v>
      </c>
      <c r="B15">
        <v>240</v>
      </c>
      <c r="C15">
        <v>263</v>
      </c>
    </row>
    <row r="16" spans="1:4" x14ac:dyDescent="0.25">
      <c r="A16" t="s">
        <v>54</v>
      </c>
      <c r="B16">
        <v>138</v>
      </c>
      <c r="C16">
        <v>613</v>
      </c>
    </row>
    <row r="17" spans="1:4" x14ac:dyDescent="0.25">
      <c r="A17" t="s">
        <v>56</v>
      </c>
      <c r="B17">
        <v>425</v>
      </c>
      <c r="C17">
        <v>225</v>
      </c>
    </row>
    <row r="18" spans="1:4" x14ac:dyDescent="0.25">
      <c r="A18" t="s">
        <v>58</v>
      </c>
      <c r="B18">
        <v>353</v>
      </c>
      <c r="C18">
        <v>388</v>
      </c>
    </row>
    <row r="19" spans="1:4" x14ac:dyDescent="0.25">
      <c r="A19" t="s">
        <v>61</v>
      </c>
      <c r="B19">
        <v>84.7</v>
      </c>
      <c r="C19">
        <v>606</v>
      </c>
    </row>
    <row r="20" spans="1:4" x14ac:dyDescent="0.25">
      <c r="A20" t="s">
        <v>63</v>
      </c>
      <c r="B20">
        <v>327</v>
      </c>
      <c r="C20">
        <v>263</v>
      </c>
    </row>
    <row r="21" spans="1:4" x14ac:dyDescent="0.25">
      <c r="A21" t="s">
        <v>65</v>
      </c>
      <c r="B21">
        <v>499</v>
      </c>
      <c r="C21">
        <v>225</v>
      </c>
    </row>
    <row r="22" spans="1:4" x14ac:dyDescent="0.25">
      <c r="A22" t="s">
        <v>70</v>
      </c>
      <c r="B22">
        <v>150</v>
      </c>
      <c r="C22">
        <v>263</v>
      </c>
    </row>
    <row r="23" spans="1:4" x14ac:dyDescent="0.25">
      <c r="A23" t="s">
        <v>74</v>
      </c>
      <c r="B23">
        <v>310</v>
      </c>
      <c r="C23">
        <v>225</v>
      </c>
    </row>
    <row r="24" spans="1:4" x14ac:dyDescent="0.25">
      <c r="A24" t="s">
        <v>77</v>
      </c>
      <c r="B24">
        <v>119</v>
      </c>
      <c r="C24">
        <v>406</v>
      </c>
    </row>
    <row r="25" spans="1:4" x14ac:dyDescent="0.25">
      <c r="A25" t="s">
        <v>79</v>
      </c>
      <c r="B25">
        <v>246</v>
      </c>
      <c r="C25">
        <v>277</v>
      </c>
    </row>
    <row r="26" spans="1:4" x14ac:dyDescent="0.25">
      <c r="A26" t="s">
        <v>85</v>
      </c>
      <c r="B26">
        <v>280</v>
      </c>
      <c r="C26">
        <v>225</v>
      </c>
    </row>
    <row r="27" spans="1:4" x14ac:dyDescent="0.25">
      <c r="A27" t="s">
        <v>90</v>
      </c>
      <c r="B27">
        <v>42.6</v>
      </c>
      <c r="C27">
        <v>225</v>
      </c>
    </row>
    <row r="28" spans="1:4" x14ac:dyDescent="0.25">
      <c r="A28" t="s">
        <v>97</v>
      </c>
      <c r="B28">
        <v>682</v>
      </c>
      <c r="D28">
        <v>768</v>
      </c>
    </row>
    <row r="29" spans="1:4" x14ac:dyDescent="0.25">
      <c r="A29" t="s">
        <v>99</v>
      </c>
      <c r="B29">
        <v>462</v>
      </c>
      <c r="C29">
        <v>277</v>
      </c>
    </row>
    <row r="30" spans="1:4" x14ac:dyDescent="0.25">
      <c r="A30" t="s">
        <v>102</v>
      </c>
      <c r="B30">
        <v>128</v>
      </c>
      <c r="C30">
        <v>568</v>
      </c>
    </row>
    <row r="31" spans="1:4" x14ac:dyDescent="0.25">
      <c r="A31" t="s">
        <v>106</v>
      </c>
      <c r="B31">
        <v>68.3</v>
      </c>
      <c r="C31">
        <v>549.9</v>
      </c>
    </row>
    <row r="32" spans="1:4" x14ac:dyDescent="0.25">
      <c r="A32" t="s">
        <v>109</v>
      </c>
      <c r="B32">
        <v>295</v>
      </c>
      <c r="C32">
        <v>2055</v>
      </c>
    </row>
    <row r="33" spans="1:4" x14ac:dyDescent="0.25">
      <c r="A33" t="s">
        <v>113</v>
      </c>
      <c r="B33">
        <v>281</v>
      </c>
      <c r="C33">
        <v>924.12</v>
      </c>
    </row>
    <row r="34" spans="1:4" x14ac:dyDescent="0.25">
      <c r="A34" t="s">
        <v>116</v>
      </c>
      <c r="B34">
        <v>230</v>
      </c>
      <c r="C34">
        <v>2055</v>
      </c>
    </row>
    <row r="35" spans="1:4" x14ac:dyDescent="0.25">
      <c r="A35" t="s">
        <v>120</v>
      </c>
      <c r="B35">
        <v>291</v>
      </c>
      <c r="C35">
        <v>1080</v>
      </c>
    </row>
    <row r="36" spans="1:4" x14ac:dyDescent="0.25">
      <c r="A36" t="s">
        <v>122</v>
      </c>
      <c r="B36">
        <v>614</v>
      </c>
      <c r="D36">
        <v>768</v>
      </c>
    </row>
    <row r="37" spans="1:4" x14ac:dyDescent="0.25">
      <c r="A37" t="s">
        <v>125</v>
      </c>
      <c r="B37">
        <v>329</v>
      </c>
      <c r="C37">
        <v>860</v>
      </c>
    </row>
    <row r="38" spans="1:4" x14ac:dyDescent="0.25">
      <c r="A38" t="s">
        <v>127</v>
      </c>
      <c r="B38">
        <v>699</v>
      </c>
      <c r="C38">
        <v>2055</v>
      </c>
    </row>
    <row r="39" spans="1:4" x14ac:dyDescent="0.25">
      <c r="A39" t="s">
        <v>129</v>
      </c>
      <c r="B39">
        <v>329</v>
      </c>
      <c r="C39">
        <v>860</v>
      </c>
    </row>
    <row r="40" spans="1:4" x14ac:dyDescent="0.25">
      <c r="A40" t="s">
        <v>135</v>
      </c>
      <c r="B40">
        <v>507</v>
      </c>
      <c r="C40">
        <v>606</v>
      </c>
    </row>
    <row r="41" spans="1:4" x14ac:dyDescent="0.25">
      <c r="A41" t="s">
        <v>141</v>
      </c>
      <c r="B41">
        <v>491</v>
      </c>
      <c r="C41">
        <v>860.6</v>
      </c>
    </row>
    <row r="42" spans="1:4" x14ac:dyDescent="0.25">
      <c r="A42" t="s">
        <v>143</v>
      </c>
      <c r="B42">
        <v>523</v>
      </c>
      <c r="C42">
        <v>613</v>
      </c>
    </row>
    <row r="43" spans="1:4" x14ac:dyDescent="0.25">
      <c r="A43" t="s">
        <v>147</v>
      </c>
      <c r="B43">
        <v>356</v>
      </c>
      <c r="C43">
        <v>1340</v>
      </c>
    </row>
    <row r="44" spans="1:4" x14ac:dyDescent="0.25">
      <c r="A44" t="s">
        <v>149</v>
      </c>
      <c r="B44">
        <v>456</v>
      </c>
      <c r="C44">
        <v>860</v>
      </c>
    </row>
    <row r="45" spans="1:4" x14ac:dyDescent="0.25">
      <c r="A45" t="s">
        <v>151</v>
      </c>
      <c r="B45">
        <v>368</v>
      </c>
      <c r="C45">
        <v>924</v>
      </c>
    </row>
    <row r="46" spans="1:4" x14ac:dyDescent="0.25">
      <c r="A46" t="s">
        <v>155</v>
      </c>
      <c r="B46">
        <v>698</v>
      </c>
      <c r="C46">
        <v>613</v>
      </c>
    </row>
    <row r="47" spans="1:4" x14ac:dyDescent="0.25">
      <c r="A47" t="s">
        <v>158</v>
      </c>
      <c r="B47">
        <v>129</v>
      </c>
      <c r="C47">
        <v>1660</v>
      </c>
    </row>
    <row r="48" spans="1:4" x14ac:dyDescent="0.25">
      <c r="A48" t="s">
        <v>160</v>
      </c>
      <c r="B48">
        <v>679</v>
      </c>
      <c r="C48">
        <v>2055</v>
      </c>
    </row>
    <row r="49" spans="1:4" x14ac:dyDescent="0.25">
      <c r="A49" t="s">
        <v>162</v>
      </c>
      <c r="B49">
        <v>828</v>
      </c>
      <c r="D49">
        <v>768</v>
      </c>
    </row>
    <row r="50" spans="1:4" x14ac:dyDescent="0.25">
      <c r="A50" t="s">
        <v>166</v>
      </c>
      <c r="B50">
        <v>1070</v>
      </c>
      <c r="C50">
        <v>1080</v>
      </c>
    </row>
    <row r="51" spans="1:4" x14ac:dyDescent="0.25">
      <c r="A51" t="s">
        <v>169</v>
      </c>
      <c r="B51">
        <v>1081</v>
      </c>
      <c r="D51">
        <v>363</v>
      </c>
    </row>
    <row r="52" spans="1:4" x14ac:dyDescent="0.25">
      <c r="A52" t="s">
        <v>171</v>
      </c>
      <c r="B52">
        <v>665</v>
      </c>
      <c r="C52">
        <v>1340</v>
      </c>
    </row>
    <row r="53" spans="1:4" x14ac:dyDescent="0.25">
      <c r="A53" t="s">
        <v>173</v>
      </c>
      <c r="B53">
        <v>507</v>
      </c>
      <c r="C53">
        <v>1660</v>
      </c>
    </row>
    <row r="54" spans="1:4" x14ac:dyDescent="0.25">
      <c r="A54" t="s">
        <v>181</v>
      </c>
      <c r="B54">
        <v>1445</v>
      </c>
      <c r="D54">
        <v>2347</v>
      </c>
    </row>
    <row r="55" spans="1:4" x14ac:dyDescent="0.25">
      <c r="A55" t="s">
        <v>186</v>
      </c>
      <c r="B55">
        <v>810</v>
      </c>
      <c r="C55">
        <v>1160</v>
      </c>
    </row>
    <row r="56" spans="1:4" x14ac:dyDescent="0.25">
      <c r="A56" t="s">
        <v>189</v>
      </c>
      <c r="B56">
        <v>296</v>
      </c>
      <c r="C56">
        <v>723</v>
      </c>
    </row>
    <row r="57" spans="1:4" x14ac:dyDescent="0.25">
      <c r="A57" t="s">
        <v>194</v>
      </c>
      <c r="B57">
        <v>352</v>
      </c>
      <c r="C57">
        <v>723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7A36-FC80-4C2E-BB59-675D947A4FFF}">
  <dimension ref="A1:D28"/>
  <sheetViews>
    <sheetView tabSelected="1" workbookViewId="0">
      <selection activeCell="D31" sqref="D31"/>
    </sheetView>
  </sheetViews>
  <sheetFormatPr defaultRowHeight="15" x14ac:dyDescent="0.25"/>
  <cols>
    <col min="1" max="1" width="10" bestFit="1" customWidth="1"/>
    <col min="2" max="2" width="9" bestFit="1" customWidth="1"/>
    <col min="3" max="3" width="5" bestFit="1" customWidth="1"/>
    <col min="4" max="4" width="5.42578125" bestFit="1" customWidth="1"/>
    <col min="6" max="6" width="7" bestFit="1" customWidth="1"/>
    <col min="7" max="7" width="6" bestFit="1" customWidth="1"/>
    <col min="8" max="8" width="8" bestFit="1" customWidth="1"/>
    <col min="9" max="9" width="24.7109375" bestFit="1" customWidth="1"/>
    <col min="10" max="10" width="25.5703125" bestFit="1" customWidth="1"/>
  </cols>
  <sheetData>
    <row r="1" spans="1:4" x14ac:dyDescent="0.25">
      <c r="A1" t="s">
        <v>210</v>
      </c>
      <c r="B1" t="s">
        <v>3</v>
      </c>
    </row>
    <row r="2" spans="1:4" x14ac:dyDescent="0.25">
      <c r="A2" t="s">
        <v>210</v>
      </c>
      <c r="B2" t="s">
        <v>207</v>
      </c>
      <c r="C2" t="s">
        <v>208</v>
      </c>
      <c r="D2" t="s">
        <v>7</v>
      </c>
    </row>
    <row r="3" spans="1:4" x14ac:dyDescent="0.25">
      <c r="A3" t="s">
        <v>17</v>
      </c>
      <c r="B3">
        <v>482</v>
      </c>
      <c r="D3">
        <f t="shared" ref="D3:D13" si="0">SUM(B3:C3)</f>
        <v>482</v>
      </c>
    </row>
    <row r="4" spans="1:4" x14ac:dyDescent="0.25">
      <c r="A4" t="s">
        <v>17</v>
      </c>
      <c r="C4">
        <v>820</v>
      </c>
      <c r="D4">
        <f t="shared" si="0"/>
        <v>820</v>
      </c>
    </row>
    <row r="5" spans="1:4" x14ac:dyDescent="0.25">
      <c r="A5" t="s">
        <v>27</v>
      </c>
      <c r="C5">
        <v>887</v>
      </c>
      <c r="D5">
        <f t="shared" si="0"/>
        <v>887</v>
      </c>
    </row>
    <row r="6" spans="1:4" x14ac:dyDescent="0.25">
      <c r="A6" t="s">
        <v>27</v>
      </c>
      <c r="B6">
        <v>488</v>
      </c>
      <c r="D6">
        <f t="shared" si="0"/>
        <v>488</v>
      </c>
    </row>
    <row r="7" spans="1:4" x14ac:dyDescent="0.25">
      <c r="A7" t="s">
        <v>44</v>
      </c>
      <c r="B7">
        <v>489</v>
      </c>
      <c r="D7">
        <f t="shared" si="0"/>
        <v>489</v>
      </c>
    </row>
    <row r="8" spans="1:4" x14ac:dyDescent="0.25">
      <c r="A8" t="s">
        <v>44</v>
      </c>
      <c r="C8">
        <v>609</v>
      </c>
      <c r="D8">
        <f t="shared" si="0"/>
        <v>609</v>
      </c>
    </row>
    <row r="9" spans="1:4" x14ac:dyDescent="0.25">
      <c r="A9" t="s">
        <v>48</v>
      </c>
      <c r="B9">
        <v>589</v>
      </c>
      <c r="D9">
        <f t="shared" si="0"/>
        <v>589</v>
      </c>
    </row>
    <row r="10" spans="1:4" x14ac:dyDescent="0.25">
      <c r="A10" t="s">
        <v>67</v>
      </c>
      <c r="B10">
        <v>678</v>
      </c>
      <c r="D10">
        <f t="shared" si="0"/>
        <v>678</v>
      </c>
    </row>
    <row r="11" spans="1:4" x14ac:dyDescent="0.25">
      <c r="A11" t="s">
        <v>72</v>
      </c>
      <c r="B11">
        <v>502</v>
      </c>
      <c r="D11">
        <f t="shared" si="0"/>
        <v>502</v>
      </c>
    </row>
    <row r="12" spans="1:4" x14ac:dyDescent="0.25">
      <c r="A12" t="s">
        <v>81</v>
      </c>
      <c r="B12">
        <v>554</v>
      </c>
      <c r="D12">
        <f t="shared" si="0"/>
        <v>554</v>
      </c>
    </row>
    <row r="13" spans="1:4" x14ac:dyDescent="0.25">
      <c r="A13" t="s">
        <v>83</v>
      </c>
      <c r="B13">
        <v>494</v>
      </c>
      <c r="D13">
        <f t="shared" si="0"/>
        <v>494</v>
      </c>
    </row>
    <row r="14" spans="1:4" x14ac:dyDescent="0.25">
      <c r="A14" t="s">
        <v>88</v>
      </c>
      <c r="B14">
        <v>258</v>
      </c>
      <c r="D14">
        <v>258</v>
      </c>
    </row>
    <row r="15" spans="1:4" x14ac:dyDescent="0.25">
      <c r="A15" t="s">
        <v>94</v>
      </c>
      <c r="C15">
        <v>1080</v>
      </c>
      <c r="D15">
        <f t="shared" ref="D15:D25" si="1">SUM(B15:C15)</f>
        <v>1080</v>
      </c>
    </row>
    <row r="16" spans="1:4" x14ac:dyDescent="0.25">
      <c r="A16" t="s">
        <v>94</v>
      </c>
      <c r="B16">
        <v>669</v>
      </c>
      <c r="D16">
        <f t="shared" si="1"/>
        <v>669</v>
      </c>
    </row>
    <row r="17" spans="1:4" x14ac:dyDescent="0.25">
      <c r="A17" t="s">
        <v>104</v>
      </c>
      <c r="B17">
        <v>545</v>
      </c>
      <c r="D17">
        <f t="shared" si="1"/>
        <v>545</v>
      </c>
    </row>
    <row r="18" spans="1:4" x14ac:dyDescent="0.25">
      <c r="A18" t="s">
        <v>111</v>
      </c>
      <c r="B18">
        <v>977</v>
      </c>
      <c r="D18">
        <f t="shared" si="1"/>
        <v>977</v>
      </c>
    </row>
    <row r="19" spans="1:4" x14ac:dyDescent="0.25">
      <c r="A19" t="s">
        <v>118</v>
      </c>
      <c r="B19">
        <v>966</v>
      </c>
      <c r="D19">
        <f t="shared" si="1"/>
        <v>966</v>
      </c>
    </row>
    <row r="20" spans="1:4" x14ac:dyDescent="0.25">
      <c r="A20" t="s">
        <v>131</v>
      </c>
      <c r="C20">
        <v>1044</v>
      </c>
      <c r="D20">
        <f t="shared" si="1"/>
        <v>1044</v>
      </c>
    </row>
    <row r="21" spans="1:4" x14ac:dyDescent="0.25">
      <c r="A21" t="s">
        <v>131</v>
      </c>
      <c r="B21">
        <v>975</v>
      </c>
      <c r="D21">
        <f t="shared" si="1"/>
        <v>975</v>
      </c>
    </row>
    <row r="22" spans="1:4" x14ac:dyDescent="0.25">
      <c r="A22" t="s">
        <v>137</v>
      </c>
      <c r="B22">
        <v>1096</v>
      </c>
      <c r="D22">
        <f t="shared" si="1"/>
        <v>1096</v>
      </c>
    </row>
    <row r="23" spans="1:4" x14ac:dyDescent="0.25">
      <c r="A23" t="s">
        <v>139</v>
      </c>
      <c r="C23">
        <v>1042</v>
      </c>
      <c r="D23">
        <f t="shared" si="1"/>
        <v>1042</v>
      </c>
    </row>
    <row r="24" spans="1:4" x14ac:dyDescent="0.25">
      <c r="A24" t="s">
        <v>153</v>
      </c>
      <c r="B24">
        <v>1206</v>
      </c>
      <c r="D24">
        <f t="shared" si="1"/>
        <v>1206</v>
      </c>
    </row>
    <row r="25" spans="1:4" x14ac:dyDescent="0.25">
      <c r="A25" t="s">
        <v>164</v>
      </c>
      <c r="B25">
        <v>1520</v>
      </c>
      <c r="D25">
        <f t="shared" si="1"/>
        <v>1520</v>
      </c>
    </row>
    <row r="26" spans="1:4" x14ac:dyDescent="0.25">
      <c r="A26" t="s">
        <v>184</v>
      </c>
      <c r="B26">
        <v>1695</v>
      </c>
      <c r="D26">
        <f>SUM(B26:C26)</f>
        <v>1695</v>
      </c>
    </row>
    <row r="27" spans="1:4" x14ac:dyDescent="0.25">
      <c r="A27" t="s">
        <v>191</v>
      </c>
      <c r="B27">
        <v>799</v>
      </c>
      <c r="D27">
        <v>799</v>
      </c>
    </row>
    <row r="28" spans="1:4" x14ac:dyDescent="0.25">
      <c r="A28" t="s">
        <v>196</v>
      </c>
      <c r="B28">
        <v>907</v>
      </c>
      <c r="D28">
        <v>907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intermodal</vt:lpstr>
      <vt:lpstr>unimodal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Patrícia Zaluski</dc:creator>
  <cp:keywords/>
  <dc:description/>
  <cp:lastModifiedBy>Lucas Gabriel</cp:lastModifiedBy>
  <cp:revision/>
  <dcterms:created xsi:type="dcterms:W3CDTF">2018-08-08T23:52:26Z</dcterms:created>
  <dcterms:modified xsi:type="dcterms:W3CDTF">2023-07-21T12:03:14Z</dcterms:modified>
  <cp:category/>
  <cp:contentStatus/>
</cp:coreProperties>
</file>